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tavh\Dropbox\MA\Thesis_Project\Data\"/>
    </mc:Choice>
  </mc:AlternateContent>
  <xr:revisionPtr revIDLastSave="0" documentId="13_ncr:1_{14263188-08C8-439D-9AB0-39539B5F5C6A}" xr6:coauthVersionLast="45" xr6:coauthVersionMax="45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BehavioralTask_Sub0202_log" sheetId="1" r:id="rId1"/>
    <sheet name="BehavioralTask_Sub0202_familiar" sheetId="2" r:id="rId2"/>
    <sheet name="BehavioralTask_Sub0202_test_out" sheetId="3" r:id="rId3"/>
    <sheet name="BehavioralTask_Sub0202_train_ou" sheetId="4" r:id="rId4"/>
    <sheet name="utest_out" sheetId="5" r:id="rId5"/>
    <sheet name="fMRItask_Sub0202_ar_out" sheetId="7" r:id="rId6"/>
    <sheet name="fMRItask_Sub0202_mj_out" sheetId="6" r:id="rId7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8" i="5" l="1"/>
  <c r="AM18" i="5"/>
  <c r="AN18" i="5"/>
  <c r="AL17" i="5"/>
  <c r="AM17" i="5"/>
  <c r="AN17" i="5"/>
  <c r="AL16" i="5"/>
  <c r="AM16" i="5"/>
  <c r="AN16" i="5"/>
  <c r="AL12" i="5"/>
  <c r="AM12" i="5"/>
  <c r="AN12" i="5"/>
  <c r="AL11" i="5"/>
  <c r="AM11" i="5"/>
  <c r="AN11" i="5"/>
  <c r="AL10" i="5"/>
  <c r="AM10" i="5"/>
  <c r="AN10" i="5"/>
  <c r="AN6" i="5"/>
  <c r="AM6" i="5"/>
  <c r="AL6" i="5"/>
  <c r="AN5" i="5"/>
  <c r="AM5" i="5"/>
  <c r="AL5" i="5"/>
  <c r="AN4" i="5"/>
  <c r="AM4" i="5"/>
  <c r="AL4" i="5"/>
  <c r="AO5" i="6"/>
  <c r="AQ52" i="6"/>
  <c r="AO52" i="6"/>
  <c r="AN52" i="6"/>
  <c r="AP52" i="6"/>
  <c r="AQ51" i="6"/>
  <c r="AO51" i="6"/>
  <c r="AN51" i="6"/>
  <c r="AP51" i="6"/>
  <c r="AQ50" i="6"/>
  <c r="AO50" i="6"/>
  <c r="AN50" i="6"/>
  <c r="AP50" i="6"/>
  <c r="AQ47" i="6"/>
  <c r="AO47" i="6"/>
  <c r="AN47" i="6"/>
  <c r="AP47" i="6"/>
  <c r="AQ46" i="6"/>
  <c r="AO46" i="6"/>
  <c r="AN46" i="6"/>
  <c r="AP46" i="6"/>
  <c r="AQ45" i="6"/>
  <c r="AO45" i="6"/>
  <c r="AN45" i="6"/>
  <c r="AP45" i="6"/>
  <c r="AQ42" i="6"/>
  <c r="AO42" i="6"/>
  <c r="AN42" i="6"/>
  <c r="AP42" i="6"/>
  <c r="AQ41" i="6"/>
  <c r="AO41" i="6"/>
  <c r="AN41" i="6"/>
  <c r="AP41" i="6"/>
  <c r="AQ40" i="6"/>
  <c r="AO40" i="6"/>
  <c r="AN40" i="6"/>
  <c r="AP40" i="6"/>
  <c r="AQ37" i="6"/>
  <c r="AO37" i="6"/>
  <c r="AN37" i="6"/>
  <c r="AP37" i="6"/>
  <c r="AQ36" i="6"/>
  <c r="AO36" i="6"/>
  <c r="AN36" i="6"/>
  <c r="AP36" i="6"/>
  <c r="AQ35" i="6"/>
  <c r="AO35" i="6"/>
  <c r="AN35" i="6"/>
  <c r="AP35" i="6"/>
  <c r="AQ32" i="6"/>
  <c r="AO32" i="6"/>
  <c r="AN32" i="6"/>
  <c r="AP32" i="6"/>
  <c r="AQ31" i="6"/>
  <c r="AO31" i="6"/>
  <c r="AN31" i="6"/>
  <c r="AP31" i="6"/>
  <c r="AQ30" i="6"/>
  <c r="AO30" i="6"/>
  <c r="AN30" i="6"/>
  <c r="AP30" i="6"/>
  <c r="AQ27" i="6"/>
  <c r="AO27" i="6"/>
  <c r="AN27" i="6"/>
  <c r="AP27" i="6"/>
  <c r="AQ26" i="6"/>
  <c r="AO26" i="6"/>
  <c r="AN26" i="6"/>
  <c r="AP26" i="6"/>
  <c r="AQ25" i="6"/>
  <c r="AO25" i="6"/>
  <c r="AN25" i="6"/>
  <c r="AP25" i="6"/>
  <c r="AO22" i="6"/>
  <c r="AO21" i="6"/>
  <c r="AQ19" i="6"/>
  <c r="AN19" i="6"/>
  <c r="AO19" i="6"/>
  <c r="AP19" i="6"/>
  <c r="AQ18" i="6"/>
  <c r="AN18" i="6"/>
  <c r="AO18" i="6"/>
  <c r="AP18" i="6"/>
  <c r="AQ17" i="6"/>
  <c r="AN17" i="6"/>
  <c r="AO17" i="6"/>
  <c r="AP17" i="6"/>
  <c r="AO14" i="6"/>
  <c r="AQ13" i="6"/>
  <c r="AO13" i="6"/>
  <c r="AP13" i="6"/>
  <c r="AO10" i="6"/>
  <c r="AQ9" i="6"/>
  <c r="AO9" i="6"/>
  <c r="AP9" i="6"/>
  <c r="AO6" i="6"/>
  <c r="AQ5" i="6"/>
  <c r="AP5" i="6"/>
  <c r="AW24" i="3"/>
  <c r="AX24" i="3"/>
  <c r="AY24" i="3"/>
  <c r="AW26" i="3"/>
  <c r="AX26" i="3"/>
  <c r="AY26" i="3"/>
  <c r="AW27" i="3"/>
  <c r="AX27" i="3"/>
  <c r="AY27" i="3"/>
  <c r="AW28" i="3"/>
  <c r="AX28" i="3"/>
  <c r="AY28" i="3"/>
  <c r="AW29" i="3"/>
  <c r="AX29" i="3"/>
  <c r="AY29" i="3"/>
  <c r="AW30" i="3"/>
  <c r="AX30" i="3"/>
  <c r="AY30" i="3"/>
  <c r="AW31" i="3"/>
  <c r="AX31" i="3"/>
  <c r="AY31" i="3"/>
  <c r="AY32" i="3"/>
  <c r="AX32" i="3"/>
  <c r="AW32" i="3"/>
  <c r="AW14" i="3"/>
  <c r="AX14" i="3"/>
  <c r="AY14" i="3"/>
  <c r="AW16" i="3"/>
  <c r="AX16" i="3"/>
  <c r="AY16" i="3"/>
  <c r="AW17" i="3"/>
  <c r="AX17" i="3"/>
  <c r="AY17" i="3"/>
  <c r="AW18" i="3"/>
  <c r="AX18" i="3"/>
  <c r="AY18" i="3"/>
  <c r="AW19" i="3"/>
  <c r="AX19" i="3"/>
  <c r="AY19" i="3"/>
  <c r="AW20" i="3"/>
  <c r="AX20" i="3"/>
  <c r="AY20" i="3"/>
  <c r="AW21" i="3"/>
  <c r="AX21" i="3"/>
  <c r="AY21" i="3"/>
  <c r="AY22" i="3"/>
  <c r="AX22" i="3"/>
  <c r="AW22" i="3"/>
  <c r="AW4" i="3"/>
  <c r="AX4" i="3"/>
  <c r="AY4" i="3"/>
  <c r="AW6" i="3"/>
  <c r="AX6" i="3"/>
  <c r="AY6" i="3"/>
  <c r="AW7" i="3"/>
  <c r="AX7" i="3"/>
  <c r="AY7" i="3"/>
  <c r="AW8" i="3"/>
  <c r="AX8" i="3"/>
  <c r="AY8" i="3"/>
  <c r="AW9" i="3"/>
  <c r="AX9" i="3"/>
  <c r="AY9" i="3"/>
  <c r="AW10" i="3"/>
  <c r="AX10" i="3"/>
  <c r="AY10" i="3"/>
  <c r="AW11" i="3"/>
  <c r="AX11" i="3"/>
  <c r="AY11" i="3"/>
  <c r="AY12" i="3"/>
  <c r="AX12" i="3"/>
  <c r="AW12" i="3"/>
  <c r="AR24" i="3"/>
  <c r="AS24" i="3"/>
  <c r="AT24" i="3"/>
  <c r="AR26" i="3"/>
  <c r="AS26" i="3"/>
  <c r="AT26" i="3"/>
  <c r="AR27" i="3"/>
  <c r="AS27" i="3"/>
  <c r="AT27" i="3"/>
  <c r="AR28" i="3"/>
  <c r="AS28" i="3"/>
  <c r="AT28" i="3"/>
  <c r="AR29" i="3"/>
  <c r="AS29" i="3"/>
  <c r="AT29" i="3"/>
  <c r="AR30" i="3"/>
  <c r="AS30" i="3"/>
  <c r="AT30" i="3"/>
  <c r="AR31" i="3"/>
  <c r="AS31" i="3"/>
  <c r="AT31" i="3"/>
  <c r="AT32" i="3"/>
  <c r="AS32" i="3"/>
  <c r="AR32" i="3"/>
  <c r="AR14" i="3"/>
  <c r="AS14" i="3"/>
  <c r="AT14" i="3"/>
  <c r="AR16" i="3"/>
  <c r="AS16" i="3"/>
  <c r="AT16" i="3"/>
  <c r="AR17" i="3"/>
  <c r="AS17" i="3"/>
  <c r="AT17" i="3"/>
  <c r="AR18" i="3"/>
  <c r="AS18" i="3"/>
  <c r="AT18" i="3"/>
  <c r="AR19" i="3"/>
  <c r="AS19" i="3"/>
  <c r="AT19" i="3"/>
  <c r="AR20" i="3"/>
  <c r="AS20" i="3"/>
  <c r="AT20" i="3"/>
  <c r="AR21" i="3"/>
  <c r="AS21" i="3"/>
  <c r="AT21" i="3"/>
  <c r="AT22" i="3"/>
  <c r="AS22" i="3"/>
  <c r="AR22" i="3"/>
  <c r="AR4" i="3"/>
  <c r="AS4" i="3"/>
  <c r="AT4" i="3"/>
  <c r="AR6" i="3"/>
  <c r="AS6" i="3"/>
  <c r="AT6" i="3"/>
  <c r="AR7" i="3"/>
  <c r="AS7" i="3"/>
  <c r="AT7" i="3"/>
  <c r="AR8" i="3"/>
  <c r="AS8" i="3"/>
  <c r="AT8" i="3"/>
  <c r="AR9" i="3"/>
  <c r="AS9" i="3"/>
  <c r="AT9" i="3"/>
  <c r="AR10" i="3"/>
  <c r="AS10" i="3"/>
  <c r="AT10" i="3"/>
  <c r="AR11" i="3"/>
  <c r="AS11" i="3"/>
  <c r="AT11" i="3"/>
  <c r="AT12" i="3"/>
  <c r="AS12" i="3"/>
  <c r="AR12" i="3"/>
  <c r="AO24" i="3"/>
  <c r="AO26" i="3"/>
  <c r="AO27" i="3"/>
  <c r="AO28" i="3"/>
  <c r="AO29" i="3"/>
  <c r="AO30" i="3"/>
  <c r="AO31" i="3"/>
  <c r="AO32" i="3"/>
  <c r="AN24" i="3"/>
  <c r="AN26" i="3"/>
  <c r="AN27" i="3"/>
  <c r="AN28" i="3"/>
  <c r="AN29" i="3"/>
  <c r="AN30" i="3"/>
  <c r="AN31" i="3"/>
  <c r="AN32" i="3"/>
  <c r="AM24" i="3"/>
  <c r="AM26" i="3"/>
  <c r="AM27" i="3"/>
  <c r="AM28" i="3"/>
  <c r="AM29" i="3"/>
  <c r="AM30" i="3"/>
  <c r="AM31" i="3"/>
  <c r="AM32" i="3"/>
  <c r="AO14" i="3"/>
  <c r="AO16" i="3"/>
  <c r="AO17" i="3"/>
  <c r="AO18" i="3"/>
  <c r="AO19" i="3"/>
  <c r="AO20" i="3"/>
  <c r="AO21" i="3"/>
  <c r="AO22" i="3"/>
  <c r="AN14" i="3"/>
  <c r="AN16" i="3"/>
  <c r="AN17" i="3"/>
  <c r="AN18" i="3"/>
  <c r="AN19" i="3"/>
  <c r="AN20" i="3"/>
  <c r="AN21" i="3"/>
  <c r="AN22" i="3"/>
  <c r="AM14" i="3"/>
  <c r="AM16" i="3"/>
  <c r="AM17" i="3"/>
  <c r="AM18" i="3"/>
  <c r="AM19" i="3"/>
  <c r="AM20" i="3"/>
  <c r="AM21" i="3"/>
  <c r="AM22" i="3"/>
  <c r="AN4" i="3"/>
  <c r="AN6" i="3"/>
  <c r="AN7" i="3"/>
  <c r="AN8" i="3"/>
  <c r="AN9" i="3"/>
  <c r="AN10" i="3"/>
  <c r="AN11" i="3"/>
  <c r="AN12" i="3"/>
  <c r="AO4" i="3"/>
  <c r="AO6" i="3"/>
  <c r="AO7" i="3"/>
  <c r="AO8" i="3"/>
  <c r="AO9" i="3"/>
  <c r="AO10" i="3"/>
  <c r="AO11" i="3"/>
  <c r="AO12" i="3"/>
  <c r="AM4" i="3"/>
  <c r="AM6" i="3"/>
  <c r="AM7" i="3"/>
  <c r="AM8" i="3"/>
  <c r="AM9" i="3"/>
  <c r="AM10" i="3"/>
  <c r="AM11" i="3"/>
  <c r="AM12" i="3"/>
  <c r="AN6" i="2"/>
  <c r="AM6" i="2"/>
  <c r="AN5" i="2"/>
  <c r="AM5" i="2"/>
  <c r="AN4" i="2"/>
  <c r="AM4" i="2"/>
  <c r="AX49" i="4"/>
  <c r="AW49" i="4"/>
  <c r="AV49" i="4"/>
  <c r="AU49" i="4"/>
  <c r="AT49" i="4"/>
  <c r="AS49" i="4"/>
  <c r="AR49" i="4"/>
  <c r="AQ49" i="4"/>
  <c r="AP49" i="4"/>
  <c r="AO49" i="4"/>
  <c r="AN49" i="4"/>
  <c r="AM49" i="4"/>
  <c r="AX48" i="4"/>
  <c r="AX50" i="4"/>
  <c r="AW48" i="4"/>
  <c r="AV48" i="4"/>
  <c r="AV50" i="4"/>
  <c r="AU48" i="4"/>
  <c r="AU50" i="4"/>
  <c r="AT48" i="4"/>
  <c r="AT50" i="4"/>
  <c r="AS48" i="4"/>
  <c r="AS50" i="4"/>
  <c r="AR48" i="4"/>
  <c r="AR50" i="4"/>
  <c r="AQ48" i="4"/>
  <c r="AQ50" i="4"/>
  <c r="AP48" i="4"/>
  <c r="AP50" i="4"/>
  <c r="AO48" i="4"/>
  <c r="AN48" i="4"/>
  <c r="AN50" i="4"/>
  <c r="AM48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X43" i="4"/>
  <c r="AX45" i="4"/>
  <c r="AW43" i="4"/>
  <c r="AV43" i="4"/>
  <c r="AV45" i="4"/>
  <c r="AU43" i="4"/>
  <c r="AT43" i="4"/>
  <c r="AT45" i="4"/>
  <c r="AS43" i="4"/>
  <c r="AS45" i="4"/>
  <c r="AR43" i="4"/>
  <c r="AR45" i="4"/>
  <c r="AQ43" i="4"/>
  <c r="AQ45" i="4"/>
  <c r="AP43" i="4"/>
  <c r="AP45" i="4"/>
  <c r="AO43" i="4"/>
  <c r="AN43" i="4"/>
  <c r="AN45" i="4"/>
  <c r="AM43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X38" i="4"/>
  <c r="AX40" i="4"/>
  <c r="AW38" i="4"/>
  <c r="AV38" i="4"/>
  <c r="AV40" i="4"/>
  <c r="AU38" i="4"/>
  <c r="AT38" i="4"/>
  <c r="AT40" i="4"/>
  <c r="AS38" i="4"/>
  <c r="AS40" i="4"/>
  <c r="AR38" i="4"/>
  <c r="AR40" i="4"/>
  <c r="AQ38" i="4"/>
  <c r="AQ40" i="4"/>
  <c r="AP38" i="4"/>
  <c r="AP40" i="4"/>
  <c r="AO38" i="4"/>
  <c r="AN38" i="4"/>
  <c r="AN40" i="4"/>
  <c r="AM38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X31" i="4"/>
  <c r="AX33" i="4"/>
  <c r="AW31" i="4"/>
  <c r="AV31" i="4"/>
  <c r="AV33" i="4"/>
  <c r="AU31" i="4"/>
  <c r="AT31" i="4"/>
  <c r="AT33" i="4"/>
  <c r="AS31" i="4"/>
  <c r="AS33" i="4"/>
  <c r="AR31" i="4"/>
  <c r="AR33" i="4"/>
  <c r="AQ31" i="4"/>
  <c r="AQ33" i="4"/>
  <c r="AP31" i="4"/>
  <c r="AP33" i="4"/>
  <c r="AO31" i="4"/>
  <c r="AN31" i="4"/>
  <c r="AN33" i="4"/>
  <c r="AM31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X26" i="4"/>
  <c r="AX28" i="4"/>
  <c r="AW26" i="4"/>
  <c r="AV26" i="4"/>
  <c r="AV28" i="4"/>
  <c r="AU26" i="4"/>
  <c r="AT26" i="4"/>
  <c r="AT28" i="4"/>
  <c r="AS26" i="4"/>
  <c r="AS28" i="4"/>
  <c r="AR26" i="4"/>
  <c r="AR28" i="4"/>
  <c r="AQ26" i="4"/>
  <c r="AQ28" i="4"/>
  <c r="AP26" i="4"/>
  <c r="AP28" i="4"/>
  <c r="AO26" i="4"/>
  <c r="AN26" i="4"/>
  <c r="AN28" i="4"/>
  <c r="AM26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X21" i="4"/>
  <c r="AX23" i="4"/>
  <c r="AW21" i="4"/>
  <c r="AV21" i="4"/>
  <c r="AV23" i="4"/>
  <c r="AU21" i="4"/>
  <c r="AT21" i="4"/>
  <c r="AT23" i="4"/>
  <c r="AS21" i="4"/>
  <c r="AS23" i="4"/>
  <c r="AR21" i="4"/>
  <c r="AR23" i="4"/>
  <c r="AQ21" i="4"/>
  <c r="AQ23" i="4"/>
  <c r="AP21" i="4"/>
  <c r="AP23" i="4"/>
  <c r="AO21" i="4"/>
  <c r="AN21" i="4"/>
  <c r="AN23" i="4"/>
  <c r="AM21" i="4"/>
  <c r="AX16" i="4"/>
  <c r="AW16" i="4"/>
  <c r="AV16" i="4"/>
  <c r="AU16" i="4"/>
  <c r="AT16" i="4"/>
  <c r="AS16" i="4"/>
  <c r="AR16" i="4"/>
  <c r="AQ16" i="4"/>
  <c r="AP16" i="4"/>
  <c r="AN16" i="4"/>
  <c r="AM16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X11" i="4"/>
  <c r="AW11" i="4"/>
  <c r="AV11" i="4"/>
  <c r="AU11" i="4"/>
  <c r="AT11" i="4"/>
  <c r="AS11" i="4"/>
  <c r="AR11" i="4"/>
  <c r="AQ11" i="4"/>
  <c r="AP11" i="4"/>
  <c r="AN11" i="4"/>
  <c r="AM11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X9" i="4"/>
  <c r="AW9" i="4"/>
  <c r="AV9" i="4"/>
  <c r="AU9" i="4"/>
  <c r="AT9" i="4"/>
  <c r="AS9" i="4"/>
  <c r="AR9" i="4"/>
  <c r="AQ9" i="4"/>
  <c r="AP9" i="4"/>
  <c r="AO9" i="4"/>
  <c r="AN9" i="4"/>
  <c r="AM9" i="4"/>
  <c r="AX6" i="4"/>
  <c r="AW6" i="4"/>
  <c r="AV6" i="4"/>
  <c r="AU6" i="4"/>
  <c r="AT6" i="4"/>
  <c r="AS6" i="4"/>
  <c r="AR6" i="4"/>
  <c r="AQ6" i="4"/>
  <c r="AP6" i="4"/>
  <c r="AO6" i="4"/>
  <c r="AN6" i="4"/>
  <c r="AM6" i="4"/>
  <c r="AY6" i="4"/>
  <c r="AX5" i="4"/>
  <c r="AW5" i="4"/>
  <c r="AV5" i="4"/>
  <c r="AU5" i="4"/>
  <c r="AT5" i="4"/>
  <c r="AS5" i="4"/>
  <c r="AR5" i="4"/>
  <c r="AQ5" i="4"/>
  <c r="AP5" i="4"/>
  <c r="AO5" i="4"/>
  <c r="AN5" i="4"/>
  <c r="AM5" i="4"/>
  <c r="AX4" i="4"/>
  <c r="AW4" i="4"/>
  <c r="AV4" i="4"/>
  <c r="AU4" i="4"/>
  <c r="AT4" i="4"/>
  <c r="AS4" i="4"/>
  <c r="AR4" i="4"/>
  <c r="AQ4" i="4"/>
  <c r="AP4" i="4"/>
  <c r="AO4" i="4"/>
  <c r="AN4" i="4"/>
  <c r="AM4" i="4"/>
  <c r="AY4" i="4"/>
  <c r="AY21" i="4"/>
  <c r="AY26" i="4"/>
  <c r="AY31" i="4"/>
  <c r="AY38" i="4"/>
  <c r="AY43" i="4"/>
  <c r="AY48" i="4"/>
  <c r="AY5" i="4"/>
  <c r="AY9" i="4"/>
  <c r="AY11" i="4"/>
  <c r="AW50" i="4"/>
  <c r="AY10" i="4"/>
  <c r="AY15" i="4"/>
  <c r="AY22" i="4"/>
  <c r="AY27" i="4"/>
  <c r="AY32" i="4"/>
  <c r="AY39" i="4"/>
  <c r="AY44" i="4"/>
  <c r="AY49" i="4"/>
  <c r="AY14" i="4"/>
  <c r="AY16" i="4"/>
  <c r="AM23" i="4"/>
  <c r="AU23" i="4"/>
  <c r="AM28" i="4"/>
  <c r="AU28" i="4"/>
  <c r="AM33" i="4"/>
  <c r="AU33" i="4"/>
  <c r="AW33" i="4"/>
  <c r="AY33" i="4"/>
  <c r="AM40" i="4"/>
  <c r="AU40" i="4"/>
  <c r="AM45" i="4"/>
  <c r="AU45" i="4"/>
  <c r="AM50" i="4"/>
  <c r="AY50" i="4"/>
  <c r="AO23" i="4"/>
  <c r="AW23" i="4"/>
  <c r="AO28" i="4"/>
  <c r="AW28" i="4"/>
  <c r="AO33" i="4"/>
  <c r="AO40" i="4"/>
  <c r="AW40" i="4"/>
  <c r="AO45" i="4"/>
  <c r="AW45" i="4"/>
  <c r="AO50" i="4"/>
  <c r="AY28" i="4"/>
  <c r="AY23" i="4"/>
  <c r="AY40" i="4"/>
  <c r="AY45" i="4"/>
</calcChain>
</file>

<file path=xl/sharedStrings.xml><?xml version="1.0" encoding="utf-8"?>
<sst xmlns="http://schemas.openxmlformats.org/spreadsheetml/2006/main" count="55431" uniqueCount="586">
  <si>
    <t>Output and log file headers:</t>
  </si>
  <si>
    <t>SUBJ=participant number</t>
  </si>
  <si>
    <t>RAND=random number</t>
  </si>
  <si>
    <t>LANG=language (L1 group)</t>
  </si>
  <si>
    <t>VARG=variability group</t>
  </si>
  <si>
    <t>SESS=session</t>
  </si>
  <si>
    <t>TASK=task</t>
  </si>
  <si>
    <t>TSKN=task number</t>
  </si>
  <si>
    <t>PRCN=procedure number (1-15)</t>
  </si>
  <si>
    <t>BLKN=block number</t>
  </si>
  <si>
    <t>TRLN=trial number</t>
  </si>
  <si>
    <t>TRLX=trial index (for programmer)</t>
  </si>
  <si>
    <t>ITMN=item number</t>
  </si>
  <si>
    <t>LSTN=list number (1-2)</t>
  </si>
  <si>
    <t>WORD=word</t>
  </si>
  <si>
    <t>COND=condition</t>
  </si>
  <si>
    <t>BASF=base form</t>
  </si>
  <si>
    <t>BASM=base meaning</t>
  </si>
  <si>
    <t>SUFF=suffix form</t>
  </si>
  <si>
    <t>SUFM=suffix meaning</t>
  </si>
  <si>
    <t>CRRT=correct translation</t>
  </si>
  <si>
    <t>CRRK=corr_key (1,2,4,5)</t>
  </si>
  <si>
    <t>DIS1=distractor 1</t>
  </si>
  <si>
    <t>DIS2=distractor 2</t>
  </si>
  <si>
    <t>DIS3=distractor3</t>
  </si>
  <si>
    <t>DIST=distractors type (1= 1 foil shares the base, 2= 1 foil shares the template)</t>
  </si>
  <si>
    <t>DLST= predefined distractors list (1-4)</t>
  </si>
  <si>
    <t>FREQ=audio sampling frequency (MHz)</t>
  </si>
  <si>
    <t xml:space="preserve"> ----  the rest of the headers are relevant only to output file  ----</t>
  </si>
  <si>
    <t>RTVC=vocal response time</t>
  </si>
  <si>
    <t>TRNS=selected translation</t>
  </si>
  <si>
    <t>TRNT=selected translation type (1=correct, 2=base distractor, 3=suffix distractor, 4=unrelated distractor)</t>
  </si>
  <si>
    <t>RSPK=response key (1,2,4,5. 0 = no response)</t>
  </si>
  <si>
    <t>ACCR=accuracy</t>
  </si>
  <si>
    <t>RTTR=translation response time</t>
  </si>
  <si>
    <t>ITII=ITI preceding item</t>
  </si>
  <si>
    <t>PROG=for programmer</t>
  </si>
  <si>
    <t>===========================================================</t>
  </si>
  <si>
    <t xml:space="preserve"> Hebrew</t>
  </si>
  <si>
    <t>High</t>
  </si>
  <si>
    <t xml:space="preserve">Familiarisation     </t>
  </si>
  <si>
    <t xml:space="preserve">Kuvmáši             </t>
  </si>
  <si>
    <t xml:space="preserve">A                   </t>
  </si>
  <si>
    <t xml:space="preserve">KVMŠ                </t>
  </si>
  <si>
    <t xml:space="preserve">book                </t>
  </si>
  <si>
    <t xml:space="preserve">XuXXaXi             </t>
  </si>
  <si>
    <t xml:space="preserve">Person              </t>
  </si>
  <si>
    <t xml:space="preserve">סופר                </t>
  </si>
  <si>
    <t xml:space="preserve">-                   </t>
  </si>
  <si>
    <t xml:space="preserve">Digzof              </t>
  </si>
  <si>
    <t xml:space="preserve">DGZF                </t>
  </si>
  <si>
    <t xml:space="preserve">snake               </t>
  </si>
  <si>
    <t xml:space="preserve">XiXXoX              </t>
  </si>
  <si>
    <t xml:space="preserve">Thing               </t>
  </si>
  <si>
    <t xml:space="preserve">ארס                 </t>
  </si>
  <si>
    <t xml:space="preserve">Bufsali             </t>
  </si>
  <si>
    <t xml:space="preserve">BFSL                </t>
  </si>
  <si>
    <t xml:space="preserve">train               </t>
  </si>
  <si>
    <t xml:space="preserve">נהג קטר             </t>
  </si>
  <si>
    <t xml:space="preserve">Zotléfu             </t>
  </si>
  <si>
    <t xml:space="preserve">ZTLF                </t>
  </si>
  <si>
    <t xml:space="preserve">flower              </t>
  </si>
  <si>
    <t xml:space="preserve">XoXXeXu             </t>
  </si>
  <si>
    <t xml:space="preserve">Place               </t>
  </si>
  <si>
    <t xml:space="preserve">שוק פרחים           </t>
  </si>
  <si>
    <t xml:space="preserve">Tomlepu             </t>
  </si>
  <si>
    <t xml:space="preserve">TMLP                </t>
  </si>
  <si>
    <t xml:space="preserve">ant                 </t>
  </si>
  <si>
    <t xml:space="preserve">קן נמלים            </t>
  </si>
  <si>
    <t xml:space="preserve">Vozgépu             </t>
  </si>
  <si>
    <t xml:space="preserve">VSGP                </t>
  </si>
  <si>
    <t xml:space="preserve">gold                </t>
  </si>
  <si>
    <t xml:space="preserve">מכרה זהב            </t>
  </si>
  <si>
    <t xml:space="preserve">Šuskani             </t>
  </si>
  <si>
    <t xml:space="preserve">ŠSKN                </t>
  </si>
  <si>
    <t xml:space="preserve">suit                </t>
  </si>
  <si>
    <t xml:space="preserve">חייט                </t>
  </si>
  <si>
    <t xml:space="preserve">Pevlin              </t>
  </si>
  <si>
    <t xml:space="preserve">PVLN                </t>
  </si>
  <si>
    <t xml:space="preserve">dog                 </t>
  </si>
  <si>
    <t xml:space="preserve">XeXXiX              </t>
  </si>
  <si>
    <t xml:space="preserve">A lot               </t>
  </si>
  <si>
    <t xml:space="preserve">להקת כלבים          </t>
  </si>
  <si>
    <t xml:space="preserve">Mozdešu             </t>
  </si>
  <si>
    <t xml:space="preserve">MZDŠ                </t>
  </si>
  <si>
    <t xml:space="preserve">sand                </t>
  </si>
  <si>
    <t xml:space="preserve">חוף                 </t>
  </si>
  <si>
    <t xml:space="preserve">Dugzafi             </t>
  </si>
  <si>
    <t xml:space="preserve">לוכד נחשים          </t>
  </si>
  <si>
    <t xml:space="preserve">Zítlof              </t>
  </si>
  <si>
    <t xml:space="preserve">אגרטל               </t>
  </si>
  <si>
    <t xml:space="preserve">Sodmeku             </t>
  </si>
  <si>
    <t xml:space="preserve">SDMK                </t>
  </si>
  <si>
    <t xml:space="preserve">grape               </t>
  </si>
  <si>
    <t xml:space="preserve">כרם                 </t>
  </si>
  <si>
    <t xml:space="preserve">Pivlon              </t>
  </si>
  <si>
    <t xml:space="preserve">רצועה               </t>
  </si>
  <si>
    <t xml:space="preserve">Gélbik              </t>
  </si>
  <si>
    <t xml:space="preserve">GLBK                </t>
  </si>
  <si>
    <t xml:space="preserve">fish                </t>
  </si>
  <si>
    <t xml:space="preserve">להקת דגים           </t>
  </si>
  <si>
    <t xml:space="preserve">Fumtali             </t>
  </si>
  <si>
    <t xml:space="preserve">FMTL                </t>
  </si>
  <si>
    <t xml:space="preserve">mountain            </t>
  </si>
  <si>
    <t xml:space="preserve">מטפס הרים           </t>
  </si>
  <si>
    <t xml:space="preserve">Šiskon              </t>
  </si>
  <si>
    <t xml:space="preserve">עניבה               </t>
  </si>
  <si>
    <t xml:space="preserve">Bofselu             </t>
  </si>
  <si>
    <t xml:space="preserve">תחנת רכבת           </t>
  </si>
  <si>
    <t xml:space="preserve">Gulbáki             </t>
  </si>
  <si>
    <t xml:space="preserve">דייג                </t>
  </si>
  <si>
    <t xml:space="preserve">Sedmik              </t>
  </si>
  <si>
    <t xml:space="preserve">אשכול ענבים         </t>
  </si>
  <si>
    <t xml:space="preserve">Femtil              </t>
  </si>
  <si>
    <t xml:space="preserve">רכס הרים            </t>
  </si>
  <si>
    <t xml:space="preserve">Mizdoš              </t>
  </si>
  <si>
    <t xml:space="preserve">ארגז חול            </t>
  </si>
  <si>
    <t xml:space="preserve">Kívmoš              </t>
  </si>
  <si>
    <t xml:space="preserve">סימניה              </t>
  </si>
  <si>
    <t xml:space="preserve">Temlip              </t>
  </si>
  <si>
    <t xml:space="preserve">שיירת נמלים         </t>
  </si>
  <si>
    <t xml:space="preserve">Vézgip              </t>
  </si>
  <si>
    <t xml:space="preserve">מטמון               </t>
  </si>
  <si>
    <t xml:space="preserve">Faldine             </t>
  </si>
  <si>
    <t xml:space="preserve">B                   </t>
  </si>
  <si>
    <t xml:space="preserve">FALD                </t>
  </si>
  <si>
    <t xml:space="preserve">car                 </t>
  </si>
  <si>
    <t xml:space="preserve">ine                 </t>
  </si>
  <si>
    <t xml:space="preserve">נהג מכונית          </t>
  </si>
  <si>
    <t xml:space="preserve">Tevlom              </t>
  </si>
  <si>
    <t xml:space="preserve">TEFL                </t>
  </si>
  <si>
    <t xml:space="preserve">bee                 </t>
  </si>
  <si>
    <t xml:space="preserve">om                  </t>
  </si>
  <si>
    <t xml:space="preserve">נחיל דבורים         </t>
  </si>
  <si>
    <t xml:space="preserve">Guftíne             </t>
  </si>
  <si>
    <t xml:space="preserve">GUFT                </t>
  </si>
  <si>
    <t xml:space="preserve">movie               </t>
  </si>
  <si>
    <t xml:space="preserve">במאי סרטים          </t>
  </si>
  <si>
    <t xml:space="preserve">Monšom              </t>
  </si>
  <si>
    <t xml:space="preserve">MONŠ                </t>
  </si>
  <si>
    <t xml:space="preserve">banana              </t>
  </si>
  <si>
    <t xml:space="preserve">אשכול בננות         </t>
  </si>
  <si>
    <t xml:space="preserve">Šozdom              </t>
  </si>
  <si>
    <t xml:space="preserve">ŠOZD                </t>
  </si>
  <si>
    <t xml:space="preserve">star                </t>
  </si>
  <si>
    <t xml:space="preserve">גלקסיה              </t>
  </si>
  <si>
    <t xml:space="preserve">Faldapa             </t>
  </si>
  <si>
    <t xml:space="preserve">apa                 </t>
  </si>
  <si>
    <t xml:space="preserve">מוסך                </t>
  </si>
  <si>
    <t xml:space="preserve">Gúftuk              </t>
  </si>
  <si>
    <t xml:space="preserve">uk                  </t>
  </si>
  <si>
    <t xml:space="preserve">מקרן                </t>
  </si>
  <si>
    <t xml:space="preserve">Leškápa             </t>
  </si>
  <si>
    <t xml:space="preserve">LEŠK                </t>
  </si>
  <si>
    <t xml:space="preserve">vegetable           </t>
  </si>
  <si>
    <t xml:space="preserve">גן ירק              </t>
  </si>
  <si>
    <t xml:space="preserve">Vustom              </t>
  </si>
  <si>
    <t xml:space="preserve">VUST                </t>
  </si>
  <si>
    <t xml:space="preserve">water               </t>
  </si>
  <si>
    <t xml:space="preserve">שיטפון              </t>
  </si>
  <si>
    <t xml:space="preserve">Monšapa             </t>
  </si>
  <si>
    <t xml:space="preserve">מטע בננות           </t>
  </si>
  <si>
    <t xml:space="preserve">Zómgom              </t>
  </si>
  <si>
    <t xml:space="preserve">ZOMG                </t>
  </si>
  <si>
    <t xml:space="preserve">bird                </t>
  </si>
  <si>
    <t xml:space="preserve">להקת ציפורים        </t>
  </si>
  <si>
    <t xml:space="preserve">Duvnuk              </t>
  </si>
  <si>
    <t xml:space="preserve">DUVN                </t>
  </si>
  <si>
    <t xml:space="preserve">shoe                </t>
  </si>
  <si>
    <t xml:space="preserve">סוליית נעליים       </t>
  </si>
  <si>
    <t xml:space="preserve">Vustápa             </t>
  </si>
  <si>
    <t xml:space="preserve">מעיין               </t>
  </si>
  <si>
    <t xml:space="preserve">Šozdine             </t>
  </si>
  <si>
    <t xml:space="preserve">אסטרונום            </t>
  </si>
  <si>
    <t xml:space="preserve">Leškuk              </t>
  </si>
  <si>
    <t xml:space="preserve">קולפן ירקות         </t>
  </si>
  <si>
    <t xml:space="preserve">Kestom              </t>
  </si>
  <si>
    <t xml:space="preserve">KEST                </t>
  </si>
  <si>
    <t xml:space="preserve">sheep               </t>
  </si>
  <si>
    <t xml:space="preserve">עדר כבשים           </t>
  </si>
  <si>
    <t xml:space="preserve">Pelsapa             </t>
  </si>
  <si>
    <t xml:space="preserve">PELS                </t>
  </si>
  <si>
    <t xml:space="preserve">ice                 </t>
  </si>
  <si>
    <t xml:space="preserve">משטח החלקרח         </t>
  </si>
  <si>
    <t xml:space="preserve">Bandine             </t>
  </si>
  <si>
    <t xml:space="preserve">BAND                </t>
  </si>
  <si>
    <t xml:space="preserve">chicken             </t>
  </si>
  <si>
    <t xml:space="preserve">לולן                </t>
  </si>
  <si>
    <t xml:space="preserve">Zomgíne             </t>
  </si>
  <si>
    <t xml:space="preserve">צפר                 </t>
  </si>
  <si>
    <t xml:space="preserve">Pelsuk              </t>
  </si>
  <si>
    <t xml:space="preserve">קרחון               </t>
  </si>
  <si>
    <t xml:space="preserve">Tevlapa             </t>
  </si>
  <si>
    <t xml:space="preserve">כוורת דבורים        </t>
  </si>
  <si>
    <t xml:space="preserve">Duvnine             </t>
  </si>
  <si>
    <t xml:space="preserve">סנדלר               </t>
  </si>
  <si>
    <t xml:space="preserve">Banduk              </t>
  </si>
  <si>
    <t xml:space="preserve">ביצה                </t>
  </si>
  <si>
    <t xml:space="preserve">Kestuk              </t>
  </si>
  <si>
    <t xml:space="preserve">צמר                 </t>
  </si>
  <si>
    <t xml:space="preserve">Mafteni             </t>
  </si>
  <si>
    <t xml:space="preserve">C                   </t>
  </si>
  <si>
    <t xml:space="preserve">                    </t>
  </si>
  <si>
    <t xml:space="preserve">island              </t>
  </si>
  <si>
    <t xml:space="preserve">תושב אי             </t>
  </si>
  <si>
    <t xml:space="preserve">Šunlade             </t>
  </si>
  <si>
    <t xml:space="preserve">fire                </t>
  </si>
  <si>
    <t xml:space="preserve">מדורה               </t>
  </si>
  <si>
    <t xml:space="preserve">Piftona             </t>
  </si>
  <si>
    <t xml:space="preserve">plane               </t>
  </si>
  <si>
    <t xml:space="preserve">שדה תעופה           </t>
  </si>
  <si>
    <t xml:space="preserve">Pefnedi             </t>
  </si>
  <si>
    <t xml:space="preserve">painting            </t>
  </si>
  <si>
    <t xml:space="preserve">מסגרת               </t>
  </si>
  <si>
    <t xml:space="preserve">Vutkas              </t>
  </si>
  <si>
    <t xml:space="preserve">tree                </t>
  </si>
  <si>
    <t xml:space="preserve">משתלת עצים          </t>
  </si>
  <si>
    <t xml:space="preserve">Sošdubu             </t>
  </si>
  <si>
    <t xml:space="preserve">glass               </t>
  </si>
  <si>
    <t xml:space="preserve">זגוגית              </t>
  </si>
  <si>
    <t xml:space="preserve">Zefmok              </t>
  </si>
  <si>
    <t xml:space="preserve">insect              </t>
  </si>
  <si>
    <t xml:space="preserve">מדביר חרקים         </t>
  </si>
  <si>
    <t xml:space="preserve">Bunkut              </t>
  </si>
  <si>
    <t xml:space="preserve">hat                 </t>
  </si>
  <si>
    <t xml:space="preserve">כובען               </t>
  </si>
  <si>
    <t xml:space="preserve">Mangit              </t>
  </si>
  <si>
    <t xml:space="preserve">carrot              </t>
  </si>
  <si>
    <t xml:space="preserve">צרור גזרים          </t>
  </si>
  <si>
    <t xml:space="preserve">Boškodo             </t>
  </si>
  <si>
    <t xml:space="preserve">קבוצת איים          </t>
  </si>
  <si>
    <t xml:space="preserve">Zuskem              </t>
  </si>
  <si>
    <t xml:space="preserve">horse               </t>
  </si>
  <si>
    <t xml:space="preserve">אוכף                </t>
  </si>
  <si>
    <t xml:space="preserve">Genkud              </t>
  </si>
  <si>
    <t xml:space="preserve">cow                 </t>
  </si>
  <si>
    <t xml:space="preserve">רפתן                </t>
  </si>
  <si>
    <t xml:space="preserve">Gosdif              </t>
  </si>
  <si>
    <t xml:space="preserve">מתלה כובעים         </t>
  </si>
  <si>
    <t xml:space="preserve">Sekliša             </t>
  </si>
  <si>
    <t xml:space="preserve">spider              </t>
  </si>
  <si>
    <t xml:space="preserve">קן עקרבים           </t>
  </si>
  <si>
    <t xml:space="preserve">Fundimu             </t>
  </si>
  <si>
    <t xml:space="preserve">ערוגת גזר           </t>
  </si>
  <si>
    <t xml:space="preserve">Feskun              </t>
  </si>
  <si>
    <t xml:space="preserve">קבוצת עקרבים        </t>
  </si>
  <si>
    <t xml:space="preserve">Temdus              </t>
  </si>
  <si>
    <t xml:space="preserve">תנור חימום          </t>
  </si>
  <si>
    <t xml:space="preserve">Dezlúme             </t>
  </si>
  <si>
    <t xml:space="preserve">צייר                </t>
  </si>
  <si>
    <t xml:space="preserve">Kevlumo             </t>
  </si>
  <si>
    <t xml:space="preserve">חלב                 </t>
  </si>
  <si>
    <t xml:space="preserve">Komlen              </t>
  </si>
  <si>
    <t xml:space="preserve">מפעל זכוכית         </t>
  </si>
  <si>
    <t xml:space="preserve">Šílgup              </t>
  </si>
  <si>
    <t xml:space="preserve">גרזן                </t>
  </si>
  <si>
    <t xml:space="preserve">Dínzet              </t>
  </si>
  <si>
    <t xml:space="preserve">נחיל חרקים          </t>
  </si>
  <si>
    <t xml:space="preserve">Valtebi             </t>
  </si>
  <si>
    <t xml:space="preserve">טייס                </t>
  </si>
  <si>
    <t xml:space="preserve">Tingoda             </t>
  </si>
  <si>
    <t xml:space="preserve">עדר סוסים           </t>
  </si>
  <si>
    <t xml:space="preserve">Test                </t>
  </si>
  <si>
    <t xml:space="preserve">Training            </t>
  </si>
  <si>
    <t xml:space="preserve">Bifsol              </t>
  </si>
  <si>
    <t xml:space="preserve">מסילת רכבת          </t>
  </si>
  <si>
    <t xml:space="preserve">Zétlif              </t>
  </si>
  <si>
    <t xml:space="preserve">זר פרחים            </t>
  </si>
  <si>
    <t xml:space="preserve">Vízgop              </t>
  </si>
  <si>
    <t xml:space="preserve">מטבע זהב            </t>
  </si>
  <si>
    <t xml:space="preserve">Povlenu             </t>
  </si>
  <si>
    <t xml:space="preserve">מלונה               </t>
  </si>
  <si>
    <t xml:space="preserve">Befsil              </t>
  </si>
  <si>
    <t xml:space="preserve">צי רכבות            </t>
  </si>
  <si>
    <t xml:space="preserve">Kévmiš              </t>
  </si>
  <si>
    <t xml:space="preserve">אוסף ספרים          </t>
  </si>
  <si>
    <t xml:space="preserve">Gílbok              </t>
  </si>
  <si>
    <t xml:space="preserve">אקווריום            </t>
  </si>
  <si>
    <t xml:space="preserve">Puvlani             </t>
  </si>
  <si>
    <t xml:space="preserve">כלבן                </t>
  </si>
  <si>
    <t xml:space="preserve">Golbéku             </t>
  </si>
  <si>
    <t xml:space="preserve">שוק דגים            </t>
  </si>
  <si>
    <t xml:space="preserve">Kovméšu             </t>
  </si>
  <si>
    <t xml:space="preserve">ספריה               </t>
  </si>
  <si>
    <t xml:space="preserve">Vuzgápi             </t>
  </si>
  <si>
    <t xml:space="preserve">צורף                </t>
  </si>
  <si>
    <t xml:space="preserve">Zutláfi             </t>
  </si>
  <si>
    <t xml:space="preserve">מוכר פרחים          </t>
  </si>
  <si>
    <t xml:space="preserve">Guftápa             </t>
  </si>
  <si>
    <t xml:space="preserve">בית קולנוע          </t>
  </si>
  <si>
    <t xml:space="preserve">Zómguk              </t>
  </si>
  <si>
    <t xml:space="preserve">כלוב ציפורים        </t>
  </si>
  <si>
    <t xml:space="preserve">Gúftom              </t>
  </si>
  <si>
    <t xml:space="preserve">פסטיבל סרטים        </t>
  </si>
  <si>
    <t xml:space="preserve">Vustíne             </t>
  </si>
  <si>
    <t xml:space="preserve">צוללן               </t>
  </si>
  <si>
    <t xml:space="preserve">Kestapa             </t>
  </si>
  <si>
    <t xml:space="preserve">דיר כבשים           </t>
  </si>
  <si>
    <t xml:space="preserve">Zomgápa             </t>
  </si>
  <si>
    <t xml:space="preserve">פארק צפרות          </t>
  </si>
  <si>
    <t xml:space="preserve">Faldom              </t>
  </si>
  <si>
    <t xml:space="preserve">פקק תנועה           </t>
  </si>
  <si>
    <t xml:space="preserve">Leškíne             </t>
  </si>
  <si>
    <t xml:space="preserve">ירקן                </t>
  </si>
  <si>
    <t xml:space="preserve">Vustuk              </t>
  </si>
  <si>
    <t xml:space="preserve">דלי מים             </t>
  </si>
  <si>
    <t xml:space="preserve">Falduk              </t>
  </si>
  <si>
    <t xml:space="preserve">צמיג                </t>
  </si>
  <si>
    <t xml:space="preserve">Leškom              </t>
  </si>
  <si>
    <t xml:space="preserve">ערימת ירקות         </t>
  </si>
  <si>
    <t xml:space="preserve">Kestine             </t>
  </si>
  <si>
    <t xml:space="preserve">רועה כבשים          </t>
  </si>
  <si>
    <t xml:space="preserve">Paldun              </t>
  </si>
  <si>
    <t xml:space="preserve">דוחה חרקים          </t>
  </si>
  <si>
    <t xml:space="preserve">Zosnak              </t>
  </si>
  <si>
    <t xml:space="preserve">חוטב עצים           </t>
  </si>
  <si>
    <t xml:space="preserve">Tamšif              </t>
  </si>
  <si>
    <t xml:space="preserve">אוסף ציורים         </t>
  </si>
  <si>
    <t xml:space="preserve">Šašten              </t>
  </si>
  <si>
    <t xml:space="preserve">להק מטוסים          </t>
  </si>
  <si>
    <t xml:space="preserve">Vuktel              </t>
  </si>
  <si>
    <t xml:space="preserve">אורוות סוסים        </t>
  </si>
  <si>
    <t xml:space="preserve">Dilvušo             </t>
  </si>
  <si>
    <t xml:space="preserve">גפרור               </t>
  </si>
  <si>
    <t xml:space="preserve">Zafmate             </t>
  </si>
  <si>
    <t xml:space="preserve">נושאת מטוסים        </t>
  </si>
  <si>
    <t xml:space="preserve">Daspon              </t>
  </si>
  <si>
    <t xml:space="preserve">רוכב סוסים          </t>
  </si>
  <si>
    <t xml:space="preserve">Pontáda             </t>
  </si>
  <si>
    <t xml:space="preserve">כבאי                </t>
  </si>
  <si>
    <t xml:space="preserve">Šumbúsa             </t>
  </si>
  <si>
    <t xml:space="preserve">חוות חרקים          </t>
  </si>
  <si>
    <t xml:space="preserve">Vusnoka             </t>
  </si>
  <si>
    <t xml:space="preserve">גלריה               </t>
  </si>
  <si>
    <t xml:space="preserve">Teftida             </t>
  </si>
  <si>
    <t xml:space="preserve">יער                 </t>
  </si>
  <si>
    <t xml:space="preserve">     Familiarisation</t>
  </si>
  <si>
    <t>PROG</t>
  </si>
  <si>
    <t>ITII</t>
  </si>
  <si>
    <t>RTTR</t>
  </si>
  <si>
    <t>ACCR</t>
  </si>
  <si>
    <t>RSPK</t>
  </si>
  <si>
    <t>TRNT</t>
  </si>
  <si>
    <t>TRNS</t>
  </si>
  <si>
    <t>RTVC</t>
  </si>
  <si>
    <t>FREQ</t>
  </si>
  <si>
    <t>DLST</t>
  </si>
  <si>
    <t>DIST</t>
  </si>
  <si>
    <t>DIS3</t>
  </si>
  <si>
    <t>DIS2</t>
  </si>
  <si>
    <t>DIS1</t>
  </si>
  <si>
    <t>CRRK</t>
  </si>
  <si>
    <t>CRRT</t>
  </si>
  <si>
    <t>SUFM</t>
  </si>
  <si>
    <t>SUFF</t>
  </si>
  <si>
    <t>BASM</t>
  </si>
  <si>
    <t>BASF</t>
  </si>
  <si>
    <t>COND</t>
  </si>
  <si>
    <t>WORD</t>
  </si>
  <si>
    <t>LSTN</t>
  </si>
  <si>
    <t>ITMN</t>
  </si>
  <si>
    <t>TRLX</t>
  </si>
  <si>
    <t>TRLN</t>
  </si>
  <si>
    <t>BLKN</t>
  </si>
  <si>
    <t>PRCN</t>
  </si>
  <si>
    <t>TSKN</t>
  </si>
  <si>
    <t>TASK</t>
  </si>
  <si>
    <t>SESS</t>
  </si>
  <si>
    <t>VARG</t>
  </si>
  <si>
    <t>LANG</t>
  </si>
  <si>
    <t>RAND</t>
  </si>
  <si>
    <t>SUBJ</t>
  </si>
  <si>
    <t xml:space="preserve">                Test</t>
  </si>
  <si>
    <t xml:space="preserve">            Training</t>
  </si>
  <si>
    <t>Accuracy</t>
  </si>
  <si>
    <t>Condition A</t>
  </si>
  <si>
    <t>Condition B</t>
  </si>
  <si>
    <t>Condition C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</si>
  <si>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</si>
  <si>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</si>
  <si>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</si>
  <si>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</si>
  <si>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</si>
  <si>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</si>
  <si>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</si>
  <si>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</si>
  <si>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</si>
  <si>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</si>
  <si>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Selected translation type - BASE</t>
  </si>
  <si>
    <t>Selected translation type - SUFFIX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</si>
  <si>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</si>
  <si>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</si>
  <si>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</si>
  <si>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</si>
  <si>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</si>
  <si>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</si>
  <si>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</si>
  <si>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</si>
  <si>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</si>
  <si>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</si>
  <si>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</si>
  <si>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</si>
  <si>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</si>
  <si>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</si>
  <si>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</si>
  <si>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</si>
  <si>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</si>
  <si>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</si>
  <si>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</si>
  <si>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Familiar</t>
  </si>
  <si>
    <t>Unfamiliar</t>
  </si>
  <si>
    <t>Translation RT</t>
  </si>
  <si>
    <t xml:space="preserve">המשך                </t>
  </si>
  <si>
    <t xml:space="preserve">Perceptual Control  </t>
  </si>
  <si>
    <t xml:space="preserve">p1                  </t>
  </si>
  <si>
    <t>MJ_UnTrained_2</t>
  </si>
  <si>
    <t xml:space="preserve">Fixation Baseline   </t>
  </si>
  <si>
    <t xml:space="preserve">BI                  </t>
  </si>
  <si>
    <t xml:space="preserve">vustuk              </t>
  </si>
  <si>
    <t xml:space="preserve">guftapa             </t>
  </si>
  <si>
    <t xml:space="preserve">AC1                 </t>
  </si>
  <si>
    <t xml:space="preserve">kovmesu             </t>
  </si>
  <si>
    <t xml:space="preserve">kestapa             </t>
  </si>
  <si>
    <t xml:space="preserve">p2                  </t>
  </si>
  <si>
    <t xml:space="preserve">CC1                 </t>
  </si>
  <si>
    <t xml:space="preserve">paldun              </t>
  </si>
  <si>
    <t xml:space="preserve">CC2                 </t>
  </si>
  <si>
    <t xml:space="preserve">dilvuso             </t>
  </si>
  <si>
    <t xml:space="preserve">p11                 </t>
  </si>
  <si>
    <t xml:space="preserve">AC2                 </t>
  </si>
  <si>
    <t xml:space="preserve">gilbok              </t>
  </si>
  <si>
    <t xml:space="preserve">BC1                 </t>
  </si>
  <si>
    <t xml:space="preserve">faldom              </t>
  </si>
  <si>
    <t xml:space="preserve">sumbusa             </t>
  </si>
  <si>
    <t xml:space="preserve">šumbúsa             </t>
  </si>
  <si>
    <t xml:space="preserve">p5                  </t>
  </si>
  <si>
    <t xml:space="preserve">falduk              </t>
  </si>
  <si>
    <t xml:space="preserve">zutlafi             </t>
  </si>
  <si>
    <t xml:space="preserve">BC2                 </t>
  </si>
  <si>
    <t xml:space="preserve">vustine             </t>
  </si>
  <si>
    <t xml:space="preserve">p8                  </t>
  </si>
  <si>
    <t xml:space="preserve">povlenu             </t>
  </si>
  <si>
    <t xml:space="preserve">kestine             </t>
  </si>
  <si>
    <t xml:space="preserve">leskine             </t>
  </si>
  <si>
    <t xml:space="preserve">p7                  </t>
  </si>
  <si>
    <t xml:space="preserve">p9                  </t>
  </si>
  <si>
    <t xml:space="preserve">CI                  </t>
  </si>
  <si>
    <t xml:space="preserve">zafmate             </t>
  </si>
  <si>
    <t xml:space="preserve">vuktel              </t>
  </si>
  <si>
    <t xml:space="preserve">p10                 </t>
  </si>
  <si>
    <t xml:space="preserve">AI                  </t>
  </si>
  <si>
    <t xml:space="preserve">leskom              </t>
  </si>
  <si>
    <t xml:space="preserve">zomguk              </t>
  </si>
  <si>
    <t xml:space="preserve">vizgop              </t>
  </si>
  <si>
    <t xml:space="preserve">p6                  </t>
  </si>
  <si>
    <t xml:space="preserve">p4                  </t>
  </si>
  <si>
    <t xml:space="preserve">guftom              </t>
  </si>
  <si>
    <t xml:space="preserve">zetlif              </t>
  </si>
  <si>
    <t xml:space="preserve">pontada             </t>
  </si>
  <si>
    <t xml:space="preserve">p3                  </t>
  </si>
  <si>
    <t xml:space="preserve">vusnoka             </t>
  </si>
  <si>
    <t xml:space="preserve">teftida             </t>
  </si>
  <si>
    <t xml:space="preserve">zosnak              </t>
  </si>
  <si>
    <t xml:space="preserve">daspon              </t>
  </si>
  <si>
    <t xml:space="preserve">golbeku             </t>
  </si>
  <si>
    <t xml:space="preserve">p12                 </t>
  </si>
  <si>
    <t xml:space="preserve">befsil              </t>
  </si>
  <si>
    <t xml:space="preserve">vuzgapi             </t>
  </si>
  <si>
    <t xml:space="preserve">zomgapa             </t>
  </si>
  <si>
    <t xml:space="preserve">bifsol              </t>
  </si>
  <si>
    <t xml:space="preserve">tamsif              </t>
  </si>
  <si>
    <t xml:space="preserve">sasten              </t>
  </si>
  <si>
    <t xml:space="preserve">puvlani             </t>
  </si>
  <si>
    <t xml:space="preserve">kevmis              </t>
  </si>
  <si>
    <t>MJ_UnTrained_1</t>
  </si>
  <si>
    <t>MJ_Trained_4</t>
  </si>
  <si>
    <t xml:space="preserve">vustapa             </t>
  </si>
  <si>
    <t xml:space="preserve">kestuk              </t>
  </si>
  <si>
    <t xml:space="preserve">sodmeku             </t>
  </si>
  <si>
    <t xml:space="preserve">kestom              </t>
  </si>
  <si>
    <t xml:space="preserve">mangit              </t>
  </si>
  <si>
    <t xml:space="preserve">genkud              </t>
  </si>
  <si>
    <t xml:space="preserve">tomlepu             </t>
  </si>
  <si>
    <t xml:space="preserve">monsom              </t>
  </si>
  <si>
    <t xml:space="preserve">zefmok              </t>
  </si>
  <si>
    <t xml:space="preserve">tevlom              </t>
  </si>
  <si>
    <t xml:space="preserve">femtil              </t>
  </si>
  <si>
    <t xml:space="preserve">pelsuk              </t>
  </si>
  <si>
    <t xml:space="preserve">kuvmasi             </t>
  </si>
  <si>
    <t xml:space="preserve">leskuk              </t>
  </si>
  <si>
    <t xml:space="preserve">faldapa             </t>
  </si>
  <si>
    <t xml:space="preserve">tingoda             </t>
  </si>
  <si>
    <t xml:space="preserve">temdus              </t>
  </si>
  <si>
    <t xml:space="preserve">pefnedi             </t>
  </si>
  <si>
    <t xml:space="preserve">faldine             </t>
  </si>
  <si>
    <t xml:space="preserve">kevlumo             </t>
  </si>
  <si>
    <t xml:space="preserve">digzof              </t>
  </si>
  <si>
    <t xml:space="preserve">tevlapa             </t>
  </si>
  <si>
    <t xml:space="preserve">guftine             </t>
  </si>
  <si>
    <t xml:space="preserve">gulbaki             </t>
  </si>
  <si>
    <t xml:space="preserve">monsapa             </t>
  </si>
  <si>
    <t xml:space="preserve">komlen              </t>
  </si>
  <si>
    <t xml:space="preserve">sozdom              </t>
  </si>
  <si>
    <t xml:space="preserve">bofselu             </t>
  </si>
  <si>
    <t xml:space="preserve">bunkut              </t>
  </si>
  <si>
    <t xml:space="preserve">vutkas              </t>
  </si>
  <si>
    <t xml:space="preserve">silgup              </t>
  </si>
  <si>
    <t xml:space="preserve">gosdif              </t>
  </si>
  <si>
    <t xml:space="preserve">leskapa             </t>
  </si>
  <si>
    <t xml:space="preserve">piftona             </t>
  </si>
  <si>
    <t xml:space="preserve">zotlefu             </t>
  </si>
  <si>
    <t xml:space="preserve">bufsali             </t>
  </si>
  <si>
    <t xml:space="preserve">gelbik              </t>
  </si>
  <si>
    <t xml:space="preserve">mafteni             </t>
  </si>
  <si>
    <t xml:space="preserve">boskodo             </t>
  </si>
  <si>
    <t xml:space="preserve">dugzafi             </t>
  </si>
  <si>
    <t xml:space="preserve">zuskem              </t>
  </si>
  <si>
    <t xml:space="preserve">sozdine             </t>
  </si>
  <si>
    <t xml:space="preserve">vezgip              </t>
  </si>
  <si>
    <t xml:space="preserve">duvnuk              </t>
  </si>
  <si>
    <t xml:space="preserve">seklisa             </t>
  </si>
  <si>
    <t xml:space="preserve">kivmos              </t>
  </si>
  <si>
    <t xml:space="preserve">duvnine             </t>
  </si>
  <si>
    <t xml:space="preserve">fundimu             </t>
  </si>
  <si>
    <t xml:space="preserve">zomgine             </t>
  </si>
  <si>
    <t xml:space="preserve">dinzet              </t>
  </si>
  <si>
    <t xml:space="preserve">temlip              </t>
  </si>
  <si>
    <t xml:space="preserve">guftuk              </t>
  </si>
  <si>
    <t xml:space="preserve">pivlon              </t>
  </si>
  <si>
    <t xml:space="preserve">fumtali             </t>
  </si>
  <si>
    <t xml:space="preserve">sunlade             </t>
  </si>
  <si>
    <t xml:space="preserve">dezlume             </t>
  </si>
  <si>
    <t xml:space="preserve">valtebi             </t>
  </si>
  <si>
    <t xml:space="preserve">zitlof              </t>
  </si>
  <si>
    <t xml:space="preserve">vustom              </t>
  </si>
  <si>
    <t xml:space="preserve">mozdesu             </t>
  </si>
  <si>
    <t xml:space="preserve">zomgom              </t>
  </si>
  <si>
    <t xml:space="preserve">sedmik              </t>
  </si>
  <si>
    <t xml:space="preserve">sosdubu             </t>
  </si>
  <si>
    <t xml:space="preserve">banduk              </t>
  </si>
  <si>
    <t xml:space="preserve">vozgepu             </t>
  </si>
  <si>
    <t xml:space="preserve">pevlin              </t>
  </si>
  <si>
    <t xml:space="preserve">mizdos              </t>
  </si>
  <si>
    <t xml:space="preserve">siskon              </t>
  </si>
  <si>
    <t xml:space="preserve">pelsapa             </t>
  </si>
  <si>
    <t xml:space="preserve">suskani             </t>
  </si>
  <si>
    <t xml:space="preserve">feskun              </t>
  </si>
  <si>
    <t xml:space="preserve">bandine             </t>
  </si>
  <si>
    <t>MJ_Trained_3</t>
  </si>
  <si>
    <t>MJ_Trained_2</t>
  </si>
  <si>
    <t>MJ_Trained_1</t>
  </si>
  <si>
    <t>TTSM</t>
  </si>
  <si>
    <t>TTFF</t>
  </si>
  <si>
    <t>F2FI</t>
  </si>
  <si>
    <t>AUDT</t>
  </si>
  <si>
    <t>RSPT</t>
  </si>
  <si>
    <t>RSPP</t>
  </si>
  <si>
    <t>SUBR</t>
  </si>
  <si>
    <t>CRRR</t>
  </si>
  <si>
    <t>JTRT</t>
  </si>
  <si>
    <t>MJTO</t>
  </si>
  <si>
    <t>MJTS</t>
  </si>
  <si>
    <t>MJTB</t>
  </si>
  <si>
    <t>DSPT</t>
  </si>
  <si>
    <t>CNDN</t>
  </si>
  <si>
    <t>SNDF</t>
  </si>
  <si>
    <t>Sum</t>
  </si>
  <si>
    <t>%</t>
  </si>
  <si>
    <t>RT</t>
  </si>
  <si>
    <t>Correct responses</t>
  </si>
  <si>
    <t>incorrect same base</t>
  </si>
  <si>
    <t>incorrect same suffix</t>
  </si>
  <si>
    <t>ConditionA</t>
  </si>
  <si>
    <t>ConditionB</t>
  </si>
  <si>
    <t>ConditionC</t>
  </si>
  <si>
    <t>MJ Run 1</t>
  </si>
  <si>
    <t>MJ Run 2</t>
  </si>
  <si>
    <t xml:space="preserve">C1                  </t>
  </si>
  <si>
    <t>AR_UnTrained</t>
  </si>
  <si>
    <t xml:space="preserve">A2                  </t>
  </si>
  <si>
    <t xml:space="preserve">A1                  </t>
  </si>
  <si>
    <t xml:space="preserve">C2                  </t>
  </si>
  <si>
    <t xml:space="preserve">B2                  </t>
  </si>
  <si>
    <t xml:space="preserve">B1                  </t>
  </si>
  <si>
    <t>AR_Trained_2</t>
  </si>
  <si>
    <t>AR_Trained_1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</si>
</sst>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2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8" fillId="0" borderId="0" xfId="0" applyFont="1" applyBorder="1" applyAlignment="1"/>
    <xf numFmtId="0" fontId="16" fillId="0" borderId="0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1" fillId="0" borderId="0" xfId="42" applyAlignment="1">
      <alignment horizontal="left"/>
    </xf>
    <xf numFmtId="0" fontId="22" fillId="0" borderId="0" xfId="0" applyFont="1" applyBorder="1" applyAlignment="1">
      <alignment horizontal="right"/>
    </xf>
    <xf numFmtId="0" fontId="20" fillId="0" borderId="0" xfId="0" applyFont="1"/>
    <xf numFmtId="2" fontId="18" fillId="0" borderId="0" xfId="0" applyNumberFormat="1" applyFont="1" applyAlignment="1">
      <alignment horizontal="right"/>
    </xf>
    <xf numFmtId="0" fontId="7" fillId="3" borderId="0" xfId="7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18" fillId="0" borderId="14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0" xfId="0" applyFont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8" xfId="0" applyNumberFormat="1" applyBorder="1" applyAlignment="1">
      <alignment horizontal="left"/>
    </xf>
    <xf numFmtId="0" fontId="0" fillId="0" borderId="18" xfId="0" applyBorder="1"/>
    <xf numFmtId="49" fontId="23" fillId="0" borderId="18" xfId="0" applyNumberFormat="1" applyFont="1" applyBorder="1" applyAlignment="1">
      <alignment horizontal="center"/>
    </xf>
    <xf numFmtId="49" fontId="0" fillId="0" borderId="18" xfId="0" applyNumberFormat="1" applyBorder="1"/>
    <xf numFmtId="2" fontId="0" fillId="0" borderId="18" xfId="0" applyNumberFormat="1" applyBorder="1" applyAlignment="1">
      <alignment horizontal="center"/>
    </xf>
    <xf numFmtId="49" fontId="23" fillId="0" borderId="18" xfId="0" applyNumberFormat="1" applyFont="1" applyBorder="1"/>
    <xf numFmtId="49" fontId="23" fillId="0" borderId="18" xfId="0" applyNumberFormat="1" applyFon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25"/>
  <sheetViews>
    <sheetView workbookViewId="0">
      <selection activeCell="L28" sqref="L28"/>
    </sheetView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t="s">
        <v>10</v>
      </c>
    </row>
    <row r="13" spans="1:1" x14ac:dyDescent="0.35">
      <c r="A13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27" x14ac:dyDescent="0.35">
      <c r="A33" t="s">
        <v>31</v>
      </c>
    </row>
    <row r="34" spans="1:27" x14ac:dyDescent="0.35">
      <c r="A34" t="s">
        <v>32</v>
      </c>
    </row>
    <row r="35" spans="1:27" x14ac:dyDescent="0.35">
      <c r="A35" t="s">
        <v>33</v>
      </c>
    </row>
    <row r="36" spans="1:27" x14ac:dyDescent="0.35">
      <c r="A36" t="s">
        <v>34</v>
      </c>
    </row>
    <row r="37" spans="1:27" x14ac:dyDescent="0.35">
      <c r="A37" t="s">
        <v>35</v>
      </c>
    </row>
    <row r="38" spans="1:27" x14ac:dyDescent="0.35">
      <c r="A38" t="s">
        <v>36</v>
      </c>
    </row>
    <row r="39" spans="1:27" x14ac:dyDescent="0.35">
      <c r="A39" t="s">
        <v>37</v>
      </c>
    </row>
    <row r="42" spans="1:27" x14ac:dyDescent="0.35">
      <c r="A42">
        <v>202</v>
      </c>
      <c r="B42">
        <v>202</v>
      </c>
      <c r="C42" t="s">
        <v>38</v>
      </c>
      <c r="D42" t="s">
        <v>39</v>
      </c>
      <c r="E42">
        <v>1</v>
      </c>
      <c r="F42" t="s">
        <v>40</v>
      </c>
      <c r="G42">
        <v>1</v>
      </c>
      <c r="H42">
        <v>1</v>
      </c>
      <c r="I42">
        <v>1</v>
      </c>
      <c r="J42">
        <v>1</v>
      </c>
      <c r="K42">
        <v>7</v>
      </c>
      <c r="L42">
        <v>7</v>
      </c>
      <c r="M42">
        <v>1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47</v>
      </c>
      <c r="U42">
        <v>0</v>
      </c>
      <c r="V42" t="s">
        <v>48</v>
      </c>
      <c r="W42" t="s">
        <v>48</v>
      </c>
      <c r="X42" t="s">
        <v>48</v>
      </c>
      <c r="Y42">
        <v>0</v>
      </c>
      <c r="Z42">
        <v>0</v>
      </c>
      <c r="AA42">
        <v>48</v>
      </c>
    </row>
    <row r="43" spans="1:27" x14ac:dyDescent="0.35">
      <c r="A43">
        <v>202</v>
      </c>
      <c r="B43">
        <v>202</v>
      </c>
      <c r="C43" t="s">
        <v>38</v>
      </c>
      <c r="D43" t="s">
        <v>39</v>
      </c>
      <c r="E43">
        <v>1</v>
      </c>
      <c r="F43" t="s">
        <v>40</v>
      </c>
      <c r="G43">
        <v>1</v>
      </c>
      <c r="H43">
        <v>1</v>
      </c>
      <c r="I43">
        <v>1</v>
      </c>
      <c r="J43">
        <v>2</v>
      </c>
      <c r="K43">
        <v>48</v>
      </c>
      <c r="L43">
        <v>48</v>
      </c>
      <c r="M43">
        <v>2</v>
      </c>
      <c r="N43" t="s">
        <v>49</v>
      </c>
      <c r="O43" t="s">
        <v>42</v>
      </c>
      <c r="P43" t="s">
        <v>50</v>
      </c>
      <c r="Q43" t="s">
        <v>51</v>
      </c>
      <c r="R43" t="s">
        <v>52</v>
      </c>
      <c r="S43" t="s">
        <v>53</v>
      </c>
      <c r="T43" t="s">
        <v>54</v>
      </c>
      <c r="U43">
        <v>0</v>
      </c>
      <c r="V43" t="s">
        <v>48</v>
      </c>
      <c r="W43" t="s">
        <v>48</v>
      </c>
      <c r="X43" t="s">
        <v>48</v>
      </c>
      <c r="Y43">
        <v>0</v>
      </c>
      <c r="Z43">
        <v>0</v>
      </c>
      <c r="AA43">
        <v>48</v>
      </c>
    </row>
    <row r="44" spans="1:27" x14ac:dyDescent="0.35">
      <c r="A44">
        <v>202</v>
      </c>
      <c r="B44">
        <v>202</v>
      </c>
      <c r="C44" t="s">
        <v>38</v>
      </c>
      <c r="D44" t="s">
        <v>39</v>
      </c>
      <c r="E44">
        <v>1</v>
      </c>
      <c r="F44" t="s">
        <v>40</v>
      </c>
      <c r="G44">
        <v>1</v>
      </c>
      <c r="H44">
        <v>1</v>
      </c>
      <c r="I44">
        <v>1</v>
      </c>
      <c r="J44">
        <v>3</v>
      </c>
      <c r="K44">
        <v>9</v>
      </c>
      <c r="L44">
        <v>9</v>
      </c>
      <c r="M44">
        <v>1</v>
      </c>
      <c r="N44" t="s">
        <v>55</v>
      </c>
      <c r="O44" t="s">
        <v>42</v>
      </c>
      <c r="P44" t="s">
        <v>56</v>
      </c>
      <c r="Q44" t="s">
        <v>57</v>
      </c>
      <c r="R44" t="s">
        <v>45</v>
      </c>
      <c r="S44" t="s">
        <v>46</v>
      </c>
      <c r="T44" t="s">
        <v>58</v>
      </c>
      <c r="U44">
        <v>0</v>
      </c>
      <c r="V44" t="s">
        <v>48</v>
      </c>
      <c r="W44" t="s">
        <v>48</v>
      </c>
      <c r="X44" t="s">
        <v>48</v>
      </c>
      <c r="Y44">
        <v>0</v>
      </c>
      <c r="Z44">
        <v>0</v>
      </c>
      <c r="AA44">
        <v>48</v>
      </c>
    </row>
    <row r="45" spans="1:27" x14ac:dyDescent="0.35">
      <c r="A45">
        <v>202</v>
      </c>
      <c r="B45">
        <v>202</v>
      </c>
      <c r="C45" t="s">
        <v>38</v>
      </c>
      <c r="D45" t="s">
        <v>39</v>
      </c>
      <c r="E45">
        <v>1</v>
      </c>
      <c r="F45" t="s">
        <v>40</v>
      </c>
      <c r="G45">
        <v>1</v>
      </c>
      <c r="H45">
        <v>1</v>
      </c>
      <c r="I45">
        <v>1</v>
      </c>
      <c r="J45">
        <v>4</v>
      </c>
      <c r="K45">
        <v>5</v>
      </c>
      <c r="L45">
        <v>5</v>
      </c>
      <c r="M45">
        <v>1</v>
      </c>
      <c r="N45" t="s">
        <v>59</v>
      </c>
      <c r="O45" t="s">
        <v>42</v>
      </c>
      <c r="P45" t="s">
        <v>60</v>
      </c>
      <c r="Q45" t="s">
        <v>61</v>
      </c>
      <c r="R45" t="s">
        <v>62</v>
      </c>
      <c r="S45" t="s">
        <v>63</v>
      </c>
      <c r="T45" t="s">
        <v>64</v>
      </c>
      <c r="U45">
        <v>0</v>
      </c>
      <c r="V45" t="s">
        <v>48</v>
      </c>
      <c r="W45" t="s">
        <v>48</v>
      </c>
      <c r="X45" t="s">
        <v>48</v>
      </c>
      <c r="Y45">
        <v>0</v>
      </c>
      <c r="Z45">
        <v>0</v>
      </c>
      <c r="AA45">
        <v>48</v>
      </c>
    </row>
    <row r="46" spans="1:27" x14ac:dyDescent="0.35">
      <c r="A46">
        <v>202</v>
      </c>
      <c r="B46">
        <v>202</v>
      </c>
      <c r="C46" t="s">
        <v>38</v>
      </c>
      <c r="D46" t="s">
        <v>39</v>
      </c>
      <c r="E46">
        <v>1</v>
      </c>
      <c r="F46" t="s">
        <v>40</v>
      </c>
      <c r="G46">
        <v>1</v>
      </c>
      <c r="H46">
        <v>1</v>
      </c>
      <c r="I46">
        <v>1</v>
      </c>
      <c r="J46">
        <v>5</v>
      </c>
      <c r="K46">
        <v>38</v>
      </c>
      <c r="L46">
        <v>38</v>
      </c>
      <c r="M46">
        <v>2</v>
      </c>
      <c r="N46" t="s">
        <v>65</v>
      </c>
      <c r="O46" t="s">
        <v>42</v>
      </c>
      <c r="P46" t="s">
        <v>66</v>
      </c>
      <c r="Q46" t="s">
        <v>67</v>
      </c>
      <c r="R46" t="s">
        <v>62</v>
      </c>
      <c r="S46" t="s">
        <v>63</v>
      </c>
      <c r="T46" t="s">
        <v>68</v>
      </c>
      <c r="U46">
        <v>0</v>
      </c>
      <c r="V46" t="s">
        <v>48</v>
      </c>
      <c r="W46" t="s">
        <v>48</v>
      </c>
      <c r="X46" t="s">
        <v>48</v>
      </c>
      <c r="Y46">
        <v>0</v>
      </c>
      <c r="Z46">
        <v>0</v>
      </c>
      <c r="AA46">
        <v>48</v>
      </c>
    </row>
    <row r="47" spans="1:27" x14ac:dyDescent="0.35">
      <c r="A47">
        <v>202</v>
      </c>
      <c r="B47">
        <v>202</v>
      </c>
      <c r="C47" t="s">
        <v>38</v>
      </c>
      <c r="D47" t="s">
        <v>39</v>
      </c>
      <c r="E47">
        <v>1</v>
      </c>
      <c r="F47" t="s">
        <v>40</v>
      </c>
      <c r="G47">
        <v>1</v>
      </c>
      <c r="H47">
        <v>1</v>
      </c>
      <c r="I47">
        <v>1</v>
      </c>
      <c r="J47">
        <v>6</v>
      </c>
      <c r="K47">
        <v>4</v>
      </c>
      <c r="L47">
        <v>4</v>
      </c>
      <c r="M47">
        <v>1</v>
      </c>
      <c r="N47" t="s">
        <v>69</v>
      </c>
      <c r="O47" t="s">
        <v>42</v>
      </c>
      <c r="P47" t="s">
        <v>70</v>
      </c>
      <c r="Q47" t="s">
        <v>71</v>
      </c>
      <c r="R47" t="s">
        <v>62</v>
      </c>
      <c r="S47" t="s">
        <v>63</v>
      </c>
      <c r="T47" t="s">
        <v>72</v>
      </c>
      <c r="U47">
        <v>0</v>
      </c>
      <c r="V47" t="s">
        <v>48</v>
      </c>
      <c r="W47" t="s">
        <v>48</v>
      </c>
      <c r="X47" t="s">
        <v>48</v>
      </c>
      <c r="Y47">
        <v>0</v>
      </c>
      <c r="Z47">
        <v>0</v>
      </c>
      <c r="AA47">
        <v>48</v>
      </c>
    </row>
    <row r="48" spans="1:27" x14ac:dyDescent="0.35">
      <c r="A48">
        <v>202</v>
      </c>
      <c r="B48">
        <v>202</v>
      </c>
      <c r="C48" t="s">
        <v>38</v>
      </c>
      <c r="D48" t="s">
        <v>39</v>
      </c>
      <c r="E48">
        <v>1</v>
      </c>
      <c r="F48" t="s">
        <v>40</v>
      </c>
      <c r="G48">
        <v>1</v>
      </c>
      <c r="H48">
        <v>1</v>
      </c>
      <c r="I48">
        <v>1</v>
      </c>
      <c r="J48">
        <v>7</v>
      </c>
      <c r="K48">
        <v>39</v>
      </c>
      <c r="L48">
        <v>39</v>
      </c>
      <c r="M48">
        <v>2</v>
      </c>
      <c r="N48" t="s">
        <v>73</v>
      </c>
      <c r="O48" t="s">
        <v>42</v>
      </c>
      <c r="P48" t="s">
        <v>74</v>
      </c>
      <c r="Q48" t="s">
        <v>75</v>
      </c>
      <c r="R48" t="s">
        <v>45</v>
      </c>
      <c r="S48" t="s">
        <v>46</v>
      </c>
      <c r="T48" t="s">
        <v>76</v>
      </c>
      <c r="U48">
        <v>0</v>
      </c>
      <c r="V48" t="s">
        <v>48</v>
      </c>
      <c r="W48" t="s">
        <v>48</v>
      </c>
      <c r="X48" t="s">
        <v>48</v>
      </c>
      <c r="Y48">
        <v>0</v>
      </c>
      <c r="Z48">
        <v>0</v>
      </c>
      <c r="AA48">
        <v>48</v>
      </c>
    </row>
    <row r="49" spans="1:27" x14ac:dyDescent="0.35">
      <c r="A49">
        <v>202</v>
      </c>
      <c r="B49">
        <v>202</v>
      </c>
      <c r="C49" t="s">
        <v>38</v>
      </c>
      <c r="D49" t="s">
        <v>39</v>
      </c>
      <c r="E49">
        <v>1</v>
      </c>
      <c r="F49" t="s">
        <v>40</v>
      </c>
      <c r="G49">
        <v>1</v>
      </c>
      <c r="H49">
        <v>1</v>
      </c>
      <c r="I49">
        <v>1</v>
      </c>
      <c r="J49">
        <v>8</v>
      </c>
      <c r="K49">
        <v>11</v>
      </c>
      <c r="L49">
        <v>11</v>
      </c>
      <c r="M49">
        <v>1</v>
      </c>
      <c r="N49" t="s">
        <v>77</v>
      </c>
      <c r="O49" t="s">
        <v>42</v>
      </c>
      <c r="P49" t="s">
        <v>78</v>
      </c>
      <c r="Q49" t="s">
        <v>79</v>
      </c>
      <c r="R49" t="s">
        <v>80</v>
      </c>
      <c r="S49" t="s">
        <v>81</v>
      </c>
      <c r="T49" t="s">
        <v>82</v>
      </c>
      <c r="U49">
        <v>0</v>
      </c>
      <c r="V49" t="s">
        <v>48</v>
      </c>
      <c r="W49" t="s">
        <v>48</v>
      </c>
      <c r="X49" t="s">
        <v>48</v>
      </c>
      <c r="Y49">
        <v>0</v>
      </c>
      <c r="Z49">
        <v>0</v>
      </c>
      <c r="AA49">
        <v>48</v>
      </c>
    </row>
    <row r="50" spans="1:27" x14ac:dyDescent="0.35">
      <c r="A50">
        <v>202</v>
      </c>
      <c r="B50">
        <v>202</v>
      </c>
      <c r="C50" t="s">
        <v>38</v>
      </c>
      <c r="D50" t="s">
        <v>39</v>
      </c>
      <c r="E50">
        <v>1</v>
      </c>
      <c r="F50" t="s">
        <v>40</v>
      </c>
      <c r="G50">
        <v>1</v>
      </c>
      <c r="H50">
        <v>1</v>
      </c>
      <c r="I50">
        <v>1</v>
      </c>
      <c r="J50">
        <v>9</v>
      </c>
      <c r="K50">
        <v>45</v>
      </c>
      <c r="L50">
        <v>45</v>
      </c>
      <c r="M50">
        <v>2</v>
      </c>
      <c r="N50" t="s">
        <v>83</v>
      </c>
      <c r="O50" t="s">
        <v>42</v>
      </c>
      <c r="P50" t="s">
        <v>84</v>
      </c>
      <c r="Q50" t="s">
        <v>85</v>
      </c>
      <c r="R50" t="s">
        <v>62</v>
      </c>
      <c r="S50" t="s">
        <v>63</v>
      </c>
      <c r="T50" t="s">
        <v>86</v>
      </c>
      <c r="U50">
        <v>0</v>
      </c>
      <c r="V50" t="s">
        <v>48</v>
      </c>
      <c r="W50" t="s">
        <v>48</v>
      </c>
      <c r="X50" t="s">
        <v>48</v>
      </c>
      <c r="Y50">
        <v>0</v>
      </c>
      <c r="Z50">
        <v>0</v>
      </c>
      <c r="AA50">
        <v>48</v>
      </c>
    </row>
    <row r="51" spans="1:27" x14ac:dyDescent="0.35">
      <c r="A51">
        <v>202</v>
      </c>
      <c r="B51">
        <v>202</v>
      </c>
      <c r="C51" t="s">
        <v>38</v>
      </c>
      <c r="D51" t="s">
        <v>39</v>
      </c>
      <c r="E51">
        <v>1</v>
      </c>
      <c r="F51" t="s">
        <v>40</v>
      </c>
      <c r="G51">
        <v>1</v>
      </c>
      <c r="H51">
        <v>1</v>
      </c>
      <c r="I51">
        <v>1</v>
      </c>
      <c r="J51">
        <v>10</v>
      </c>
      <c r="K51">
        <v>47</v>
      </c>
      <c r="L51">
        <v>47</v>
      </c>
      <c r="M51">
        <v>2</v>
      </c>
      <c r="N51" t="s">
        <v>87</v>
      </c>
      <c r="O51" t="s">
        <v>42</v>
      </c>
      <c r="P51" t="s">
        <v>50</v>
      </c>
      <c r="Q51" t="s">
        <v>51</v>
      </c>
      <c r="R51" t="s">
        <v>45</v>
      </c>
      <c r="S51" t="s">
        <v>46</v>
      </c>
      <c r="T51" t="s">
        <v>88</v>
      </c>
      <c r="U51">
        <v>0</v>
      </c>
      <c r="V51" t="s">
        <v>48</v>
      </c>
      <c r="W51" t="s">
        <v>48</v>
      </c>
      <c r="X51" t="s">
        <v>48</v>
      </c>
      <c r="Y51">
        <v>0</v>
      </c>
      <c r="Z51">
        <v>0</v>
      </c>
      <c r="AA51">
        <v>48</v>
      </c>
    </row>
    <row r="52" spans="1:27" x14ac:dyDescent="0.35">
      <c r="A52">
        <v>202</v>
      </c>
      <c r="B52">
        <v>202</v>
      </c>
      <c r="C52" t="s">
        <v>38</v>
      </c>
      <c r="D52" t="s">
        <v>39</v>
      </c>
      <c r="E52">
        <v>1</v>
      </c>
      <c r="F52" t="s">
        <v>40</v>
      </c>
      <c r="G52">
        <v>1</v>
      </c>
      <c r="H52">
        <v>1</v>
      </c>
      <c r="I52">
        <v>1</v>
      </c>
      <c r="J52">
        <v>11</v>
      </c>
      <c r="K52">
        <v>6</v>
      </c>
      <c r="L52">
        <v>6</v>
      </c>
      <c r="M52">
        <v>1</v>
      </c>
      <c r="N52" t="s">
        <v>89</v>
      </c>
      <c r="O52" t="s">
        <v>42</v>
      </c>
      <c r="P52" t="s">
        <v>60</v>
      </c>
      <c r="Q52" t="s">
        <v>61</v>
      </c>
      <c r="R52" t="s">
        <v>52</v>
      </c>
      <c r="S52" t="s">
        <v>53</v>
      </c>
      <c r="T52" t="s">
        <v>90</v>
      </c>
      <c r="U52">
        <v>0</v>
      </c>
      <c r="V52" t="s">
        <v>48</v>
      </c>
      <c r="W52" t="s">
        <v>48</v>
      </c>
      <c r="X52" t="s">
        <v>48</v>
      </c>
      <c r="Y52">
        <v>0</v>
      </c>
      <c r="Z52">
        <v>0</v>
      </c>
      <c r="AA52">
        <v>48</v>
      </c>
    </row>
    <row r="53" spans="1:27" x14ac:dyDescent="0.35">
      <c r="A53">
        <v>202</v>
      </c>
      <c r="B53">
        <v>202</v>
      </c>
      <c r="C53" t="s">
        <v>38</v>
      </c>
      <c r="D53" t="s">
        <v>39</v>
      </c>
      <c r="E53">
        <v>1</v>
      </c>
      <c r="F53" t="s">
        <v>40</v>
      </c>
      <c r="G53">
        <v>1</v>
      </c>
      <c r="H53">
        <v>1</v>
      </c>
      <c r="I53">
        <v>1</v>
      </c>
      <c r="J53">
        <v>12</v>
      </c>
      <c r="K53">
        <v>44</v>
      </c>
      <c r="L53">
        <v>44</v>
      </c>
      <c r="M53">
        <v>2</v>
      </c>
      <c r="N53" t="s">
        <v>91</v>
      </c>
      <c r="O53" t="s">
        <v>42</v>
      </c>
      <c r="P53" t="s">
        <v>92</v>
      </c>
      <c r="Q53" t="s">
        <v>93</v>
      </c>
      <c r="R53" t="s">
        <v>62</v>
      </c>
      <c r="S53" t="s">
        <v>63</v>
      </c>
      <c r="T53" t="s">
        <v>94</v>
      </c>
      <c r="U53">
        <v>0</v>
      </c>
      <c r="V53" t="s">
        <v>48</v>
      </c>
      <c r="W53" t="s">
        <v>48</v>
      </c>
      <c r="X53" t="s">
        <v>48</v>
      </c>
      <c r="Y53">
        <v>0</v>
      </c>
      <c r="Z53">
        <v>0</v>
      </c>
      <c r="AA53">
        <v>48</v>
      </c>
    </row>
    <row r="54" spans="1:27" x14ac:dyDescent="0.35">
      <c r="A54">
        <v>202</v>
      </c>
      <c r="B54">
        <v>202</v>
      </c>
      <c r="C54" t="s">
        <v>38</v>
      </c>
      <c r="D54" t="s">
        <v>39</v>
      </c>
      <c r="E54">
        <v>1</v>
      </c>
      <c r="F54" t="s">
        <v>40</v>
      </c>
      <c r="G54">
        <v>1</v>
      </c>
      <c r="H54">
        <v>1</v>
      </c>
      <c r="I54">
        <v>1</v>
      </c>
      <c r="J54">
        <v>13</v>
      </c>
      <c r="K54">
        <v>12</v>
      </c>
      <c r="L54">
        <v>12</v>
      </c>
      <c r="M54">
        <v>1</v>
      </c>
      <c r="N54" t="s">
        <v>95</v>
      </c>
      <c r="O54" t="s">
        <v>42</v>
      </c>
      <c r="P54" t="s">
        <v>78</v>
      </c>
      <c r="Q54" t="s">
        <v>79</v>
      </c>
      <c r="R54" t="s">
        <v>52</v>
      </c>
      <c r="S54" t="s">
        <v>53</v>
      </c>
      <c r="T54" t="s">
        <v>96</v>
      </c>
      <c r="U54">
        <v>0</v>
      </c>
      <c r="V54" t="s">
        <v>48</v>
      </c>
      <c r="W54" t="s">
        <v>48</v>
      </c>
      <c r="X54" t="s">
        <v>48</v>
      </c>
      <c r="Y54">
        <v>0</v>
      </c>
      <c r="Z54">
        <v>0</v>
      </c>
      <c r="AA54">
        <v>48</v>
      </c>
    </row>
    <row r="55" spans="1:27" x14ac:dyDescent="0.35">
      <c r="A55">
        <v>202</v>
      </c>
      <c r="B55">
        <v>202</v>
      </c>
      <c r="C55" t="s">
        <v>38</v>
      </c>
      <c r="D55" t="s">
        <v>39</v>
      </c>
      <c r="E55">
        <v>1</v>
      </c>
      <c r="F55" t="s">
        <v>40</v>
      </c>
      <c r="G55">
        <v>1</v>
      </c>
      <c r="H55">
        <v>1</v>
      </c>
      <c r="I55">
        <v>1</v>
      </c>
      <c r="J55">
        <v>14</v>
      </c>
      <c r="K55">
        <v>2</v>
      </c>
      <c r="L55">
        <v>2</v>
      </c>
      <c r="M55">
        <v>1</v>
      </c>
      <c r="N55" t="s">
        <v>97</v>
      </c>
      <c r="O55" t="s">
        <v>42</v>
      </c>
      <c r="P55" t="s">
        <v>98</v>
      </c>
      <c r="Q55" t="s">
        <v>99</v>
      </c>
      <c r="R55" t="s">
        <v>80</v>
      </c>
      <c r="S55" t="s">
        <v>81</v>
      </c>
      <c r="T55" t="s">
        <v>100</v>
      </c>
      <c r="U55">
        <v>0</v>
      </c>
      <c r="V55" t="s">
        <v>48</v>
      </c>
      <c r="W55" t="s">
        <v>48</v>
      </c>
      <c r="X55" t="s">
        <v>48</v>
      </c>
      <c r="Y55">
        <v>0</v>
      </c>
      <c r="Z55">
        <v>0</v>
      </c>
      <c r="AA55">
        <v>48</v>
      </c>
    </row>
    <row r="56" spans="1:27" x14ac:dyDescent="0.35">
      <c r="A56">
        <v>202</v>
      </c>
      <c r="B56">
        <v>202</v>
      </c>
      <c r="C56" t="s">
        <v>38</v>
      </c>
      <c r="D56" t="s">
        <v>39</v>
      </c>
      <c r="E56">
        <v>1</v>
      </c>
      <c r="F56" t="s">
        <v>40</v>
      </c>
      <c r="G56">
        <v>1</v>
      </c>
      <c r="H56">
        <v>1</v>
      </c>
      <c r="I56">
        <v>1</v>
      </c>
      <c r="J56">
        <v>15</v>
      </c>
      <c r="K56">
        <v>41</v>
      </c>
      <c r="L56">
        <v>41</v>
      </c>
      <c r="M56">
        <v>2</v>
      </c>
      <c r="N56" t="s">
        <v>101</v>
      </c>
      <c r="O56" t="s">
        <v>42</v>
      </c>
      <c r="P56" t="s">
        <v>102</v>
      </c>
      <c r="Q56" t="s">
        <v>103</v>
      </c>
      <c r="R56" t="s">
        <v>45</v>
      </c>
      <c r="S56" t="s">
        <v>46</v>
      </c>
      <c r="T56" t="s">
        <v>104</v>
      </c>
      <c r="U56">
        <v>0</v>
      </c>
      <c r="V56" t="s">
        <v>48</v>
      </c>
      <c r="W56" t="s">
        <v>48</v>
      </c>
      <c r="X56" t="s">
        <v>48</v>
      </c>
      <c r="Y56">
        <v>0</v>
      </c>
      <c r="Z56">
        <v>0</v>
      </c>
      <c r="AA56">
        <v>48</v>
      </c>
    </row>
    <row r="57" spans="1:27" x14ac:dyDescent="0.35">
      <c r="A57">
        <v>202</v>
      </c>
      <c r="B57">
        <v>202</v>
      </c>
      <c r="C57" t="s">
        <v>38</v>
      </c>
      <c r="D57" t="s">
        <v>39</v>
      </c>
      <c r="E57">
        <v>1</v>
      </c>
      <c r="F57" t="s">
        <v>40</v>
      </c>
      <c r="G57">
        <v>1</v>
      </c>
      <c r="H57">
        <v>1</v>
      </c>
      <c r="I57">
        <v>1</v>
      </c>
      <c r="J57">
        <v>16</v>
      </c>
      <c r="K57">
        <v>40</v>
      </c>
      <c r="L57">
        <v>40</v>
      </c>
      <c r="M57">
        <v>2</v>
      </c>
      <c r="N57" t="s">
        <v>105</v>
      </c>
      <c r="O57" t="s">
        <v>42</v>
      </c>
      <c r="P57" t="s">
        <v>74</v>
      </c>
      <c r="Q57" t="s">
        <v>75</v>
      </c>
      <c r="R57" t="s">
        <v>52</v>
      </c>
      <c r="S57" t="s">
        <v>53</v>
      </c>
      <c r="T57" t="s">
        <v>106</v>
      </c>
      <c r="U57">
        <v>0</v>
      </c>
      <c r="V57" t="s">
        <v>48</v>
      </c>
      <c r="W57" t="s">
        <v>48</v>
      </c>
      <c r="X57" t="s">
        <v>48</v>
      </c>
      <c r="Y57">
        <v>0</v>
      </c>
      <c r="Z57">
        <v>0</v>
      </c>
      <c r="AA57">
        <v>48</v>
      </c>
    </row>
    <row r="58" spans="1:27" x14ac:dyDescent="0.35">
      <c r="A58">
        <v>202</v>
      </c>
      <c r="B58">
        <v>202</v>
      </c>
      <c r="C58" t="s">
        <v>38</v>
      </c>
      <c r="D58" t="s">
        <v>39</v>
      </c>
      <c r="E58">
        <v>1</v>
      </c>
      <c r="F58" t="s">
        <v>40</v>
      </c>
      <c r="G58">
        <v>1</v>
      </c>
      <c r="H58">
        <v>1</v>
      </c>
      <c r="I58">
        <v>1</v>
      </c>
      <c r="J58">
        <v>17</v>
      </c>
      <c r="K58">
        <v>10</v>
      </c>
      <c r="L58">
        <v>10</v>
      </c>
      <c r="M58">
        <v>1</v>
      </c>
      <c r="N58" t="s">
        <v>107</v>
      </c>
      <c r="O58" t="s">
        <v>42</v>
      </c>
      <c r="P58" t="s">
        <v>56</v>
      </c>
      <c r="Q58" t="s">
        <v>57</v>
      </c>
      <c r="R58" t="s">
        <v>62</v>
      </c>
      <c r="S58" t="s">
        <v>63</v>
      </c>
      <c r="T58" t="s">
        <v>108</v>
      </c>
      <c r="U58">
        <v>0</v>
      </c>
      <c r="V58" t="s">
        <v>48</v>
      </c>
      <c r="W58" t="s">
        <v>48</v>
      </c>
      <c r="X58" t="s">
        <v>48</v>
      </c>
      <c r="Y58">
        <v>0</v>
      </c>
      <c r="Z58">
        <v>0</v>
      </c>
      <c r="AA58">
        <v>48</v>
      </c>
    </row>
    <row r="59" spans="1:27" x14ac:dyDescent="0.35">
      <c r="A59">
        <v>202</v>
      </c>
      <c r="B59">
        <v>202</v>
      </c>
      <c r="C59" t="s">
        <v>38</v>
      </c>
      <c r="D59" t="s">
        <v>39</v>
      </c>
      <c r="E59">
        <v>1</v>
      </c>
      <c r="F59" t="s">
        <v>40</v>
      </c>
      <c r="G59">
        <v>1</v>
      </c>
      <c r="H59">
        <v>1</v>
      </c>
      <c r="I59">
        <v>1</v>
      </c>
      <c r="J59">
        <v>18</v>
      </c>
      <c r="K59">
        <v>1</v>
      </c>
      <c r="L59">
        <v>1</v>
      </c>
      <c r="M59">
        <v>1</v>
      </c>
      <c r="N59" t="s">
        <v>109</v>
      </c>
      <c r="O59" t="s">
        <v>42</v>
      </c>
      <c r="P59" t="s">
        <v>98</v>
      </c>
      <c r="Q59" t="s">
        <v>99</v>
      </c>
      <c r="R59" t="s">
        <v>45</v>
      </c>
      <c r="S59" t="s">
        <v>46</v>
      </c>
      <c r="T59" t="s">
        <v>110</v>
      </c>
      <c r="U59">
        <v>0</v>
      </c>
      <c r="V59" t="s">
        <v>48</v>
      </c>
      <c r="W59" t="s">
        <v>48</v>
      </c>
      <c r="X59" t="s">
        <v>48</v>
      </c>
      <c r="Y59">
        <v>0</v>
      </c>
      <c r="Z59">
        <v>0</v>
      </c>
      <c r="AA59">
        <v>48</v>
      </c>
    </row>
    <row r="60" spans="1:27" x14ac:dyDescent="0.35">
      <c r="A60">
        <v>202</v>
      </c>
      <c r="B60">
        <v>202</v>
      </c>
      <c r="C60" t="s">
        <v>38</v>
      </c>
      <c r="D60" t="s">
        <v>39</v>
      </c>
      <c r="E60">
        <v>1</v>
      </c>
      <c r="F60" t="s">
        <v>40</v>
      </c>
      <c r="G60">
        <v>1</v>
      </c>
      <c r="H60">
        <v>1</v>
      </c>
      <c r="I60">
        <v>1</v>
      </c>
      <c r="J60">
        <v>19</v>
      </c>
      <c r="K60">
        <v>43</v>
      </c>
      <c r="L60">
        <v>43</v>
      </c>
      <c r="M60">
        <v>2</v>
      </c>
      <c r="N60" t="s">
        <v>111</v>
      </c>
      <c r="O60" t="s">
        <v>42</v>
      </c>
      <c r="P60" t="s">
        <v>92</v>
      </c>
      <c r="Q60" t="s">
        <v>93</v>
      </c>
      <c r="R60" t="s">
        <v>80</v>
      </c>
      <c r="S60" t="s">
        <v>81</v>
      </c>
      <c r="T60" t="s">
        <v>112</v>
      </c>
      <c r="U60">
        <v>0</v>
      </c>
      <c r="V60" t="s">
        <v>48</v>
      </c>
      <c r="W60" t="s">
        <v>48</v>
      </c>
      <c r="X60" t="s">
        <v>48</v>
      </c>
      <c r="Y60">
        <v>0</v>
      </c>
      <c r="Z60">
        <v>0</v>
      </c>
      <c r="AA60">
        <v>48</v>
      </c>
    </row>
    <row r="61" spans="1:27" x14ac:dyDescent="0.35">
      <c r="A61">
        <v>202</v>
      </c>
      <c r="B61">
        <v>202</v>
      </c>
      <c r="C61" t="s">
        <v>38</v>
      </c>
      <c r="D61" t="s">
        <v>39</v>
      </c>
      <c r="E61">
        <v>1</v>
      </c>
      <c r="F61" t="s">
        <v>40</v>
      </c>
      <c r="G61">
        <v>1</v>
      </c>
      <c r="H61">
        <v>1</v>
      </c>
      <c r="I61">
        <v>1</v>
      </c>
      <c r="J61">
        <v>20</v>
      </c>
      <c r="K61">
        <v>42</v>
      </c>
      <c r="L61">
        <v>42</v>
      </c>
      <c r="M61">
        <v>2</v>
      </c>
      <c r="N61" t="s">
        <v>113</v>
      </c>
      <c r="O61" t="s">
        <v>42</v>
      </c>
      <c r="P61" t="s">
        <v>102</v>
      </c>
      <c r="Q61" t="s">
        <v>103</v>
      </c>
      <c r="R61" t="s">
        <v>80</v>
      </c>
      <c r="S61" t="s">
        <v>81</v>
      </c>
      <c r="T61" t="s">
        <v>114</v>
      </c>
      <c r="U61">
        <v>0</v>
      </c>
      <c r="V61" t="s">
        <v>48</v>
      </c>
      <c r="W61" t="s">
        <v>48</v>
      </c>
      <c r="X61" t="s">
        <v>48</v>
      </c>
      <c r="Y61">
        <v>0</v>
      </c>
      <c r="Z61">
        <v>0</v>
      </c>
      <c r="AA61">
        <v>48</v>
      </c>
    </row>
    <row r="62" spans="1:27" x14ac:dyDescent="0.35">
      <c r="A62">
        <v>202</v>
      </c>
      <c r="B62">
        <v>202</v>
      </c>
      <c r="C62" t="s">
        <v>38</v>
      </c>
      <c r="D62" t="s">
        <v>39</v>
      </c>
      <c r="E62">
        <v>1</v>
      </c>
      <c r="F62" t="s">
        <v>40</v>
      </c>
      <c r="G62">
        <v>1</v>
      </c>
      <c r="H62">
        <v>1</v>
      </c>
      <c r="I62">
        <v>1</v>
      </c>
      <c r="J62">
        <v>21</v>
      </c>
      <c r="K62">
        <v>46</v>
      </c>
      <c r="L62">
        <v>46</v>
      </c>
      <c r="M62">
        <v>2</v>
      </c>
      <c r="N62" t="s">
        <v>115</v>
      </c>
      <c r="O62" t="s">
        <v>42</v>
      </c>
      <c r="P62" t="s">
        <v>84</v>
      </c>
      <c r="Q62" t="s">
        <v>85</v>
      </c>
      <c r="R62" t="s">
        <v>52</v>
      </c>
      <c r="S62" t="s">
        <v>53</v>
      </c>
      <c r="T62" t="s">
        <v>116</v>
      </c>
      <c r="U62">
        <v>0</v>
      </c>
      <c r="V62" t="s">
        <v>48</v>
      </c>
      <c r="W62" t="s">
        <v>48</v>
      </c>
      <c r="X62" t="s">
        <v>48</v>
      </c>
      <c r="Y62">
        <v>0</v>
      </c>
      <c r="Z62">
        <v>0</v>
      </c>
      <c r="AA62">
        <v>48</v>
      </c>
    </row>
    <row r="63" spans="1:27" x14ac:dyDescent="0.35">
      <c r="A63">
        <v>202</v>
      </c>
      <c r="B63">
        <v>202</v>
      </c>
      <c r="C63" t="s">
        <v>38</v>
      </c>
      <c r="D63" t="s">
        <v>39</v>
      </c>
      <c r="E63">
        <v>1</v>
      </c>
      <c r="F63" t="s">
        <v>40</v>
      </c>
      <c r="G63">
        <v>1</v>
      </c>
      <c r="H63">
        <v>1</v>
      </c>
      <c r="I63">
        <v>1</v>
      </c>
      <c r="J63">
        <v>22</v>
      </c>
      <c r="K63">
        <v>8</v>
      </c>
      <c r="L63">
        <v>8</v>
      </c>
      <c r="M63">
        <v>1</v>
      </c>
      <c r="N63" t="s">
        <v>117</v>
      </c>
      <c r="O63" t="s">
        <v>42</v>
      </c>
      <c r="P63" t="s">
        <v>43</v>
      </c>
      <c r="Q63" t="s">
        <v>44</v>
      </c>
      <c r="R63" t="s">
        <v>52</v>
      </c>
      <c r="S63" t="s">
        <v>53</v>
      </c>
      <c r="T63" t="s">
        <v>118</v>
      </c>
      <c r="U63">
        <v>0</v>
      </c>
      <c r="V63" t="s">
        <v>48</v>
      </c>
      <c r="W63" t="s">
        <v>48</v>
      </c>
      <c r="X63" t="s">
        <v>48</v>
      </c>
      <c r="Y63">
        <v>0</v>
      </c>
      <c r="Z63">
        <v>0</v>
      </c>
      <c r="AA63">
        <v>48</v>
      </c>
    </row>
    <row r="64" spans="1:27" x14ac:dyDescent="0.35">
      <c r="A64">
        <v>202</v>
      </c>
      <c r="B64">
        <v>202</v>
      </c>
      <c r="C64" t="s">
        <v>38</v>
      </c>
      <c r="D64" t="s">
        <v>39</v>
      </c>
      <c r="E64">
        <v>1</v>
      </c>
      <c r="F64" t="s">
        <v>40</v>
      </c>
      <c r="G64">
        <v>1</v>
      </c>
      <c r="H64">
        <v>1</v>
      </c>
      <c r="I64">
        <v>1</v>
      </c>
      <c r="J64">
        <v>23</v>
      </c>
      <c r="K64">
        <v>37</v>
      </c>
      <c r="L64">
        <v>37</v>
      </c>
      <c r="M64">
        <v>2</v>
      </c>
      <c r="N64" t="s">
        <v>119</v>
      </c>
      <c r="O64" t="s">
        <v>42</v>
      </c>
      <c r="P64" t="s">
        <v>66</v>
      </c>
      <c r="Q64" t="s">
        <v>67</v>
      </c>
      <c r="R64" t="s">
        <v>80</v>
      </c>
      <c r="S64" t="s">
        <v>81</v>
      </c>
      <c r="T64" t="s">
        <v>120</v>
      </c>
      <c r="U64">
        <v>0</v>
      </c>
      <c r="V64" t="s">
        <v>48</v>
      </c>
      <c r="W64" t="s">
        <v>48</v>
      </c>
      <c r="X64" t="s">
        <v>48</v>
      </c>
      <c r="Y64">
        <v>0</v>
      </c>
      <c r="Z64">
        <v>0</v>
      </c>
      <c r="AA64">
        <v>48</v>
      </c>
    </row>
    <row r="65" spans="1:27" x14ac:dyDescent="0.35">
      <c r="A65">
        <v>202</v>
      </c>
      <c r="B65">
        <v>202</v>
      </c>
      <c r="C65" t="s">
        <v>38</v>
      </c>
      <c r="D65" t="s">
        <v>39</v>
      </c>
      <c r="E65">
        <v>1</v>
      </c>
      <c r="F65" t="s">
        <v>40</v>
      </c>
      <c r="G65">
        <v>1</v>
      </c>
      <c r="H65">
        <v>1</v>
      </c>
      <c r="I65">
        <v>1</v>
      </c>
      <c r="J65">
        <v>24</v>
      </c>
      <c r="K65">
        <v>3</v>
      </c>
      <c r="L65">
        <v>3</v>
      </c>
      <c r="M65">
        <v>1</v>
      </c>
      <c r="N65" t="s">
        <v>121</v>
      </c>
      <c r="O65" t="s">
        <v>42</v>
      </c>
      <c r="P65" t="s">
        <v>70</v>
      </c>
      <c r="Q65" t="s">
        <v>71</v>
      </c>
      <c r="R65" t="s">
        <v>80</v>
      </c>
      <c r="S65" t="s">
        <v>81</v>
      </c>
      <c r="T65" t="s">
        <v>122</v>
      </c>
      <c r="U65">
        <v>0</v>
      </c>
      <c r="V65" t="s">
        <v>48</v>
      </c>
      <c r="W65" t="s">
        <v>48</v>
      </c>
      <c r="X65" t="s">
        <v>48</v>
      </c>
      <c r="Y65">
        <v>0</v>
      </c>
      <c r="Z65">
        <v>0</v>
      </c>
      <c r="AA65">
        <v>48</v>
      </c>
    </row>
    <row r="66" spans="1:27" x14ac:dyDescent="0.35">
      <c r="A66">
        <v>202</v>
      </c>
      <c r="B66">
        <v>202</v>
      </c>
      <c r="C66" t="s">
        <v>38</v>
      </c>
      <c r="D66" t="s">
        <v>39</v>
      </c>
      <c r="E66">
        <v>1</v>
      </c>
      <c r="F66" t="s">
        <v>40</v>
      </c>
      <c r="G66">
        <v>1</v>
      </c>
      <c r="H66">
        <v>1</v>
      </c>
      <c r="I66">
        <v>1</v>
      </c>
      <c r="J66">
        <v>25</v>
      </c>
      <c r="K66">
        <v>21</v>
      </c>
      <c r="L66">
        <v>21</v>
      </c>
      <c r="M66">
        <v>1</v>
      </c>
      <c r="N66" t="s">
        <v>123</v>
      </c>
      <c r="O66" t="s">
        <v>124</v>
      </c>
      <c r="P66" t="s">
        <v>125</v>
      </c>
      <c r="Q66" t="s">
        <v>126</v>
      </c>
      <c r="R66" t="s">
        <v>127</v>
      </c>
      <c r="S66" t="s">
        <v>46</v>
      </c>
      <c r="T66" t="s">
        <v>128</v>
      </c>
      <c r="U66">
        <v>0</v>
      </c>
      <c r="V66" t="s">
        <v>48</v>
      </c>
      <c r="W66" t="s">
        <v>48</v>
      </c>
      <c r="X66" t="s">
        <v>48</v>
      </c>
      <c r="Y66">
        <v>0</v>
      </c>
      <c r="Z66">
        <v>0</v>
      </c>
      <c r="AA66">
        <v>48</v>
      </c>
    </row>
    <row r="67" spans="1:27" x14ac:dyDescent="0.35">
      <c r="A67">
        <v>202</v>
      </c>
      <c r="B67">
        <v>202</v>
      </c>
      <c r="C67" t="s">
        <v>38</v>
      </c>
      <c r="D67" t="s">
        <v>39</v>
      </c>
      <c r="E67">
        <v>1</v>
      </c>
      <c r="F67" t="s">
        <v>40</v>
      </c>
      <c r="G67">
        <v>1</v>
      </c>
      <c r="H67">
        <v>1</v>
      </c>
      <c r="I67">
        <v>1</v>
      </c>
      <c r="J67">
        <v>26</v>
      </c>
      <c r="K67">
        <v>49</v>
      </c>
      <c r="L67">
        <v>49</v>
      </c>
      <c r="M67">
        <v>2</v>
      </c>
      <c r="N67" t="s">
        <v>129</v>
      </c>
      <c r="O67" t="s">
        <v>124</v>
      </c>
      <c r="P67" t="s">
        <v>130</v>
      </c>
      <c r="Q67" t="s">
        <v>131</v>
      </c>
      <c r="R67" t="s">
        <v>132</v>
      </c>
      <c r="S67" t="s">
        <v>81</v>
      </c>
      <c r="T67" t="s">
        <v>133</v>
      </c>
      <c r="U67">
        <v>0</v>
      </c>
      <c r="V67" t="s">
        <v>48</v>
      </c>
      <c r="W67" t="s">
        <v>48</v>
      </c>
      <c r="X67" t="s">
        <v>48</v>
      </c>
      <c r="Y67">
        <v>0</v>
      </c>
      <c r="Z67">
        <v>0</v>
      </c>
      <c r="AA67">
        <v>48</v>
      </c>
    </row>
    <row r="68" spans="1:27" x14ac:dyDescent="0.35">
      <c r="A68">
        <v>202</v>
      </c>
      <c r="B68">
        <v>202</v>
      </c>
      <c r="C68" t="s">
        <v>38</v>
      </c>
      <c r="D68" t="s">
        <v>39</v>
      </c>
      <c r="E68">
        <v>1</v>
      </c>
      <c r="F68" t="s">
        <v>40</v>
      </c>
      <c r="G68">
        <v>1</v>
      </c>
      <c r="H68">
        <v>1</v>
      </c>
      <c r="I68">
        <v>1</v>
      </c>
      <c r="J68">
        <v>27</v>
      </c>
      <c r="K68">
        <v>19</v>
      </c>
      <c r="L68">
        <v>19</v>
      </c>
      <c r="M68">
        <v>1</v>
      </c>
      <c r="N68" t="s">
        <v>134</v>
      </c>
      <c r="O68" t="s">
        <v>124</v>
      </c>
      <c r="P68" t="s">
        <v>135</v>
      </c>
      <c r="Q68" t="s">
        <v>136</v>
      </c>
      <c r="R68" t="s">
        <v>127</v>
      </c>
      <c r="S68" t="s">
        <v>46</v>
      </c>
      <c r="T68" t="s">
        <v>137</v>
      </c>
      <c r="U68">
        <v>0</v>
      </c>
      <c r="V68" t="s">
        <v>48</v>
      </c>
      <c r="W68" t="s">
        <v>48</v>
      </c>
      <c r="X68" t="s">
        <v>48</v>
      </c>
      <c r="Y68">
        <v>0</v>
      </c>
      <c r="Z68">
        <v>0</v>
      </c>
      <c r="AA68">
        <v>48</v>
      </c>
    </row>
    <row r="69" spans="1:27" x14ac:dyDescent="0.35">
      <c r="A69">
        <v>202</v>
      </c>
      <c r="B69">
        <v>202</v>
      </c>
      <c r="C69" t="s">
        <v>38</v>
      </c>
      <c r="D69" t="s">
        <v>39</v>
      </c>
      <c r="E69">
        <v>1</v>
      </c>
      <c r="F69" t="s">
        <v>40</v>
      </c>
      <c r="G69">
        <v>1</v>
      </c>
      <c r="H69">
        <v>1</v>
      </c>
      <c r="I69">
        <v>1</v>
      </c>
      <c r="J69">
        <v>28</v>
      </c>
      <c r="K69">
        <v>55</v>
      </c>
      <c r="L69">
        <v>55</v>
      </c>
      <c r="M69">
        <v>2</v>
      </c>
      <c r="N69" t="s">
        <v>138</v>
      </c>
      <c r="O69" t="s">
        <v>124</v>
      </c>
      <c r="P69" t="s">
        <v>139</v>
      </c>
      <c r="Q69" t="s">
        <v>140</v>
      </c>
      <c r="R69" t="s">
        <v>132</v>
      </c>
      <c r="S69" t="s">
        <v>81</v>
      </c>
      <c r="T69" t="s">
        <v>141</v>
      </c>
      <c r="U69">
        <v>0</v>
      </c>
      <c r="V69" t="s">
        <v>48</v>
      </c>
      <c r="W69" t="s">
        <v>48</v>
      </c>
      <c r="X69" t="s">
        <v>48</v>
      </c>
      <c r="Y69">
        <v>0</v>
      </c>
      <c r="Z69">
        <v>0</v>
      </c>
      <c r="AA69">
        <v>48</v>
      </c>
    </row>
    <row r="70" spans="1:27" x14ac:dyDescent="0.35">
      <c r="A70">
        <v>202</v>
      </c>
      <c r="B70">
        <v>202</v>
      </c>
      <c r="C70" t="s">
        <v>38</v>
      </c>
      <c r="D70" t="s">
        <v>39</v>
      </c>
      <c r="E70">
        <v>1</v>
      </c>
      <c r="F70" t="s">
        <v>40</v>
      </c>
      <c r="G70">
        <v>1</v>
      </c>
      <c r="H70">
        <v>1</v>
      </c>
      <c r="I70">
        <v>1</v>
      </c>
      <c r="J70">
        <v>29</v>
      </c>
      <c r="K70">
        <v>54</v>
      </c>
      <c r="L70">
        <v>54</v>
      </c>
      <c r="M70">
        <v>2</v>
      </c>
      <c r="N70" t="s">
        <v>142</v>
      </c>
      <c r="O70" t="s">
        <v>124</v>
      </c>
      <c r="P70" t="s">
        <v>143</v>
      </c>
      <c r="Q70" t="s">
        <v>144</v>
      </c>
      <c r="R70" t="s">
        <v>132</v>
      </c>
      <c r="S70" t="s">
        <v>81</v>
      </c>
      <c r="T70" t="s">
        <v>145</v>
      </c>
      <c r="U70">
        <v>0</v>
      </c>
      <c r="V70" t="s">
        <v>48</v>
      </c>
      <c r="W70" t="s">
        <v>48</v>
      </c>
      <c r="X70" t="s">
        <v>48</v>
      </c>
      <c r="Y70">
        <v>0</v>
      </c>
      <c r="Z70">
        <v>0</v>
      </c>
      <c r="AA70">
        <v>48</v>
      </c>
    </row>
    <row r="71" spans="1:27" x14ac:dyDescent="0.35">
      <c r="A71">
        <v>202</v>
      </c>
      <c r="B71">
        <v>202</v>
      </c>
      <c r="C71" t="s">
        <v>38</v>
      </c>
      <c r="D71" t="s">
        <v>39</v>
      </c>
      <c r="E71">
        <v>1</v>
      </c>
      <c r="F71" t="s">
        <v>40</v>
      </c>
      <c r="G71">
        <v>1</v>
      </c>
      <c r="H71">
        <v>1</v>
      </c>
      <c r="I71">
        <v>1</v>
      </c>
      <c r="J71">
        <v>30</v>
      </c>
      <c r="K71">
        <v>22</v>
      </c>
      <c r="L71">
        <v>22</v>
      </c>
      <c r="M71">
        <v>1</v>
      </c>
      <c r="N71" t="s">
        <v>146</v>
      </c>
      <c r="O71" t="s">
        <v>124</v>
      </c>
      <c r="P71" t="s">
        <v>125</v>
      </c>
      <c r="Q71" t="s">
        <v>126</v>
      </c>
      <c r="R71" t="s">
        <v>147</v>
      </c>
      <c r="S71" t="s">
        <v>63</v>
      </c>
      <c r="T71" t="s">
        <v>148</v>
      </c>
      <c r="U71">
        <v>0</v>
      </c>
      <c r="V71" t="s">
        <v>48</v>
      </c>
      <c r="W71" t="s">
        <v>48</v>
      </c>
      <c r="X71" t="s">
        <v>48</v>
      </c>
      <c r="Y71">
        <v>0</v>
      </c>
      <c r="Z71">
        <v>0</v>
      </c>
      <c r="AA71">
        <v>48</v>
      </c>
    </row>
    <row r="72" spans="1:27" x14ac:dyDescent="0.35">
      <c r="A72">
        <v>202</v>
      </c>
      <c r="B72">
        <v>202</v>
      </c>
      <c r="C72" t="s">
        <v>38</v>
      </c>
      <c r="D72" t="s">
        <v>39</v>
      </c>
      <c r="E72">
        <v>1</v>
      </c>
      <c r="F72" t="s">
        <v>40</v>
      </c>
      <c r="G72">
        <v>1</v>
      </c>
      <c r="H72">
        <v>1</v>
      </c>
      <c r="I72">
        <v>1</v>
      </c>
      <c r="J72">
        <v>31</v>
      </c>
      <c r="K72">
        <v>20</v>
      </c>
      <c r="L72">
        <v>20</v>
      </c>
      <c r="M72">
        <v>1</v>
      </c>
      <c r="N72" t="s">
        <v>149</v>
      </c>
      <c r="O72" t="s">
        <v>124</v>
      </c>
      <c r="P72" t="s">
        <v>135</v>
      </c>
      <c r="Q72" t="s">
        <v>136</v>
      </c>
      <c r="R72" t="s">
        <v>150</v>
      </c>
      <c r="S72" t="s">
        <v>53</v>
      </c>
      <c r="T72" t="s">
        <v>151</v>
      </c>
      <c r="U72">
        <v>0</v>
      </c>
      <c r="V72" t="s">
        <v>48</v>
      </c>
      <c r="W72" t="s">
        <v>48</v>
      </c>
      <c r="X72" t="s">
        <v>48</v>
      </c>
      <c r="Y72">
        <v>0</v>
      </c>
      <c r="Z72">
        <v>0</v>
      </c>
      <c r="AA72">
        <v>48</v>
      </c>
    </row>
    <row r="73" spans="1:27" x14ac:dyDescent="0.35">
      <c r="A73">
        <v>202</v>
      </c>
      <c r="B73">
        <v>202</v>
      </c>
      <c r="C73" t="s">
        <v>38</v>
      </c>
      <c r="D73" t="s">
        <v>39</v>
      </c>
      <c r="E73">
        <v>1</v>
      </c>
      <c r="F73" t="s">
        <v>40</v>
      </c>
      <c r="G73">
        <v>1</v>
      </c>
      <c r="H73">
        <v>1</v>
      </c>
      <c r="I73">
        <v>1</v>
      </c>
      <c r="J73">
        <v>32</v>
      </c>
      <c r="K73">
        <v>17</v>
      </c>
      <c r="L73">
        <v>17</v>
      </c>
      <c r="M73">
        <v>1</v>
      </c>
      <c r="N73" t="s">
        <v>152</v>
      </c>
      <c r="O73" t="s">
        <v>124</v>
      </c>
      <c r="P73" t="s">
        <v>153</v>
      </c>
      <c r="Q73" t="s">
        <v>154</v>
      </c>
      <c r="R73" t="s">
        <v>147</v>
      </c>
      <c r="S73" t="s">
        <v>63</v>
      </c>
      <c r="T73" t="s">
        <v>155</v>
      </c>
      <c r="U73">
        <v>0</v>
      </c>
      <c r="V73" t="s">
        <v>48</v>
      </c>
      <c r="W73" t="s">
        <v>48</v>
      </c>
      <c r="X73" t="s">
        <v>48</v>
      </c>
      <c r="Y73">
        <v>0</v>
      </c>
      <c r="Z73">
        <v>0</v>
      </c>
      <c r="AA73">
        <v>48</v>
      </c>
    </row>
    <row r="74" spans="1:27" x14ac:dyDescent="0.35">
      <c r="A74">
        <v>202</v>
      </c>
      <c r="B74">
        <v>202</v>
      </c>
      <c r="C74" t="s">
        <v>38</v>
      </c>
      <c r="D74" t="s">
        <v>39</v>
      </c>
      <c r="E74">
        <v>1</v>
      </c>
      <c r="F74" t="s">
        <v>40</v>
      </c>
      <c r="G74">
        <v>1</v>
      </c>
      <c r="H74">
        <v>1</v>
      </c>
      <c r="I74">
        <v>1</v>
      </c>
      <c r="J74">
        <v>33</v>
      </c>
      <c r="K74">
        <v>15</v>
      </c>
      <c r="L74">
        <v>15</v>
      </c>
      <c r="M74">
        <v>1</v>
      </c>
      <c r="N74" t="s">
        <v>156</v>
      </c>
      <c r="O74" t="s">
        <v>124</v>
      </c>
      <c r="P74" t="s">
        <v>157</v>
      </c>
      <c r="Q74" t="s">
        <v>158</v>
      </c>
      <c r="R74" t="s">
        <v>132</v>
      </c>
      <c r="S74" t="s">
        <v>81</v>
      </c>
      <c r="T74" t="s">
        <v>159</v>
      </c>
      <c r="U74">
        <v>0</v>
      </c>
      <c r="V74" t="s">
        <v>48</v>
      </c>
      <c r="W74" t="s">
        <v>48</v>
      </c>
      <c r="X74" t="s">
        <v>48</v>
      </c>
      <c r="Y74">
        <v>0</v>
      </c>
      <c r="Z74">
        <v>0</v>
      </c>
      <c r="AA74">
        <v>48</v>
      </c>
    </row>
    <row r="75" spans="1:27" x14ac:dyDescent="0.35">
      <c r="A75">
        <v>202</v>
      </c>
      <c r="B75">
        <v>202</v>
      </c>
      <c r="C75" t="s">
        <v>38</v>
      </c>
      <c r="D75" t="s">
        <v>39</v>
      </c>
      <c r="E75">
        <v>1</v>
      </c>
      <c r="F75" t="s">
        <v>40</v>
      </c>
      <c r="G75">
        <v>1</v>
      </c>
      <c r="H75">
        <v>1</v>
      </c>
      <c r="I75">
        <v>1</v>
      </c>
      <c r="J75">
        <v>34</v>
      </c>
      <c r="K75">
        <v>56</v>
      </c>
      <c r="L75">
        <v>56</v>
      </c>
      <c r="M75">
        <v>2</v>
      </c>
      <c r="N75" t="s">
        <v>160</v>
      </c>
      <c r="O75" t="s">
        <v>124</v>
      </c>
      <c r="P75" t="s">
        <v>139</v>
      </c>
      <c r="Q75" t="s">
        <v>140</v>
      </c>
      <c r="R75" t="s">
        <v>147</v>
      </c>
      <c r="S75" t="s">
        <v>63</v>
      </c>
      <c r="T75" t="s">
        <v>161</v>
      </c>
      <c r="U75">
        <v>0</v>
      </c>
      <c r="V75" t="s">
        <v>48</v>
      </c>
      <c r="W75" t="s">
        <v>48</v>
      </c>
      <c r="X75" t="s">
        <v>48</v>
      </c>
      <c r="Y75">
        <v>0</v>
      </c>
      <c r="Z75">
        <v>0</v>
      </c>
      <c r="AA75">
        <v>48</v>
      </c>
    </row>
    <row r="76" spans="1:27" x14ac:dyDescent="0.35">
      <c r="A76">
        <v>202</v>
      </c>
      <c r="B76">
        <v>202</v>
      </c>
      <c r="C76" t="s">
        <v>38</v>
      </c>
      <c r="D76" t="s">
        <v>39</v>
      </c>
      <c r="E76">
        <v>1</v>
      </c>
      <c r="F76" t="s">
        <v>40</v>
      </c>
      <c r="G76">
        <v>1</v>
      </c>
      <c r="H76">
        <v>1</v>
      </c>
      <c r="I76">
        <v>1</v>
      </c>
      <c r="J76">
        <v>35</v>
      </c>
      <c r="K76">
        <v>14</v>
      </c>
      <c r="L76">
        <v>14</v>
      </c>
      <c r="M76">
        <v>1</v>
      </c>
      <c r="N76" t="s">
        <v>162</v>
      </c>
      <c r="O76" t="s">
        <v>124</v>
      </c>
      <c r="P76" t="s">
        <v>163</v>
      </c>
      <c r="Q76" t="s">
        <v>164</v>
      </c>
      <c r="R76" t="s">
        <v>132</v>
      </c>
      <c r="S76" t="s">
        <v>81</v>
      </c>
      <c r="T76" t="s">
        <v>165</v>
      </c>
      <c r="U76">
        <v>0</v>
      </c>
      <c r="V76" t="s">
        <v>48</v>
      </c>
      <c r="W76" t="s">
        <v>48</v>
      </c>
      <c r="X76" t="s">
        <v>48</v>
      </c>
      <c r="Y76">
        <v>0</v>
      </c>
      <c r="Z76">
        <v>0</v>
      </c>
      <c r="AA76">
        <v>48</v>
      </c>
    </row>
    <row r="77" spans="1:27" x14ac:dyDescent="0.35">
      <c r="A77">
        <v>202</v>
      </c>
      <c r="B77">
        <v>202</v>
      </c>
      <c r="C77" t="s">
        <v>38</v>
      </c>
      <c r="D77" t="s">
        <v>39</v>
      </c>
      <c r="E77">
        <v>1</v>
      </c>
      <c r="F77" t="s">
        <v>40</v>
      </c>
      <c r="G77">
        <v>1</v>
      </c>
      <c r="H77">
        <v>1</v>
      </c>
      <c r="I77">
        <v>1</v>
      </c>
      <c r="J77">
        <v>36</v>
      </c>
      <c r="K77">
        <v>52</v>
      </c>
      <c r="L77">
        <v>52</v>
      </c>
      <c r="M77">
        <v>2</v>
      </c>
      <c r="N77" t="s">
        <v>166</v>
      </c>
      <c r="O77" t="s">
        <v>124</v>
      </c>
      <c r="P77" t="s">
        <v>167</v>
      </c>
      <c r="Q77" t="s">
        <v>168</v>
      </c>
      <c r="R77" t="s">
        <v>150</v>
      </c>
      <c r="S77" t="s">
        <v>53</v>
      </c>
      <c r="T77" t="s">
        <v>169</v>
      </c>
      <c r="U77">
        <v>0</v>
      </c>
      <c r="V77" t="s">
        <v>48</v>
      </c>
      <c r="W77" t="s">
        <v>48</v>
      </c>
      <c r="X77" t="s">
        <v>48</v>
      </c>
      <c r="Y77">
        <v>0</v>
      </c>
      <c r="Z77">
        <v>0</v>
      </c>
      <c r="AA77">
        <v>48</v>
      </c>
    </row>
    <row r="78" spans="1:27" x14ac:dyDescent="0.35">
      <c r="A78">
        <v>202</v>
      </c>
      <c r="B78">
        <v>202</v>
      </c>
      <c r="C78" t="s">
        <v>38</v>
      </c>
      <c r="D78" t="s">
        <v>39</v>
      </c>
      <c r="E78">
        <v>1</v>
      </c>
      <c r="F78" t="s">
        <v>40</v>
      </c>
      <c r="G78">
        <v>1</v>
      </c>
      <c r="H78">
        <v>1</v>
      </c>
      <c r="I78">
        <v>1</v>
      </c>
      <c r="J78">
        <v>37</v>
      </c>
      <c r="K78">
        <v>16</v>
      </c>
      <c r="L78">
        <v>16</v>
      </c>
      <c r="M78">
        <v>1</v>
      </c>
      <c r="N78" t="s">
        <v>170</v>
      </c>
      <c r="O78" t="s">
        <v>124</v>
      </c>
      <c r="P78" t="s">
        <v>157</v>
      </c>
      <c r="Q78" t="s">
        <v>158</v>
      </c>
      <c r="R78" t="s">
        <v>147</v>
      </c>
      <c r="S78" t="s">
        <v>63</v>
      </c>
      <c r="T78" t="s">
        <v>171</v>
      </c>
      <c r="U78">
        <v>0</v>
      </c>
      <c r="V78" t="s">
        <v>48</v>
      </c>
      <c r="W78" t="s">
        <v>48</v>
      </c>
      <c r="X78" t="s">
        <v>48</v>
      </c>
      <c r="Y78">
        <v>0</v>
      </c>
      <c r="Z78">
        <v>0</v>
      </c>
      <c r="AA78">
        <v>48</v>
      </c>
    </row>
    <row r="79" spans="1:27" x14ac:dyDescent="0.35">
      <c r="A79">
        <v>202</v>
      </c>
      <c r="B79">
        <v>202</v>
      </c>
      <c r="C79" t="s">
        <v>38</v>
      </c>
      <c r="D79" t="s">
        <v>39</v>
      </c>
      <c r="E79">
        <v>1</v>
      </c>
      <c r="F79" t="s">
        <v>40</v>
      </c>
      <c r="G79">
        <v>1</v>
      </c>
      <c r="H79">
        <v>1</v>
      </c>
      <c r="I79">
        <v>1</v>
      </c>
      <c r="J79">
        <v>38</v>
      </c>
      <c r="K79">
        <v>53</v>
      </c>
      <c r="L79">
        <v>53</v>
      </c>
      <c r="M79">
        <v>2</v>
      </c>
      <c r="N79" t="s">
        <v>172</v>
      </c>
      <c r="O79" t="s">
        <v>124</v>
      </c>
      <c r="P79" t="s">
        <v>143</v>
      </c>
      <c r="Q79" t="s">
        <v>144</v>
      </c>
      <c r="R79" t="s">
        <v>127</v>
      </c>
      <c r="S79" t="s">
        <v>46</v>
      </c>
      <c r="T79" t="s">
        <v>173</v>
      </c>
      <c r="U79">
        <v>0</v>
      </c>
      <c r="V79" t="s">
        <v>48</v>
      </c>
      <c r="W79" t="s">
        <v>48</v>
      </c>
      <c r="X79" t="s">
        <v>48</v>
      </c>
      <c r="Y79">
        <v>0</v>
      </c>
      <c r="Z79">
        <v>0</v>
      </c>
      <c r="AA79">
        <v>48</v>
      </c>
    </row>
    <row r="80" spans="1:27" x14ac:dyDescent="0.35">
      <c r="A80">
        <v>202</v>
      </c>
      <c r="B80">
        <v>202</v>
      </c>
      <c r="C80" t="s">
        <v>38</v>
      </c>
      <c r="D80" t="s">
        <v>39</v>
      </c>
      <c r="E80">
        <v>1</v>
      </c>
      <c r="F80" t="s">
        <v>40</v>
      </c>
      <c r="G80">
        <v>1</v>
      </c>
      <c r="H80">
        <v>1</v>
      </c>
      <c r="I80">
        <v>1</v>
      </c>
      <c r="J80">
        <v>39</v>
      </c>
      <c r="K80">
        <v>18</v>
      </c>
      <c r="L80">
        <v>18</v>
      </c>
      <c r="M80">
        <v>1</v>
      </c>
      <c r="N80" t="s">
        <v>174</v>
      </c>
      <c r="O80" t="s">
        <v>124</v>
      </c>
      <c r="P80" t="s">
        <v>153</v>
      </c>
      <c r="Q80" t="s">
        <v>154</v>
      </c>
      <c r="R80" t="s">
        <v>150</v>
      </c>
      <c r="S80" t="s">
        <v>53</v>
      </c>
      <c r="T80" t="s">
        <v>175</v>
      </c>
      <c r="U80">
        <v>0</v>
      </c>
      <c r="V80" t="s">
        <v>48</v>
      </c>
      <c r="W80" t="s">
        <v>48</v>
      </c>
      <c r="X80" t="s">
        <v>48</v>
      </c>
      <c r="Y80">
        <v>0</v>
      </c>
      <c r="Z80">
        <v>0</v>
      </c>
      <c r="AA80">
        <v>48</v>
      </c>
    </row>
    <row r="81" spans="1:27" x14ac:dyDescent="0.35">
      <c r="A81">
        <v>202</v>
      </c>
      <c r="B81">
        <v>202</v>
      </c>
      <c r="C81" t="s">
        <v>38</v>
      </c>
      <c r="D81" t="s">
        <v>39</v>
      </c>
      <c r="E81">
        <v>1</v>
      </c>
      <c r="F81" t="s">
        <v>40</v>
      </c>
      <c r="G81">
        <v>1</v>
      </c>
      <c r="H81">
        <v>1</v>
      </c>
      <c r="I81">
        <v>1</v>
      </c>
      <c r="J81">
        <v>40</v>
      </c>
      <c r="K81">
        <v>23</v>
      </c>
      <c r="L81">
        <v>23</v>
      </c>
      <c r="M81">
        <v>1</v>
      </c>
      <c r="N81" t="s">
        <v>176</v>
      </c>
      <c r="O81" t="s">
        <v>124</v>
      </c>
      <c r="P81" t="s">
        <v>177</v>
      </c>
      <c r="Q81" t="s">
        <v>178</v>
      </c>
      <c r="R81" t="s">
        <v>132</v>
      </c>
      <c r="S81" t="s">
        <v>81</v>
      </c>
      <c r="T81" t="s">
        <v>179</v>
      </c>
      <c r="U81">
        <v>0</v>
      </c>
      <c r="V81" t="s">
        <v>48</v>
      </c>
      <c r="W81" t="s">
        <v>48</v>
      </c>
      <c r="X81" t="s">
        <v>48</v>
      </c>
      <c r="Y81">
        <v>0</v>
      </c>
      <c r="Z81">
        <v>0</v>
      </c>
      <c r="AA81">
        <v>48</v>
      </c>
    </row>
    <row r="82" spans="1:27" x14ac:dyDescent="0.35">
      <c r="A82">
        <v>202</v>
      </c>
      <c r="B82">
        <v>202</v>
      </c>
      <c r="C82" t="s">
        <v>38</v>
      </c>
      <c r="D82" t="s">
        <v>39</v>
      </c>
      <c r="E82">
        <v>1</v>
      </c>
      <c r="F82" t="s">
        <v>40</v>
      </c>
      <c r="G82">
        <v>1</v>
      </c>
      <c r="H82">
        <v>1</v>
      </c>
      <c r="I82">
        <v>1</v>
      </c>
      <c r="J82">
        <v>41</v>
      </c>
      <c r="K82">
        <v>57</v>
      </c>
      <c r="L82">
        <v>57</v>
      </c>
      <c r="M82">
        <v>2</v>
      </c>
      <c r="N82" t="s">
        <v>180</v>
      </c>
      <c r="O82" t="s">
        <v>124</v>
      </c>
      <c r="P82" t="s">
        <v>181</v>
      </c>
      <c r="Q82" t="s">
        <v>182</v>
      </c>
      <c r="R82" t="s">
        <v>147</v>
      </c>
      <c r="S82" t="s">
        <v>63</v>
      </c>
      <c r="T82" t="s">
        <v>183</v>
      </c>
      <c r="U82">
        <v>0</v>
      </c>
      <c r="V82" t="s">
        <v>48</v>
      </c>
      <c r="W82" t="s">
        <v>48</v>
      </c>
      <c r="X82" t="s">
        <v>48</v>
      </c>
      <c r="Y82">
        <v>0</v>
      </c>
      <c r="Z82">
        <v>0</v>
      </c>
      <c r="AA82">
        <v>48</v>
      </c>
    </row>
    <row r="83" spans="1:27" x14ac:dyDescent="0.35">
      <c r="A83">
        <v>202</v>
      </c>
      <c r="B83">
        <v>202</v>
      </c>
      <c r="C83" t="s">
        <v>38</v>
      </c>
      <c r="D83" t="s">
        <v>39</v>
      </c>
      <c r="E83">
        <v>1</v>
      </c>
      <c r="F83" t="s">
        <v>40</v>
      </c>
      <c r="G83">
        <v>1</v>
      </c>
      <c r="H83">
        <v>1</v>
      </c>
      <c r="I83">
        <v>1</v>
      </c>
      <c r="J83">
        <v>42</v>
      </c>
      <c r="K83">
        <v>59</v>
      </c>
      <c r="L83">
        <v>59</v>
      </c>
      <c r="M83">
        <v>2</v>
      </c>
      <c r="N83" t="s">
        <v>184</v>
      </c>
      <c r="O83" t="s">
        <v>124</v>
      </c>
      <c r="P83" t="s">
        <v>185</v>
      </c>
      <c r="Q83" t="s">
        <v>186</v>
      </c>
      <c r="R83" t="s">
        <v>127</v>
      </c>
      <c r="S83" t="s">
        <v>46</v>
      </c>
      <c r="T83" t="s">
        <v>187</v>
      </c>
      <c r="U83">
        <v>0</v>
      </c>
      <c r="V83" t="s">
        <v>48</v>
      </c>
      <c r="W83" t="s">
        <v>48</v>
      </c>
      <c r="X83" t="s">
        <v>48</v>
      </c>
      <c r="Y83">
        <v>0</v>
      </c>
      <c r="Z83">
        <v>0</v>
      </c>
      <c r="AA83">
        <v>48</v>
      </c>
    </row>
    <row r="84" spans="1:27" x14ac:dyDescent="0.35">
      <c r="A84">
        <v>202</v>
      </c>
      <c r="B84">
        <v>202</v>
      </c>
      <c r="C84" t="s">
        <v>38</v>
      </c>
      <c r="D84" t="s">
        <v>39</v>
      </c>
      <c r="E84">
        <v>1</v>
      </c>
      <c r="F84" t="s">
        <v>40</v>
      </c>
      <c r="G84">
        <v>1</v>
      </c>
      <c r="H84">
        <v>1</v>
      </c>
      <c r="I84">
        <v>1</v>
      </c>
      <c r="J84">
        <v>43</v>
      </c>
      <c r="K84">
        <v>13</v>
      </c>
      <c r="L84">
        <v>13</v>
      </c>
      <c r="M84">
        <v>1</v>
      </c>
      <c r="N84" t="s">
        <v>188</v>
      </c>
      <c r="O84" t="s">
        <v>124</v>
      </c>
      <c r="P84" t="s">
        <v>163</v>
      </c>
      <c r="Q84" t="s">
        <v>164</v>
      </c>
      <c r="R84" t="s">
        <v>127</v>
      </c>
      <c r="S84" t="s">
        <v>46</v>
      </c>
      <c r="T84" t="s">
        <v>189</v>
      </c>
      <c r="U84">
        <v>0</v>
      </c>
      <c r="V84" t="s">
        <v>48</v>
      </c>
      <c r="W84" t="s">
        <v>48</v>
      </c>
      <c r="X84" t="s">
        <v>48</v>
      </c>
      <c r="Y84">
        <v>0</v>
      </c>
      <c r="Z84">
        <v>0</v>
      </c>
      <c r="AA84">
        <v>48</v>
      </c>
    </row>
    <row r="85" spans="1:27" x14ac:dyDescent="0.35">
      <c r="A85">
        <v>202</v>
      </c>
      <c r="B85">
        <v>202</v>
      </c>
      <c r="C85" t="s">
        <v>38</v>
      </c>
      <c r="D85" t="s">
        <v>39</v>
      </c>
      <c r="E85">
        <v>1</v>
      </c>
      <c r="F85" t="s">
        <v>40</v>
      </c>
      <c r="G85">
        <v>1</v>
      </c>
      <c r="H85">
        <v>1</v>
      </c>
      <c r="I85">
        <v>1</v>
      </c>
      <c r="J85">
        <v>44</v>
      </c>
      <c r="K85">
        <v>58</v>
      </c>
      <c r="L85">
        <v>58</v>
      </c>
      <c r="M85">
        <v>2</v>
      </c>
      <c r="N85" t="s">
        <v>190</v>
      </c>
      <c r="O85" t="s">
        <v>124</v>
      </c>
      <c r="P85" t="s">
        <v>181</v>
      </c>
      <c r="Q85" t="s">
        <v>182</v>
      </c>
      <c r="R85" t="s">
        <v>150</v>
      </c>
      <c r="S85" t="s">
        <v>53</v>
      </c>
      <c r="T85" t="s">
        <v>191</v>
      </c>
      <c r="U85">
        <v>0</v>
      </c>
      <c r="V85" t="s">
        <v>48</v>
      </c>
      <c r="W85" t="s">
        <v>48</v>
      </c>
      <c r="X85" t="s">
        <v>48</v>
      </c>
      <c r="Y85">
        <v>0</v>
      </c>
      <c r="Z85">
        <v>0</v>
      </c>
      <c r="AA85">
        <v>48</v>
      </c>
    </row>
    <row r="86" spans="1:27" x14ac:dyDescent="0.35">
      <c r="A86">
        <v>202</v>
      </c>
      <c r="B86">
        <v>202</v>
      </c>
      <c r="C86" t="s">
        <v>38</v>
      </c>
      <c r="D86" t="s">
        <v>39</v>
      </c>
      <c r="E86">
        <v>1</v>
      </c>
      <c r="F86" t="s">
        <v>40</v>
      </c>
      <c r="G86">
        <v>1</v>
      </c>
      <c r="H86">
        <v>1</v>
      </c>
      <c r="I86">
        <v>1</v>
      </c>
      <c r="J86">
        <v>45</v>
      </c>
      <c r="K86">
        <v>50</v>
      </c>
      <c r="L86">
        <v>50</v>
      </c>
      <c r="M86">
        <v>2</v>
      </c>
      <c r="N86" t="s">
        <v>192</v>
      </c>
      <c r="O86" t="s">
        <v>124</v>
      </c>
      <c r="P86" t="s">
        <v>130</v>
      </c>
      <c r="Q86" t="s">
        <v>131</v>
      </c>
      <c r="R86" t="s">
        <v>147</v>
      </c>
      <c r="S86" t="s">
        <v>63</v>
      </c>
      <c r="T86" t="s">
        <v>193</v>
      </c>
      <c r="U86">
        <v>0</v>
      </c>
      <c r="V86" t="s">
        <v>48</v>
      </c>
      <c r="W86" t="s">
        <v>48</v>
      </c>
      <c r="X86" t="s">
        <v>48</v>
      </c>
      <c r="Y86">
        <v>0</v>
      </c>
      <c r="Z86">
        <v>0</v>
      </c>
      <c r="AA86">
        <v>48</v>
      </c>
    </row>
    <row r="87" spans="1:27" x14ac:dyDescent="0.35">
      <c r="A87">
        <v>202</v>
      </c>
      <c r="B87">
        <v>202</v>
      </c>
      <c r="C87" t="s">
        <v>38</v>
      </c>
      <c r="D87" t="s">
        <v>39</v>
      </c>
      <c r="E87">
        <v>1</v>
      </c>
      <c r="F87" t="s">
        <v>40</v>
      </c>
      <c r="G87">
        <v>1</v>
      </c>
      <c r="H87">
        <v>1</v>
      </c>
      <c r="I87">
        <v>1</v>
      </c>
      <c r="J87">
        <v>46</v>
      </c>
      <c r="K87">
        <v>51</v>
      </c>
      <c r="L87">
        <v>51</v>
      </c>
      <c r="M87">
        <v>2</v>
      </c>
      <c r="N87" t="s">
        <v>194</v>
      </c>
      <c r="O87" t="s">
        <v>124</v>
      </c>
      <c r="P87" t="s">
        <v>167</v>
      </c>
      <c r="Q87" t="s">
        <v>168</v>
      </c>
      <c r="R87" t="s">
        <v>127</v>
      </c>
      <c r="S87" t="s">
        <v>46</v>
      </c>
      <c r="T87" t="s">
        <v>195</v>
      </c>
      <c r="U87">
        <v>0</v>
      </c>
      <c r="V87" t="s">
        <v>48</v>
      </c>
      <c r="W87" t="s">
        <v>48</v>
      </c>
      <c r="X87" t="s">
        <v>48</v>
      </c>
      <c r="Y87">
        <v>0</v>
      </c>
      <c r="Z87">
        <v>0</v>
      </c>
      <c r="AA87">
        <v>48</v>
      </c>
    </row>
    <row r="88" spans="1:27" x14ac:dyDescent="0.35">
      <c r="A88">
        <v>202</v>
      </c>
      <c r="B88">
        <v>202</v>
      </c>
      <c r="C88" t="s">
        <v>38</v>
      </c>
      <c r="D88" t="s">
        <v>39</v>
      </c>
      <c r="E88">
        <v>1</v>
      </c>
      <c r="F88" t="s">
        <v>40</v>
      </c>
      <c r="G88">
        <v>1</v>
      </c>
      <c r="H88">
        <v>1</v>
      </c>
      <c r="I88">
        <v>1</v>
      </c>
      <c r="J88">
        <v>47</v>
      </c>
      <c r="K88">
        <v>60</v>
      </c>
      <c r="L88">
        <v>60</v>
      </c>
      <c r="M88">
        <v>2</v>
      </c>
      <c r="N88" t="s">
        <v>196</v>
      </c>
      <c r="O88" t="s">
        <v>124</v>
      </c>
      <c r="P88" t="s">
        <v>185</v>
      </c>
      <c r="Q88" t="s">
        <v>186</v>
      </c>
      <c r="R88" t="s">
        <v>150</v>
      </c>
      <c r="S88" t="s">
        <v>53</v>
      </c>
      <c r="T88" t="s">
        <v>197</v>
      </c>
      <c r="U88">
        <v>0</v>
      </c>
      <c r="V88" t="s">
        <v>48</v>
      </c>
      <c r="W88" t="s">
        <v>48</v>
      </c>
      <c r="X88" t="s">
        <v>48</v>
      </c>
      <c r="Y88">
        <v>0</v>
      </c>
      <c r="Z88">
        <v>0</v>
      </c>
      <c r="AA88">
        <v>48</v>
      </c>
    </row>
    <row r="89" spans="1:27" x14ac:dyDescent="0.35">
      <c r="A89">
        <v>202</v>
      </c>
      <c r="B89">
        <v>202</v>
      </c>
      <c r="C89" t="s">
        <v>38</v>
      </c>
      <c r="D89" t="s">
        <v>39</v>
      </c>
      <c r="E89">
        <v>1</v>
      </c>
      <c r="F89" t="s">
        <v>40</v>
      </c>
      <c r="G89">
        <v>1</v>
      </c>
      <c r="H89">
        <v>1</v>
      </c>
      <c r="I89">
        <v>1</v>
      </c>
      <c r="J89">
        <v>48</v>
      </c>
      <c r="K89">
        <v>24</v>
      </c>
      <c r="L89">
        <v>24</v>
      </c>
      <c r="M89">
        <v>1</v>
      </c>
      <c r="N89" t="s">
        <v>198</v>
      </c>
      <c r="O89" t="s">
        <v>124</v>
      </c>
      <c r="P89" t="s">
        <v>177</v>
      </c>
      <c r="Q89" t="s">
        <v>178</v>
      </c>
      <c r="R89" t="s">
        <v>150</v>
      </c>
      <c r="S89" t="s">
        <v>53</v>
      </c>
      <c r="T89" t="s">
        <v>199</v>
      </c>
      <c r="U89">
        <v>0</v>
      </c>
      <c r="V89" t="s">
        <v>48</v>
      </c>
      <c r="W89" t="s">
        <v>48</v>
      </c>
      <c r="X89" t="s">
        <v>48</v>
      </c>
      <c r="Y89">
        <v>0</v>
      </c>
      <c r="Z89">
        <v>0</v>
      </c>
      <c r="AA89">
        <v>48</v>
      </c>
    </row>
    <row r="90" spans="1:27" x14ac:dyDescent="0.35">
      <c r="A90">
        <v>202</v>
      </c>
      <c r="B90">
        <v>202</v>
      </c>
      <c r="C90" t="s">
        <v>38</v>
      </c>
      <c r="D90" t="s">
        <v>39</v>
      </c>
      <c r="E90">
        <v>1</v>
      </c>
      <c r="F90" t="s">
        <v>40</v>
      </c>
      <c r="G90">
        <v>1</v>
      </c>
      <c r="H90">
        <v>1</v>
      </c>
      <c r="I90">
        <v>1</v>
      </c>
      <c r="J90">
        <v>49</v>
      </c>
      <c r="K90">
        <v>65</v>
      </c>
      <c r="L90">
        <v>65</v>
      </c>
      <c r="M90">
        <v>2</v>
      </c>
      <c r="N90" t="s">
        <v>200</v>
      </c>
      <c r="O90" t="s">
        <v>201</v>
      </c>
      <c r="P90" t="s">
        <v>202</v>
      </c>
      <c r="Q90" t="s">
        <v>203</v>
      </c>
      <c r="R90" t="s">
        <v>202</v>
      </c>
      <c r="S90" t="s">
        <v>46</v>
      </c>
      <c r="T90" t="s">
        <v>204</v>
      </c>
      <c r="U90">
        <v>0</v>
      </c>
      <c r="V90" t="s">
        <v>48</v>
      </c>
      <c r="W90" t="s">
        <v>48</v>
      </c>
      <c r="X90" t="s">
        <v>48</v>
      </c>
      <c r="Y90">
        <v>0</v>
      </c>
      <c r="Z90">
        <v>0</v>
      </c>
      <c r="AA90">
        <v>48</v>
      </c>
    </row>
    <row r="91" spans="1:27" x14ac:dyDescent="0.35">
      <c r="A91">
        <v>202</v>
      </c>
      <c r="B91">
        <v>202</v>
      </c>
      <c r="C91" t="s">
        <v>38</v>
      </c>
      <c r="D91" t="s">
        <v>39</v>
      </c>
      <c r="E91">
        <v>1</v>
      </c>
      <c r="F91" t="s">
        <v>40</v>
      </c>
      <c r="G91">
        <v>1</v>
      </c>
      <c r="H91">
        <v>1</v>
      </c>
      <c r="I91">
        <v>1</v>
      </c>
      <c r="J91">
        <v>50</v>
      </c>
      <c r="K91">
        <v>27</v>
      </c>
      <c r="L91">
        <v>27</v>
      </c>
      <c r="M91">
        <v>1</v>
      </c>
      <c r="N91" t="s">
        <v>205</v>
      </c>
      <c r="O91" t="s">
        <v>201</v>
      </c>
      <c r="P91" t="s">
        <v>202</v>
      </c>
      <c r="Q91" t="s">
        <v>206</v>
      </c>
      <c r="R91" t="s">
        <v>202</v>
      </c>
      <c r="S91" t="s">
        <v>81</v>
      </c>
      <c r="T91" t="s">
        <v>207</v>
      </c>
      <c r="U91">
        <v>0</v>
      </c>
      <c r="V91" t="s">
        <v>48</v>
      </c>
      <c r="W91" t="s">
        <v>48</v>
      </c>
      <c r="X91" t="s">
        <v>48</v>
      </c>
      <c r="Y91">
        <v>0</v>
      </c>
      <c r="Z91">
        <v>0</v>
      </c>
      <c r="AA91">
        <v>48</v>
      </c>
    </row>
    <row r="92" spans="1:27" x14ac:dyDescent="0.35">
      <c r="A92">
        <v>202</v>
      </c>
      <c r="B92">
        <v>202</v>
      </c>
      <c r="C92" t="s">
        <v>38</v>
      </c>
      <c r="D92" t="s">
        <v>39</v>
      </c>
      <c r="E92">
        <v>1</v>
      </c>
      <c r="F92" t="s">
        <v>40</v>
      </c>
      <c r="G92">
        <v>1</v>
      </c>
      <c r="H92">
        <v>1</v>
      </c>
      <c r="I92">
        <v>1</v>
      </c>
      <c r="J92">
        <v>51</v>
      </c>
      <c r="K92">
        <v>34</v>
      </c>
      <c r="L92">
        <v>34</v>
      </c>
      <c r="M92">
        <v>1</v>
      </c>
      <c r="N92" t="s">
        <v>208</v>
      </c>
      <c r="O92" t="s">
        <v>201</v>
      </c>
      <c r="P92" t="s">
        <v>202</v>
      </c>
      <c r="Q92" t="s">
        <v>209</v>
      </c>
      <c r="R92" t="s">
        <v>202</v>
      </c>
      <c r="S92" t="s">
        <v>63</v>
      </c>
      <c r="T92" t="s">
        <v>210</v>
      </c>
      <c r="U92">
        <v>0</v>
      </c>
      <c r="V92" t="s">
        <v>48</v>
      </c>
      <c r="W92" t="s">
        <v>48</v>
      </c>
      <c r="X92" t="s">
        <v>48</v>
      </c>
      <c r="Y92">
        <v>0</v>
      </c>
      <c r="Z92">
        <v>0</v>
      </c>
      <c r="AA92">
        <v>48</v>
      </c>
    </row>
    <row r="93" spans="1:27" x14ac:dyDescent="0.35">
      <c r="A93">
        <v>202</v>
      </c>
      <c r="B93">
        <v>202</v>
      </c>
      <c r="C93" t="s">
        <v>38</v>
      </c>
      <c r="D93" t="s">
        <v>39</v>
      </c>
      <c r="E93">
        <v>1</v>
      </c>
      <c r="F93" t="s">
        <v>40</v>
      </c>
      <c r="G93">
        <v>1</v>
      </c>
      <c r="H93">
        <v>1</v>
      </c>
      <c r="I93">
        <v>1</v>
      </c>
      <c r="J93">
        <v>52</v>
      </c>
      <c r="K93">
        <v>32</v>
      </c>
      <c r="L93">
        <v>32</v>
      </c>
      <c r="M93">
        <v>1</v>
      </c>
      <c r="N93" t="s">
        <v>211</v>
      </c>
      <c r="O93" t="s">
        <v>201</v>
      </c>
      <c r="P93" t="s">
        <v>202</v>
      </c>
      <c r="Q93" t="s">
        <v>212</v>
      </c>
      <c r="R93" t="s">
        <v>202</v>
      </c>
      <c r="S93" t="s">
        <v>53</v>
      </c>
      <c r="T93" t="s">
        <v>213</v>
      </c>
      <c r="U93">
        <v>0</v>
      </c>
      <c r="V93" t="s">
        <v>48</v>
      </c>
      <c r="W93" t="s">
        <v>48</v>
      </c>
      <c r="X93" t="s">
        <v>48</v>
      </c>
      <c r="Y93">
        <v>0</v>
      </c>
      <c r="Z93">
        <v>0</v>
      </c>
      <c r="AA93">
        <v>48</v>
      </c>
    </row>
    <row r="94" spans="1:27" x14ac:dyDescent="0.35">
      <c r="A94">
        <v>202</v>
      </c>
      <c r="B94">
        <v>202</v>
      </c>
      <c r="C94" t="s">
        <v>38</v>
      </c>
      <c r="D94" t="s">
        <v>39</v>
      </c>
      <c r="E94">
        <v>1</v>
      </c>
      <c r="F94" t="s">
        <v>40</v>
      </c>
      <c r="G94">
        <v>1</v>
      </c>
      <c r="H94">
        <v>1</v>
      </c>
      <c r="I94">
        <v>1</v>
      </c>
      <c r="J94">
        <v>53</v>
      </c>
      <c r="K94">
        <v>29</v>
      </c>
      <c r="L94">
        <v>29</v>
      </c>
      <c r="M94">
        <v>1</v>
      </c>
      <c r="N94" t="s">
        <v>214</v>
      </c>
      <c r="O94" t="s">
        <v>201</v>
      </c>
      <c r="P94" t="s">
        <v>202</v>
      </c>
      <c r="Q94" t="s">
        <v>215</v>
      </c>
      <c r="R94" t="s">
        <v>202</v>
      </c>
      <c r="S94" t="s">
        <v>63</v>
      </c>
      <c r="T94" t="s">
        <v>216</v>
      </c>
      <c r="U94">
        <v>0</v>
      </c>
      <c r="V94" t="s">
        <v>48</v>
      </c>
      <c r="W94" t="s">
        <v>48</v>
      </c>
      <c r="X94" t="s">
        <v>48</v>
      </c>
      <c r="Y94">
        <v>0</v>
      </c>
      <c r="Z94">
        <v>0</v>
      </c>
      <c r="AA94">
        <v>48</v>
      </c>
    </row>
    <row r="95" spans="1:27" x14ac:dyDescent="0.35">
      <c r="A95">
        <v>202</v>
      </c>
      <c r="B95">
        <v>202</v>
      </c>
      <c r="C95" t="s">
        <v>38</v>
      </c>
      <c r="D95" t="s">
        <v>39</v>
      </c>
      <c r="E95">
        <v>1</v>
      </c>
      <c r="F95" t="s">
        <v>40</v>
      </c>
      <c r="G95">
        <v>1</v>
      </c>
      <c r="H95">
        <v>1</v>
      </c>
      <c r="I95">
        <v>1</v>
      </c>
      <c r="J95">
        <v>54</v>
      </c>
      <c r="K95">
        <v>70</v>
      </c>
      <c r="L95">
        <v>70</v>
      </c>
      <c r="M95">
        <v>2</v>
      </c>
      <c r="N95" t="s">
        <v>217</v>
      </c>
      <c r="O95" t="s">
        <v>201</v>
      </c>
      <c r="P95" t="s">
        <v>202</v>
      </c>
      <c r="Q95" t="s">
        <v>218</v>
      </c>
      <c r="R95" t="s">
        <v>202</v>
      </c>
      <c r="S95" t="s">
        <v>53</v>
      </c>
      <c r="T95" t="s">
        <v>219</v>
      </c>
      <c r="U95">
        <v>0</v>
      </c>
      <c r="V95" t="s">
        <v>48</v>
      </c>
      <c r="W95" t="s">
        <v>48</v>
      </c>
      <c r="X95" t="s">
        <v>48</v>
      </c>
      <c r="Y95">
        <v>0</v>
      </c>
      <c r="Z95">
        <v>0</v>
      </c>
      <c r="AA95">
        <v>48</v>
      </c>
    </row>
    <row r="96" spans="1:27" x14ac:dyDescent="0.35">
      <c r="A96">
        <v>202</v>
      </c>
      <c r="B96">
        <v>202</v>
      </c>
      <c r="C96" t="s">
        <v>38</v>
      </c>
      <c r="D96" t="s">
        <v>39</v>
      </c>
      <c r="E96">
        <v>1</v>
      </c>
      <c r="F96" t="s">
        <v>40</v>
      </c>
      <c r="G96">
        <v>1</v>
      </c>
      <c r="H96">
        <v>1</v>
      </c>
      <c r="I96">
        <v>1</v>
      </c>
      <c r="J96">
        <v>55</v>
      </c>
      <c r="K96">
        <v>25</v>
      </c>
      <c r="L96">
        <v>25</v>
      </c>
      <c r="M96">
        <v>1</v>
      </c>
      <c r="N96" t="s">
        <v>220</v>
      </c>
      <c r="O96" t="s">
        <v>201</v>
      </c>
      <c r="P96" t="s">
        <v>202</v>
      </c>
      <c r="Q96" t="s">
        <v>221</v>
      </c>
      <c r="R96" t="s">
        <v>202</v>
      </c>
      <c r="S96" t="s">
        <v>46</v>
      </c>
      <c r="T96" t="s">
        <v>222</v>
      </c>
      <c r="U96">
        <v>0</v>
      </c>
      <c r="V96" t="s">
        <v>48</v>
      </c>
      <c r="W96" t="s">
        <v>48</v>
      </c>
      <c r="X96" t="s">
        <v>48</v>
      </c>
      <c r="Y96">
        <v>0</v>
      </c>
      <c r="Z96">
        <v>0</v>
      </c>
      <c r="AA96">
        <v>48</v>
      </c>
    </row>
    <row r="97" spans="1:27" x14ac:dyDescent="0.35">
      <c r="A97">
        <v>202</v>
      </c>
      <c r="B97">
        <v>202</v>
      </c>
      <c r="C97" t="s">
        <v>38</v>
      </c>
      <c r="D97" t="s">
        <v>39</v>
      </c>
      <c r="E97">
        <v>1</v>
      </c>
      <c r="F97" t="s">
        <v>40</v>
      </c>
      <c r="G97">
        <v>1</v>
      </c>
      <c r="H97">
        <v>1</v>
      </c>
      <c r="I97">
        <v>1</v>
      </c>
      <c r="J97">
        <v>56</v>
      </c>
      <c r="K97">
        <v>63</v>
      </c>
      <c r="L97">
        <v>63</v>
      </c>
      <c r="M97">
        <v>2</v>
      </c>
      <c r="N97" t="s">
        <v>223</v>
      </c>
      <c r="O97" t="s">
        <v>201</v>
      </c>
      <c r="P97" t="s">
        <v>202</v>
      </c>
      <c r="Q97" t="s">
        <v>224</v>
      </c>
      <c r="R97" t="s">
        <v>202</v>
      </c>
      <c r="S97" t="s">
        <v>46</v>
      </c>
      <c r="T97" t="s">
        <v>225</v>
      </c>
      <c r="U97">
        <v>0</v>
      </c>
      <c r="V97" t="s">
        <v>48</v>
      </c>
      <c r="W97" t="s">
        <v>48</v>
      </c>
      <c r="X97" t="s">
        <v>48</v>
      </c>
      <c r="Y97">
        <v>0</v>
      </c>
      <c r="Z97">
        <v>0</v>
      </c>
      <c r="AA97">
        <v>48</v>
      </c>
    </row>
    <row r="98" spans="1:27" x14ac:dyDescent="0.35">
      <c r="A98">
        <v>202</v>
      </c>
      <c r="B98">
        <v>202</v>
      </c>
      <c r="C98" t="s">
        <v>38</v>
      </c>
      <c r="D98" t="s">
        <v>39</v>
      </c>
      <c r="E98">
        <v>1</v>
      </c>
      <c r="F98" t="s">
        <v>40</v>
      </c>
      <c r="G98">
        <v>1</v>
      </c>
      <c r="H98">
        <v>1</v>
      </c>
      <c r="I98">
        <v>1</v>
      </c>
      <c r="J98">
        <v>57</v>
      </c>
      <c r="K98">
        <v>67</v>
      </c>
      <c r="L98">
        <v>67</v>
      </c>
      <c r="M98">
        <v>2</v>
      </c>
      <c r="N98" t="s">
        <v>226</v>
      </c>
      <c r="O98" t="s">
        <v>201</v>
      </c>
      <c r="P98" t="s">
        <v>202</v>
      </c>
      <c r="Q98" t="s">
        <v>227</v>
      </c>
      <c r="R98" t="s">
        <v>202</v>
      </c>
      <c r="S98" t="s">
        <v>81</v>
      </c>
      <c r="T98" t="s">
        <v>228</v>
      </c>
      <c r="U98">
        <v>0</v>
      </c>
      <c r="V98" t="s">
        <v>48</v>
      </c>
      <c r="W98" t="s">
        <v>48</v>
      </c>
      <c r="X98" t="s">
        <v>48</v>
      </c>
      <c r="Y98">
        <v>0</v>
      </c>
      <c r="Z98">
        <v>0</v>
      </c>
      <c r="AA98">
        <v>48</v>
      </c>
    </row>
    <row r="99" spans="1:27" x14ac:dyDescent="0.35">
      <c r="A99">
        <v>202</v>
      </c>
      <c r="B99">
        <v>202</v>
      </c>
      <c r="C99" t="s">
        <v>38</v>
      </c>
      <c r="D99" t="s">
        <v>39</v>
      </c>
      <c r="E99">
        <v>1</v>
      </c>
      <c r="F99" t="s">
        <v>40</v>
      </c>
      <c r="G99">
        <v>1</v>
      </c>
      <c r="H99">
        <v>1</v>
      </c>
      <c r="I99">
        <v>1</v>
      </c>
      <c r="J99">
        <v>58</v>
      </c>
      <c r="K99">
        <v>66</v>
      </c>
      <c r="L99">
        <v>66</v>
      </c>
      <c r="M99">
        <v>2</v>
      </c>
      <c r="N99" t="s">
        <v>229</v>
      </c>
      <c r="O99" t="s">
        <v>201</v>
      </c>
      <c r="P99" t="s">
        <v>202</v>
      </c>
      <c r="Q99" t="s">
        <v>203</v>
      </c>
      <c r="R99" t="s">
        <v>202</v>
      </c>
      <c r="S99" t="s">
        <v>81</v>
      </c>
      <c r="T99" t="s">
        <v>230</v>
      </c>
      <c r="U99">
        <v>0</v>
      </c>
      <c r="V99" t="s">
        <v>48</v>
      </c>
      <c r="W99" t="s">
        <v>48</v>
      </c>
      <c r="X99" t="s">
        <v>48</v>
      </c>
      <c r="Y99">
        <v>0</v>
      </c>
      <c r="Z99">
        <v>0</v>
      </c>
      <c r="AA99">
        <v>48</v>
      </c>
    </row>
    <row r="100" spans="1:27" x14ac:dyDescent="0.35">
      <c r="A100">
        <v>202</v>
      </c>
      <c r="B100">
        <v>202</v>
      </c>
      <c r="C100" t="s">
        <v>38</v>
      </c>
      <c r="D100" t="s">
        <v>39</v>
      </c>
      <c r="E100">
        <v>1</v>
      </c>
      <c r="F100" t="s">
        <v>40</v>
      </c>
      <c r="G100">
        <v>1</v>
      </c>
      <c r="H100">
        <v>1</v>
      </c>
      <c r="I100">
        <v>1</v>
      </c>
      <c r="J100">
        <v>59</v>
      </c>
      <c r="K100">
        <v>36</v>
      </c>
      <c r="L100">
        <v>36</v>
      </c>
      <c r="M100">
        <v>1</v>
      </c>
      <c r="N100" t="s">
        <v>231</v>
      </c>
      <c r="O100" t="s">
        <v>201</v>
      </c>
      <c r="P100" t="s">
        <v>202</v>
      </c>
      <c r="Q100" t="s">
        <v>232</v>
      </c>
      <c r="R100" t="s">
        <v>202</v>
      </c>
      <c r="S100" t="s">
        <v>53</v>
      </c>
      <c r="T100" t="s">
        <v>233</v>
      </c>
      <c r="U100">
        <v>0</v>
      </c>
      <c r="V100" t="s">
        <v>48</v>
      </c>
      <c r="W100" t="s">
        <v>48</v>
      </c>
      <c r="X100" t="s">
        <v>48</v>
      </c>
      <c r="Y100">
        <v>0</v>
      </c>
      <c r="Z100">
        <v>0</v>
      </c>
      <c r="AA100">
        <v>48</v>
      </c>
    </row>
    <row r="101" spans="1:27" x14ac:dyDescent="0.35">
      <c r="A101">
        <v>202</v>
      </c>
      <c r="B101">
        <v>202</v>
      </c>
      <c r="C101" t="s">
        <v>38</v>
      </c>
      <c r="D101" t="s">
        <v>39</v>
      </c>
      <c r="E101">
        <v>1</v>
      </c>
      <c r="F101" t="s">
        <v>40</v>
      </c>
      <c r="G101">
        <v>1</v>
      </c>
      <c r="H101">
        <v>1</v>
      </c>
      <c r="I101">
        <v>1</v>
      </c>
      <c r="J101">
        <v>60</v>
      </c>
      <c r="K101">
        <v>71</v>
      </c>
      <c r="L101">
        <v>71</v>
      </c>
      <c r="M101">
        <v>2</v>
      </c>
      <c r="N101" t="s">
        <v>234</v>
      </c>
      <c r="O101" t="s">
        <v>201</v>
      </c>
      <c r="P101" t="s">
        <v>202</v>
      </c>
      <c r="Q101" t="s">
        <v>235</v>
      </c>
      <c r="R101" t="s">
        <v>202</v>
      </c>
      <c r="S101" t="s">
        <v>46</v>
      </c>
      <c r="T101" t="s">
        <v>236</v>
      </c>
      <c r="U101">
        <v>0</v>
      </c>
      <c r="V101" t="s">
        <v>48</v>
      </c>
      <c r="W101" t="s">
        <v>48</v>
      </c>
      <c r="X101" t="s">
        <v>48</v>
      </c>
      <c r="Y101">
        <v>0</v>
      </c>
      <c r="Z101">
        <v>0</v>
      </c>
      <c r="AA101">
        <v>48</v>
      </c>
    </row>
    <row r="102" spans="1:27" x14ac:dyDescent="0.35">
      <c r="A102">
        <v>202</v>
      </c>
      <c r="B102">
        <v>202</v>
      </c>
      <c r="C102" t="s">
        <v>38</v>
      </c>
      <c r="D102" t="s">
        <v>39</v>
      </c>
      <c r="E102">
        <v>1</v>
      </c>
      <c r="F102" t="s">
        <v>40</v>
      </c>
      <c r="G102">
        <v>1</v>
      </c>
      <c r="H102">
        <v>1</v>
      </c>
      <c r="I102">
        <v>1</v>
      </c>
      <c r="J102">
        <v>61</v>
      </c>
      <c r="K102">
        <v>64</v>
      </c>
      <c r="L102">
        <v>64</v>
      </c>
      <c r="M102">
        <v>2</v>
      </c>
      <c r="N102" t="s">
        <v>237</v>
      </c>
      <c r="O102" t="s">
        <v>201</v>
      </c>
      <c r="P102" t="s">
        <v>202</v>
      </c>
      <c r="Q102" t="s">
        <v>224</v>
      </c>
      <c r="R102" t="s">
        <v>202</v>
      </c>
      <c r="S102" t="s">
        <v>53</v>
      </c>
      <c r="T102" t="s">
        <v>238</v>
      </c>
      <c r="U102">
        <v>0</v>
      </c>
      <c r="V102" t="s">
        <v>48</v>
      </c>
      <c r="W102" t="s">
        <v>48</v>
      </c>
      <c r="X102" t="s">
        <v>48</v>
      </c>
      <c r="Y102">
        <v>0</v>
      </c>
      <c r="Z102">
        <v>0</v>
      </c>
      <c r="AA102">
        <v>48</v>
      </c>
    </row>
    <row r="103" spans="1:27" x14ac:dyDescent="0.35">
      <c r="A103">
        <v>202</v>
      </c>
      <c r="B103">
        <v>202</v>
      </c>
      <c r="C103" t="s">
        <v>38</v>
      </c>
      <c r="D103" t="s">
        <v>39</v>
      </c>
      <c r="E103">
        <v>1</v>
      </c>
      <c r="F103" t="s">
        <v>40</v>
      </c>
      <c r="G103">
        <v>1</v>
      </c>
      <c r="H103">
        <v>1</v>
      </c>
      <c r="I103">
        <v>1</v>
      </c>
      <c r="J103">
        <v>62</v>
      </c>
      <c r="K103">
        <v>62</v>
      </c>
      <c r="L103">
        <v>62</v>
      </c>
      <c r="M103">
        <v>2</v>
      </c>
      <c r="N103" t="s">
        <v>239</v>
      </c>
      <c r="O103" t="s">
        <v>201</v>
      </c>
      <c r="P103" t="s">
        <v>202</v>
      </c>
      <c r="Q103" t="s">
        <v>240</v>
      </c>
      <c r="R103" t="s">
        <v>202</v>
      </c>
      <c r="S103" t="s">
        <v>63</v>
      </c>
      <c r="T103" t="s">
        <v>241</v>
      </c>
      <c r="U103">
        <v>0</v>
      </c>
      <c r="V103" t="s">
        <v>48</v>
      </c>
      <c r="W103" t="s">
        <v>48</v>
      </c>
      <c r="X103" t="s">
        <v>48</v>
      </c>
      <c r="Y103">
        <v>0</v>
      </c>
      <c r="Z103">
        <v>0</v>
      </c>
      <c r="AA103">
        <v>48</v>
      </c>
    </row>
    <row r="104" spans="1:27" x14ac:dyDescent="0.35">
      <c r="A104">
        <v>202</v>
      </c>
      <c r="B104">
        <v>202</v>
      </c>
      <c r="C104" t="s">
        <v>38</v>
      </c>
      <c r="D104" t="s">
        <v>39</v>
      </c>
      <c r="E104">
        <v>1</v>
      </c>
      <c r="F104" t="s">
        <v>40</v>
      </c>
      <c r="G104">
        <v>1</v>
      </c>
      <c r="H104">
        <v>1</v>
      </c>
      <c r="I104">
        <v>1</v>
      </c>
      <c r="J104">
        <v>63</v>
      </c>
      <c r="K104">
        <v>68</v>
      </c>
      <c r="L104">
        <v>68</v>
      </c>
      <c r="M104">
        <v>2</v>
      </c>
      <c r="N104" t="s">
        <v>242</v>
      </c>
      <c r="O104" t="s">
        <v>201</v>
      </c>
      <c r="P104" t="s">
        <v>202</v>
      </c>
      <c r="Q104" t="s">
        <v>227</v>
      </c>
      <c r="R104" t="s">
        <v>202</v>
      </c>
      <c r="S104" t="s">
        <v>63</v>
      </c>
      <c r="T104" t="s">
        <v>243</v>
      </c>
      <c r="U104">
        <v>0</v>
      </c>
      <c r="V104" t="s">
        <v>48</v>
      </c>
      <c r="W104" t="s">
        <v>48</v>
      </c>
      <c r="X104" t="s">
        <v>48</v>
      </c>
      <c r="Y104">
        <v>0</v>
      </c>
      <c r="Z104">
        <v>0</v>
      </c>
      <c r="AA104">
        <v>48</v>
      </c>
    </row>
    <row r="105" spans="1:27" x14ac:dyDescent="0.35">
      <c r="A105">
        <v>202</v>
      </c>
      <c r="B105">
        <v>202</v>
      </c>
      <c r="C105" t="s">
        <v>38</v>
      </c>
      <c r="D105" t="s">
        <v>39</v>
      </c>
      <c r="E105">
        <v>1</v>
      </c>
      <c r="F105" t="s">
        <v>40</v>
      </c>
      <c r="G105">
        <v>1</v>
      </c>
      <c r="H105">
        <v>1</v>
      </c>
      <c r="I105">
        <v>1</v>
      </c>
      <c r="J105">
        <v>64</v>
      </c>
      <c r="K105">
        <v>61</v>
      </c>
      <c r="L105">
        <v>61</v>
      </c>
      <c r="M105">
        <v>2</v>
      </c>
      <c r="N105" t="s">
        <v>244</v>
      </c>
      <c r="O105" t="s">
        <v>201</v>
      </c>
      <c r="P105" t="s">
        <v>202</v>
      </c>
      <c r="Q105" t="s">
        <v>240</v>
      </c>
      <c r="R105" t="s">
        <v>202</v>
      </c>
      <c r="S105" t="s">
        <v>81</v>
      </c>
      <c r="T105" t="s">
        <v>245</v>
      </c>
      <c r="U105">
        <v>0</v>
      </c>
      <c r="V105" t="s">
        <v>48</v>
      </c>
      <c r="W105" t="s">
        <v>48</v>
      </c>
      <c r="X105" t="s">
        <v>48</v>
      </c>
      <c r="Y105">
        <v>0</v>
      </c>
      <c r="Z105">
        <v>0</v>
      </c>
      <c r="AA105">
        <v>48</v>
      </c>
    </row>
    <row r="106" spans="1:27" x14ac:dyDescent="0.35">
      <c r="A106">
        <v>202</v>
      </c>
      <c r="B106">
        <v>202</v>
      </c>
      <c r="C106" t="s">
        <v>38</v>
      </c>
      <c r="D106" t="s">
        <v>39</v>
      </c>
      <c r="E106">
        <v>1</v>
      </c>
      <c r="F106" t="s">
        <v>40</v>
      </c>
      <c r="G106">
        <v>1</v>
      </c>
      <c r="H106">
        <v>1</v>
      </c>
      <c r="I106">
        <v>1</v>
      </c>
      <c r="J106">
        <v>65</v>
      </c>
      <c r="K106">
        <v>28</v>
      </c>
      <c r="L106">
        <v>28</v>
      </c>
      <c r="M106">
        <v>1</v>
      </c>
      <c r="N106" t="s">
        <v>246</v>
      </c>
      <c r="O106" t="s">
        <v>201</v>
      </c>
      <c r="P106" t="s">
        <v>202</v>
      </c>
      <c r="Q106" t="s">
        <v>206</v>
      </c>
      <c r="R106" t="s">
        <v>202</v>
      </c>
      <c r="S106" t="s">
        <v>63</v>
      </c>
      <c r="T106" t="s">
        <v>247</v>
      </c>
      <c r="U106">
        <v>0</v>
      </c>
      <c r="V106" t="s">
        <v>48</v>
      </c>
      <c r="W106" t="s">
        <v>48</v>
      </c>
      <c r="X106" t="s">
        <v>48</v>
      </c>
      <c r="Y106">
        <v>0</v>
      </c>
      <c r="Z106">
        <v>0</v>
      </c>
      <c r="AA106">
        <v>48</v>
      </c>
    </row>
    <row r="107" spans="1:27" x14ac:dyDescent="0.35">
      <c r="A107">
        <v>202</v>
      </c>
      <c r="B107">
        <v>202</v>
      </c>
      <c r="C107" t="s">
        <v>38</v>
      </c>
      <c r="D107" t="s">
        <v>39</v>
      </c>
      <c r="E107">
        <v>1</v>
      </c>
      <c r="F107" t="s">
        <v>40</v>
      </c>
      <c r="G107">
        <v>1</v>
      </c>
      <c r="H107">
        <v>1</v>
      </c>
      <c r="I107">
        <v>1</v>
      </c>
      <c r="J107">
        <v>66</v>
      </c>
      <c r="K107">
        <v>31</v>
      </c>
      <c r="L107">
        <v>31</v>
      </c>
      <c r="M107">
        <v>1</v>
      </c>
      <c r="N107" t="s">
        <v>248</v>
      </c>
      <c r="O107" t="s">
        <v>201</v>
      </c>
      <c r="P107" t="s">
        <v>202</v>
      </c>
      <c r="Q107" t="s">
        <v>212</v>
      </c>
      <c r="R107" t="s">
        <v>202</v>
      </c>
      <c r="S107" t="s">
        <v>46</v>
      </c>
      <c r="T107" t="s">
        <v>249</v>
      </c>
      <c r="U107">
        <v>0</v>
      </c>
      <c r="V107" t="s">
        <v>48</v>
      </c>
      <c r="W107" t="s">
        <v>48</v>
      </c>
      <c r="X107" t="s">
        <v>48</v>
      </c>
      <c r="Y107">
        <v>0</v>
      </c>
      <c r="Z107">
        <v>0</v>
      </c>
      <c r="AA107">
        <v>48</v>
      </c>
    </row>
    <row r="108" spans="1:27" x14ac:dyDescent="0.35">
      <c r="A108">
        <v>202</v>
      </c>
      <c r="B108">
        <v>202</v>
      </c>
      <c r="C108" t="s">
        <v>38</v>
      </c>
      <c r="D108" t="s">
        <v>39</v>
      </c>
      <c r="E108">
        <v>1</v>
      </c>
      <c r="F108" t="s">
        <v>40</v>
      </c>
      <c r="G108">
        <v>1</v>
      </c>
      <c r="H108">
        <v>1</v>
      </c>
      <c r="I108">
        <v>1</v>
      </c>
      <c r="J108">
        <v>67</v>
      </c>
      <c r="K108">
        <v>72</v>
      </c>
      <c r="L108">
        <v>72</v>
      </c>
      <c r="M108">
        <v>2</v>
      </c>
      <c r="N108" t="s">
        <v>250</v>
      </c>
      <c r="O108" t="s">
        <v>201</v>
      </c>
      <c r="P108" t="s">
        <v>202</v>
      </c>
      <c r="Q108" t="s">
        <v>235</v>
      </c>
      <c r="R108" t="s">
        <v>202</v>
      </c>
      <c r="S108" t="s">
        <v>53</v>
      </c>
      <c r="T108" t="s">
        <v>251</v>
      </c>
      <c r="U108">
        <v>0</v>
      </c>
      <c r="V108" t="s">
        <v>48</v>
      </c>
      <c r="W108" t="s">
        <v>48</v>
      </c>
      <c r="X108" t="s">
        <v>48</v>
      </c>
      <c r="Y108">
        <v>0</v>
      </c>
      <c r="Z108">
        <v>0</v>
      </c>
      <c r="AA108">
        <v>48</v>
      </c>
    </row>
    <row r="109" spans="1:27" x14ac:dyDescent="0.35">
      <c r="A109">
        <v>202</v>
      </c>
      <c r="B109">
        <v>202</v>
      </c>
      <c r="C109" t="s">
        <v>38</v>
      </c>
      <c r="D109" t="s">
        <v>39</v>
      </c>
      <c r="E109">
        <v>1</v>
      </c>
      <c r="F109" t="s">
        <v>40</v>
      </c>
      <c r="G109">
        <v>1</v>
      </c>
      <c r="H109">
        <v>1</v>
      </c>
      <c r="I109">
        <v>1</v>
      </c>
      <c r="J109">
        <v>68</v>
      </c>
      <c r="K109">
        <v>69</v>
      </c>
      <c r="L109">
        <v>69</v>
      </c>
      <c r="M109">
        <v>2</v>
      </c>
      <c r="N109" t="s">
        <v>252</v>
      </c>
      <c r="O109" t="s">
        <v>201</v>
      </c>
      <c r="P109" t="s">
        <v>202</v>
      </c>
      <c r="Q109" t="s">
        <v>218</v>
      </c>
      <c r="R109" t="s">
        <v>202</v>
      </c>
      <c r="S109" t="s">
        <v>63</v>
      </c>
      <c r="T109" t="s">
        <v>253</v>
      </c>
      <c r="U109">
        <v>0</v>
      </c>
      <c r="V109" t="s">
        <v>48</v>
      </c>
      <c r="W109" t="s">
        <v>48</v>
      </c>
      <c r="X109" t="s">
        <v>48</v>
      </c>
      <c r="Y109">
        <v>0</v>
      </c>
      <c r="Z109">
        <v>0</v>
      </c>
      <c r="AA109">
        <v>48</v>
      </c>
    </row>
    <row r="110" spans="1:27" x14ac:dyDescent="0.35">
      <c r="A110">
        <v>202</v>
      </c>
      <c r="B110">
        <v>202</v>
      </c>
      <c r="C110" t="s">
        <v>38</v>
      </c>
      <c r="D110" t="s">
        <v>39</v>
      </c>
      <c r="E110">
        <v>1</v>
      </c>
      <c r="F110" t="s">
        <v>40</v>
      </c>
      <c r="G110">
        <v>1</v>
      </c>
      <c r="H110">
        <v>1</v>
      </c>
      <c r="I110">
        <v>1</v>
      </c>
      <c r="J110">
        <v>69</v>
      </c>
      <c r="K110">
        <v>30</v>
      </c>
      <c r="L110">
        <v>30</v>
      </c>
      <c r="M110">
        <v>1</v>
      </c>
      <c r="N110" t="s">
        <v>254</v>
      </c>
      <c r="O110" t="s">
        <v>201</v>
      </c>
      <c r="P110" t="s">
        <v>202</v>
      </c>
      <c r="Q110" t="s">
        <v>215</v>
      </c>
      <c r="R110" t="s">
        <v>202</v>
      </c>
      <c r="S110" t="s">
        <v>53</v>
      </c>
      <c r="T110" t="s">
        <v>255</v>
      </c>
      <c r="U110">
        <v>0</v>
      </c>
      <c r="V110" t="s">
        <v>48</v>
      </c>
      <c r="W110" t="s">
        <v>48</v>
      </c>
      <c r="X110" t="s">
        <v>48</v>
      </c>
      <c r="Y110">
        <v>0</v>
      </c>
      <c r="Z110">
        <v>0</v>
      </c>
      <c r="AA110">
        <v>48</v>
      </c>
    </row>
    <row r="111" spans="1:27" x14ac:dyDescent="0.35">
      <c r="A111">
        <v>202</v>
      </c>
      <c r="B111">
        <v>202</v>
      </c>
      <c r="C111" t="s">
        <v>38</v>
      </c>
      <c r="D111" t="s">
        <v>39</v>
      </c>
      <c r="E111">
        <v>1</v>
      </c>
      <c r="F111" t="s">
        <v>40</v>
      </c>
      <c r="G111">
        <v>1</v>
      </c>
      <c r="H111">
        <v>1</v>
      </c>
      <c r="I111">
        <v>1</v>
      </c>
      <c r="J111">
        <v>70</v>
      </c>
      <c r="K111">
        <v>26</v>
      </c>
      <c r="L111">
        <v>26</v>
      </c>
      <c r="M111">
        <v>1</v>
      </c>
      <c r="N111" t="s">
        <v>256</v>
      </c>
      <c r="O111" t="s">
        <v>201</v>
      </c>
      <c r="P111" t="s">
        <v>202</v>
      </c>
      <c r="Q111" t="s">
        <v>221</v>
      </c>
      <c r="R111" t="s">
        <v>202</v>
      </c>
      <c r="S111" t="s">
        <v>81</v>
      </c>
      <c r="T111" t="s">
        <v>257</v>
      </c>
      <c r="U111">
        <v>0</v>
      </c>
      <c r="V111" t="s">
        <v>48</v>
      </c>
      <c r="W111" t="s">
        <v>48</v>
      </c>
      <c r="X111" t="s">
        <v>48</v>
      </c>
      <c r="Y111">
        <v>0</v>
      </c>
      <c r="Z111">
        <v>0</v>
      </c>
      <c r="AA111">
        <v>48</v>
      </c>
    </row>
    <row r="112" spans="1:27" x14ac:dyDescent="0.35">
      <c r="A112">
        <v>202</v>
      </c>
      <c r="B112">
        <v>202</v>
      </c>
      <c r="C112" t="s">
        <v>38</v>
      </c>
      <c r="D112" t="s">
        <v>39</v>
      </c>
      <c r="E112">
        <v>1</v>
      </c>
      <c r="F112" t="s">
        <v>40</v>
      </c>
      <c r="G112">
        <v>1</v>
      </c>
      <c r="H112">
        <v>1</v>
      </c>
      <c r="I112">
        <v>1</v>
      </c>
      <c r="J112">
        <v>71</v>
      </c>
      <c r="K112">
        <v>33</v>
      </c>
      <c r="L112">
        <v>33</v>
      </c>
      <c r="M112">
        <v>1</v>
      </c>
      <c r="N112" t="s">
        <v>258</v>
      </c>
      <c r="O112" t="s">
        <v>201</v>
      </c>
      <c r="P112" t="s">
        <v>202</v>
      </c>
      <c r="Q112" t="s">
        <v>209</v>
      </c>
      <c r="R112" t="s">
        <v>202</v>
      </c>
      <c r="S112" t="s">
        <v>46</v>
      </c>
      <c r="T112" t="s">
        <v>259</v>
      </c>
      <c r="U112">
        <v>0</v>
      </c>
      <c r="V112" t="s">
        <v>48</v>
      </c>
      <c r="W112" t="s">
        <v>48</v>
      </c>
      <c r="X112" t="s">
        <v>48</v>
      </c>
      <c r="Y112">
        <v>0</v>
      </c>
      <c r="Z112">
        <v>0</v>
      </c>
      <c r="AA112">
        <v>48</v>
      </c>
    </row>
    <row r="113" spans="1:27" x14ac:dyDescent="0.35">
      <c r="A113">
        <v>202</v>
      </c>
      <c r="B113">
        <v>202</v>
      </c>
      <c r="C113" t="s">
        <v>38</v>
      </c>
      <c r="D113" t="s">
        <v>39</v>
      </c>
      <c r="E113">
        <v>1</v>
      </c>
      <c r="F113" t="s">
        <v>40</v>
      </c>
      <c r="G113">
        <v>1</v>
      </c>
      <c r="H113">
        <v>1</v>
      </c>
      <c r="I113">
        <v>1</v>
      </c>
      <c r="J113">
        <v>72</v>
      </c>
      <c r="K113">
        <v>35</v>
      </c>
      <c r="L113">
        <v>35</v>
      </c>
      <c r="M113">
        <v>1</v>
      </c>
      <c r="N113" t="s">
        <v>260</v>
      </c>
      <c r="O113" t="s">
        <v>201</v>
      </c>
      <c r="P113" t="s">
        <v>202</v>
      </c>
      <c r="Q113" t="s">
        <v>232</v>
      </c>
      <c r="R113" t="s">
        <v>202</v>
      </c>
      <c r="S113" t="s">
        <v>81</v>
      </c>
      <c r="T113" t="s">
        <v>261</v>
      </c>
      <c r="U113">
        <v>0</v>
      </c>
      <c r="V113" t="s">
        <v>48</v>
      </c>
      <c r="W113" t="s">
        <v>48</v>
      </c>
      <c r="X113" t="s">
        <v>48</v>
      </c>
      <c r="Y113">
        <v>0</v>
      </c>
      <c r="Z113">
        <v>0</v>
      </c>
      <c r="AA113">
        <v>48</v>
      </c>
    </row>
    <row r="114" spans="1:27" x14ac:dyDescent="0.35">
      <c r="A114">
        <v>202</v>
      </c>
      <c r="B114">
        <v>202</v>
      </c>
      <c r="C114" t="s">
        <v>38</v>
      </c>
      <c r="D114" t="s">
        <v>39</v>
      </c>
      <c r="E114">
        <v>1</v>
      </c>
      <c r="F114" t="s">
        <v>262</v>
      </c>
      <c r="G114">
        <v>1</v>
      </c>
      <c r="H114">
        <v>2</v>
      </c>
      <c r="I114">
        <v>1</v>
      </c>
      <c r="J114">
        <v>1</v>
      </c>
      <c r="K114">
        <v>5</v>
      </c>
      <c r="L114">
        <v>5</v>
      </c>
      <c r="M114">
        <v>1</v>
      </c>
      <c r="N114" t="s">
        <v>59</v>
      </c>
      <c r="O114" t="s">
        <v>42</v>
      </c>
      <c r="P114" t="s">
        <v>60</v>
      </c>
      <c r="Q114" t="s">
        <v>61</v>
      </c>
      <c r="R114" t="s">
        <v>62</v>
      </c>
      <c r="S114" t="s">
        <v>63</v>
      </c>
      <c r="T114" t="s">
        <v>64</v>
      </c>
      <c r="U114">
        <v>2</v>
      </c>
      <c r="V114" t="s">
        <v>94</v>
      </c>
      <c r="W114" t="s">
        <v>173</v>
      </c>
      <c r="X114" t="s">
        <v>257</v>
      </c>
      <c r="Y114">
        <v>2</v>
      </c>
      <c r="Z114">
        <v>1</v>
      </c>
      <c r="AA114">
        <v>48</v>
      </c>
    </row>
    <row r="115" spans="1:27" x14ac:dyDescent="0.35">
      <c r="A115">
        <v>202</v>
      </c>
      <c r="B115">
        <v>202</v>
      </c>
      <c r="C115" t="s">
        <v>38</v>
      </c>
      <c r="D115" t="s">
        <v>39</v>
      </c>
      <c r="E115">
        <v>1</v>
      </c>
      <c r="F115" t="s">
        <v>262</v>
      </c>
      <c r="G115">
        <v>1</v>
      </c>
      <c r="H115">
        <v>2</v>
      </c>
      <c r="I115">
        <v>1</v>
      </c>
      <c r="J115">
        <v>2</v>
      </c>
      <c r="K115">
        <v>12</v>
      </c>
      <c r="L115">
        <v>12</v>
      </c>
      <c r="M115">
        <v>1</v>
      </c>
      <c r="N115" t="s">
        <v>95</v>
      </c>
      <c r="O115" t="s">
        <v>42</v>
      </c>
      <c r="P115" t="s">
        <v>78</v>
      </c>
      <c r="Q115" t="s">
        <v>79</v>
      </c>
      <c r="R115" t="s">
        <v>52</v>
      </c>
      <c r="S115" t="s">
        <v>53</v>
      </c>
      <c r="T115" t="s">
        <v>96</v>
      </c>
      <c r="U115">
        <v>5</v>
      </c>
      <c r="V115" t="s">
        <v>82</v>
      </c>
      <c r="W115" t="s">
        <v>210</v>
      </c>
      <c r="X115" t="s">
        <v>137</v>
      </c>
      <c r="Y115">
        <v>1</v>
      </c>
      <c r="Z115">
        <v>1</v>
      </c>
      <c r="AA115">
        <v>48</v>
      </c>
    </row>
    <row r="116" spans="1:27" x14ac:dyDescent="0.35">
      <c r="A116">
        <v>202</v>
      </c>
      <c r="B116">
        <v>202</v>
      </c>
      <c r="C116" t="s">
        <v>38</v>
      </c>
      <c r="D116" t="s">
        <v>39</v>
      </c>
      <c r="E116">
        <v>1</v>
      </c>
      <c r="F116" t="s">
        <v>262</v>
      </c>
      <c r="G116">
        <v>1</v>
      </c>
      <c r="H116">
        <v>2</v>
      </c>
      <c r="I116">
        <v>1</v>
      </c>
      <c r="J116">
        <v>3</v>
      </c>
      <c r="K116">
        <v>1</v>
      </c>
      <c r="L116">
        <v>1</v>
      </c>
      <c r="M116">
        <v>1</v>
      </c>
      <c r="N116" t="s">
        <v>109</v>
      </c>
      <c r="O116" t="s">
        <v>42</v>
      </c>
      <c r="P116" t="s">
        <v>98</v>
      </c>
      <c r="Q116" t="s">
        <v>99</v>
      </c>
      <c r="R116" t="s">
        <v>45</v>
      </c>
      <c r="S116" t="s">
        <v>46</v>
      </c>
      <c r="T116" t="s">
        <v>110</v>
      </c>
      <c r="U116">
        <v>5</v>
      </c>
      <c r="V116" t="s">
        <v>88</v>
      </c>
      <c r="W116" t="s">
        <v>169</v>
      </c>
      <c r="X116" t="s">
        <v>219</v>
      </c>
      <c r="Y116">
        <v>2</v>
      </c>
      <c r="Z116">
        <v>1</v>
      </c>
      <c r="AA116">
        <v>48</v>
      </c>
    </row>
    <row r="117" spans="1:27" x14ac:dyDescent="0.35">
      <c r="A117">
        <v>202</v>
      </c>
      <c r="B117">
        <v>202</v>
      </c>
      <c r="C117" t="s">
        <v>38</v>
      </c>
      <c r="D117" t="s">
        <v>39</v>
      </c>
      <c r="E117">
        <v>1</v>
      </c>
      <c r="F117" t="s">
        <v>262</v>
      </c>
      <c r="G117">
        <v>1</v>
      </c>
      <c r="H117">
        <v>2</v>
      </c>
      <c r="I117">
        <v>1</v>
      </c>
      <c r="J117">
        <v>4</v>
      </c>
      <c r="K117">
        <v>8</v>
      </c>
      <c r="L117">
        <v>8</v>
      </c>
      <c r="M117">
        <v>1</v>
      </c>
      <c r="N117" t="s">
        <v>117</v>
      </c>
      <c r="O117" t="s">
        <v>42</v>
      </c>
      <c r="P117" t="s">
        <v>43</v>
      </c>
      <c r="Q117" t="s">
        <v>44</v>
      </c>
      <c r="R117" t="s">
        <v>52</v>
      </c>
      <c r="S117" t="s">
        <v>53</v>
      </c>
      <c r="T117" t="s">
        <v>118</v>
      </c>
      <c r="U117">
        <v>4</v>
      </c>
      <c r="V117" t="s">
        <v>116</v>
      </c>
      <c r="W117" t="s">
        <v>179</v>
      </c>
      <c r="X117" t="s">
        <v>230</v>
      </c>
      <c r="Y117">
        <v>2</v>
      </c>
      <c r="Z117">
        <v>1</v>
      </c>
      <c r="AA117">
        <v>48</v>
      </c>
    </row>
    <row r="118" spans="1:27" x14ac:dyDescent="0.35">
      <c r="A118">
        <v>202</v>
      </c>
      <c r="B118">
        <v>202</v>
      </c>
      <c r="C118" t="s">
        <v>38</v>
      </c>
      <c r="D118" t="s">
        <v>39</v>
      </c>
      <c r="E118">
        <v>1</v>
      </c>
      <c r="F118" t="s">
        <v>262</v>
      </c>
      <c r="G118">
        <v>1</v>
      </c>
      <c r="H118">
        <v>2</v>
      </c>
      <c r="I118">
        <v>1</v>
      </c>
      <c r="J118">
        <v>5</v>
      </c>
      <c r="K118">
        <v>11</v>
      </c>
      <c r="L118">
        <v>11</v>
      </c>
      <c r="M118">
        <v>1</v>
      </c>
      <c r="N118" t="s">
        <v>77</v>
      </c>
      <c r="O118" t="s">
        <v>42</v>
      </c>
      <c r="P118" t="s">
        <v>78</v>
      </c>
      <c r="Q118" t="s">
        <v>79</v>
      </c>
      <c r="R118" t="s">
        <v>80</v>
      </c>
      <c r="S118" t="s">
        <v>81</v>
      </c>
      <c r="T118" t="s">
        <v>82</v>
      </c>
      <c r="U118">
        <v>5</v>
      </c>
      <c r="V118" t="s">
        <v>114</v>
      </c>
      <c r="W118" t="s">
        <v>238</v>
      </c>
      <c r="X118" t="s">
        <v>191</v>
      </c>
      <c r="Y118">
        <v>2</v>
      </c>
      <c r="Z118">
        <v>1</v>
      </c>
      <c r="AA118">
        <v>48</v>
      </c>
    </row>
    <row r="119" spans="1:27" x14ac:dyDescent="0.35">
      <c r="A119">
        <v>202</v>
      </c>
      <c r="B119">
        <v>202</v>
      </c>
      <c r="C119" t="s">
        <v>38</v>
      </c>
      <c r="D119" t="s">
        <v>39</v>
      </c>
      <c r="E119">
        <v>1</v>
      </c>
      <c r="F119" t="s">
        <v>262</v>
      </c>
      <c r="G119">
        <v>1</v>
      </c>
      <c r="H119">
        <v>2</v>
      </c>
      <c r="I119">
        <v>1</v>
      </c>
      <c r="J119">
        <v>6</v>
      </c>
      <c r="K119">
        <v>7</v>
      </c>
      <c r="L119">
        <v>7</v>
      </c>
      <c r="M119">
        <v>1</v>
      </c>
      <c r="N119" t="s">
        <v>41</v>
      </c>
      <c r="O119" t="s">
        <v>42</v>
      </c>
      <c r="P119" t="s">
        <v>43</v>
      </c>
      <c r="Q119" t="s">
        <v>44</v>
      </c>
      <c r="R119" t="s">
        <v>45</v>
      </c>
      <c r="S119" t="s">
        <v>46</v>
      </c>
      <c r="T119" t="s">
        <v>47</v>
      </c>
      <c r="U119">
        <v>1</v>
      </c>
      <c r="V119" t="s">
        <v>118</v>
      </c>
      <c r="W119" t="s">
        <v>161</v>
      </c>
      <c r="X119" t="s">
        <v>243</v>
      </c>
      <c r="Y119">
        <v>1</v>
      </c>
      <c r="Z119">
        <v>1</v>
      </c>
      <c r="AA119">
        <v>48</v>
      </c>
    </row>
    <row r="120" spans="1:27" x14ac:dyDescent="0.35">
      <c r="A120">
        <v>202</v>
      </c>
      <c r="B120">
        <v>202</v>
      </c>
      <c r="C120" t="s">
        <v>38</v>
      </c>
      <c r="D120" t="s">
        <v>39</v>
      </c>
      <c r="E120">
        <v>1</v>
      </c>
      <c r="F120" t="s">
        <v>262</v>
      </c>
      <c r="G120">
        <v>1</v>
      </c>
      <c r="H120">
        <v>2</v>
      </c>
      <c r="I120">
        <v>1</v>
      </c>
      <c r="J120">
        <v>7</v>
      </c>
      <c r="K120">
        <v>3</v>
      </c>
      <c r="L120">
        <v>3</v>
      </c>
      <c r="M120">
        <v>1</v>
      </c>
      <c r="N120" t="s">
        <v>121</v>
      </c>
      <c r="O120" t="s">
        <v>42</v>
      </c>
      <c r="P120" t="s">
        <v>70</v>
      </c>
      <c r="Q120" t="s">
        <v>71</v>
      </c>
      <c r="R120" t="s">
        <v>80</v>
      </c>
      <c r="S120" t="s">
        <v>81</v>
      </c>
      <c r="T120" t="s">
        <v>122</v>
      </c>
      <c r="U120">
        <v>2</v>
      </c>
      <c r="V120" t="s">
        <v>100</v>
      </c>
      <c r="W120" t="s">
        <v>233</v>
      </c>
      <c r="X120" t="s">
        <v>148</v>
      </c>
      <c r="Y120">
        <v>2</v>
      </c>
      <c r="Z120">
        <v>1</v>
      </c>
      <c r="AA120">
        <v>48</v>
      </c>
    </row>
    <row r="121" spans="1:27" x14ac:dyDescent="0.35">
      <c r="A121">
        <v>202</v>
      </c>
      <c r="B121">
        <v>202</v>
      </c>
      <c r="C121" t="s">
        <v>38</v>
      </c>
      <c r="D121" t="s">
        <v>39</v>
      </c>
      <c r="E121">
        <v>1</v>
      </c>
      <c r="F121" t="s">
        <v>262</v>
      </c>
      <c r="G121">
        <v>1</v>
      </c>
      <c r="H121">
        <v>2</v>
      </c>
      <c r="I121">
        <v>1</v>
      </c>
      <c r="J121">
        <v>8</v>
      </c>
      <c r="K121">
        <v>2</v>
      </c>
      <c r="L121">
        <v>2</v>
      </c>
      <c r="M121">
        <v>1</v>
      </c>
      <c r="N121" t="s">
        <v>97</v>
      </c>
      <c r="O121" t="s">
        <v>42</v>
      </c>
      <c r="P121" t="s">
        <v>98</v>
      </c>
      <c r="Q121" t="s">
        <v>99</v>
      </c>
      <c r="R121" t="s">
        <v>80</v>
      </c>
      <c r="S121" t="s">
        <v>81</v>
      </c>
      <c r="T121" t="s">
        <v>100</v>
      </c>
      <c r="U121">
        <v>4</v>
      </c>
      <c r="V121" t="s">
        <v>110</v>
      </c>
      <c r="W121" t="s">
        <v>253</v>
      </c>
      <c r="X121" t="s">
        <v>171</v>
      </c>
      <c r="Y121">
        <v>1</v>
      </c>
      <c r="Z121">
        <v>1</v>
      </c>
      <c r="AA121">
        <v>48</v>
      </c>
    </row>
    <row r="122" spans="1:27" x14ac:dyDescent="0.35">
      <c r="A122">
        <v>202</v>
      </c>
      <c r="B122">
        <v>202</v>
      </c>
      <c r="C122" t="s">
        <v>38</v>
      </c>
      <c r="D122" t="s">
        <v>39</v>
      </c>
      <c r="E122">
        <v>1</v>
      </c>
      <c r="F122" t="s">
        <v>262</v>
      </c>
      <c r="G122">
        <v>1</v>
      </c>
      <c r="H122">
        <v>2</v>
      </c>
      <c r="I122">
        <v>1</v>
      </c>
      <c r="J122">
        <v>9</v>
      </c>
      <c r="K122">
        <v>6</v>
      </c>
      <c r="L122">
        <v>6</v>
      </c>
      <c r="M122">
        <v>1</v>
      </c>
      <c r="N122" t="s">
        <v>89</v>
      </c>
      <c r="O122" t="s">
        <v>42</v>
      </c>
      <c r="P122" t="s">
        <v>60</v>
      </c>
      <c r="Q122" t="s">
        <v>61</v>
      </c>
      <c r="R122" t="s">
        <v>52</v>
      </c>
      <c r="S122" t="s">
        <v>53</v>
      </c>
      <c r="T122" t="s">
        <v>90</v>
      </c>
      <c r="U122">
        <v>5</v>
      </c>
      <c r="V122" t="s">
        <v>64</v>
      </c>
      <c r="W122" t="s">
        <v>249</v>
      </c>
      <c r="X122" t="s">
        <v>187</v>
      </c>
      <c r="Y122">
        <v>1</v>
      </c>
      <c r="Z122">
        <v>1</v>
      </c>
      <c r="AA122">
        <v>48</v>
      </c>
    </row>
    <row r="123" spans="1:27" x14ac:dyDescent="0.35">
      <c r="A123">
        <v>202</v>
      </c>
      <c r="B123">
        <v>202</v>
      </c>
      <c r="C123" t="s">
        <v>38</v>
      </c>
      <c r="D123" t="s">
        <v>39</v>
      </c>
      <c r="E123">
        <v>1</v>
      </c>
      <c r="F123" t="s">
        <v>262</v>
      </c>
      <c r="G123">
        <v>1</v>
      </c>
      <c r="H123">
        <v>2</v>
      </c>
      <c r="I123">
        <v>1</v>
      </c>
      <c r="J123">
        <v>10</v>
      </c>
      <c r="K123">
        <v>10</v>
      </c>
      <c r="L123">
        <v>10</v>
      </c>
      <c r="M123">
        <v>1</v>
      </c>
      <c r="N123" t="s">
        <v>107</v>
      </c>
      <c r="O123" t="s">
        <v>42</v>
      </c>
      <c r="P123" t="s">
        <v>56</v>
      </c>
      <c r="Q123" t="s">
        <v>57</v>
      </c>
      <c r="R123" t="s">
        <v>62</v>
      </c>
      <c r="S123" t="s">
        <v>63</v>
      </c>
      <c r="T123" t="s">
        <v>108</v>
      </c>
      <c r="U123">
        <v>4</v>
      </c>
      <c r="V123" t="s">
        <v>58</v>
      </c>
      <c r="W123" t="s">
        <v>207</v>
      </c>
      <c r="X123" t="s">
        <v>175</v>
      </c>
      <c r="Y123">
        <v>1</v>
      </c>
      <c r="Z123">
        <v>1</v>
      </c>
      <c r="AA123">
        <v>48</v>
      </c>
    </row>
    <row r="124" spans="1:27" x14ac:dyDescent="0.35">
      <c r="A124">
        <v>202</v>
      </c>
      <c r="B124">
        <v>202</v>
      </c>
      <c r="C124" t="s">
        <v>38</v>
      </c>
      <c r="D124" t="s">
        <v>39</v>
      </c>
      <c r="E124">
        <v>1</v>
      </c>
      <c r="F124" t="s">
        <v>262</v>
      </c>
      <c r="G124">
        <v>1</v>
      </c>
      <c r="H124">
        <v>2</v>
      </c>
      <c r="I124">
        <v>1</v>
      </c>
      <c r="J124">
        <v>11</v>
      </c>
      <c r="K124">
        <v>4</v>
      </c>
      <c r="L124">
        <v>4</v>
      </c>
      <c r="M124">
        <v>1</v>
      </c>
      <c r="N124" t="s">
        <v>69</v>
      </c>
      <c r="O124" t="s">
        <v>42</v>
      </c>
      <c r="P124" t="s">
        <v>70</v>
      </c>
      <c r="Q124" t="s">
        <v>71</v>
      </c>
      <c r="R124" t="s">
        <v>62</v>
      </c>
      <c r="S124" t="s">
        <v>63</v>
      </c>
      <c r="T124" t="s">
        <v>72</v>
      </c>
      <c r="U124">
        <v>1</v>
      </c>
      <c r="V124" t="s">
        <v>122</v>
      </c>
      <c r="W124" t="s">
        <v>222</v>
      </c>
      <c r="X124" t="s">
        <v>199</v>
      </c>
      <c r="Y124">
        <v>1</v>
      </c>
      <c r="Z124">
        <v>1</v>
      </c>
      <c r="AA124">
        <v>48</v>
      </c>
    </row>
    <row r="125" spans="1:27" x14ac:dyDescent="0.35">
      <c r="A125">
        <v>202</v>
      </c>
      <c r="B125">
        <v>202</v>
      </c>
      <c r="C125" t="s">
        <v>38</v>
      </c>
      <c r="D125" t="s">
        <v>39</v>
      </c>
      <c r="E125">
        <v>1</v>
      </c>
      <c r="F125" t="s">
        <v>262</v>
      </c>
      <c r="G125">
        <v>1</v>
      </c>
      <c r="H125">
        <v>2</v>
      </c>
      <c r="I125">
        <v>1</v>
      </c>
      <c r="J125">
        <v>12</v>
      </c>
      <c r="K125">
        <v>9</v>
      </c>
      <c r="L125">
        <v>9</v>
      </c>
      <c r="M125">
        <v>1</v>
      </c>
      <c r="N125" t="s">
        <v>55</v>
      </c>
      <c r="O125" t="s">
        <v>42</v>
      </c>
      <c r="P125" t="s">
        <v>56</v>
      </c>
      <c r="Q125" t="s">
        <v>57</v>
      </c>
      <c r="R125" t="s">
        <v>45</v>
      </c>
      <c r="S125" t="s">
        <v>46</v>
      </c>
      <c r="T125" t="s">
        <v>58</v>
      </c>
      <c r="U125">
        <v>5</v>
      </c>
      <c r="V125" t="s">
        <v>76</v>
      </c>
      <c r="W125" t="s">
        <v>251</v>
      </c>
      <c r="X125" t="s">
        <v>145</v>
      </c>
      <c r="Y125">
        <v>2</v>
      </c>
      <c r="Z125">
        <v>1</v>
      </c>
      <c r="AA125">
        <v>48</v>
      </c>
    </row>
    <row r="126" spans="1:27" x14ac:dyDescent="0.35">
      <c r="A126">
        <v>202</v>
      </c>
      <c r="B126">
        <v>202</v>
      </c>
      <c r="C126" t="s">
        <v>38</v>
      </c>
      <c r="D126" t="s">
        <v>39</v>
      </c>
      <c r="E126">
        <v>1</v>
      </c>
      <c r="F126" t="s">
        <v>262</v>
      </c>
      <c r="G126">
        <v>1</v>
      </c>
      <c r="H126">
        <v>2</v>
      </c>
      <c r="I126">
        <v>1</v>
      </c>
      <c r="J126">
        <v>13</v>
      </c>
      <c r="K126">
        <v>20</v>
      </c>
      <c r="L126">
        <v>20</v>
      </c>
      <c r="M126">
        <v>1</v>
      </c>
      <c r="N126" t="s">
        <v>149</v>
      </c>
      <c r="O126" t="s">
        <v>124</v>
      </c>
      <c r="P126" t="s">
        <v>135</v>
      </c>
      <c r="Q126" t="s">
        <v>136</v>
      </c>
      <c r="R126" t="s">
        <v>150</v>
      </c>
      <c r="S126" t="s">
        <v>53</v>
      </c>
      <c r="T126" t="s">
        <v>151</v>
      </c>
      <c r="U126">
        <v>4</v>
      </c>
      <c r="V126" t="s">
        <v>175</v>
      </c>
      <c r="W126" t="s">
        <v>112</v>
      </c>
      <c r="X126" t="s">
        <v>253</v>
      </c>
      <c r="Y126">
        <v>2</v>
      </c>
      <c r="Z126">
        <v>1</v>
      </c>
      <c r="AA126">
        <v>48</v>
      </c>
    </row>
    <row r="127" spans="1:27" x14ac:dyDescent="0.35">
      <c r="A127">
        <v>202</v>
      </c>
      <c r="B127">
        <v>202</v>
      </c>
      <c r="C127" t="s">
        <v>38</v>
      </c>
      <c r="D127" t="s">
        <v>39</v>
      </c>
      <c r="E127">
        <v>1</v>
      </c>
      <c r="F127" t="s">
        <v>262</v>
      </c>
      <c r="G127">
        <v>1</v>
      </c>
      <c r="H127">
        <v>2</v>
      </c>
      <c r="I127">
        <v>1</v>
      </c>
      <c r="J127">
        <v>14</v>
      </c>
      <c r="K127">
        <v>15</v>
      </c>
      <c r="L127">
        <v>15</v>
      </c>
      <c r="M127">
        <v>1</v>
      </c>
      <c r="N127" t="s">
        <v>156</v>
      </c>
      <c r="O127" t="s">
        <v>124</v>
      </c>
      <c r="P127" t="s">
        <v>157</v>
      </c>
      <c r="Q127" t="s">
        <v>158</v>
      </c>
      <c r="R127" t="s">
        <v>132</v>
      </c>
      <c r="S127" t="s">
        <v>81</v>
      </c>
      <c r="T127" t="s">
        <v>159</v>
      </c>
      <c r="U127">
        <v>4</v>
      </c>
      <c r="V127" t="s">
        <v>165</v>
      </c>
      <c r="W127" t="s">
        <v>110</v>
      </c>
      <c r="X127" t="s">
        <v>249</v>
      </c>
      <c r="Y127">
        <v>2</v>
      </c>
      <c r="Z127">
        <v>1</v>
      </c>
      <c r="AA127">
        <v>48</v>
      </c>
    </row>
    <row r="128" spans="1:27" x14ac:dyDescent="0.35">
      <c r="A128">
        <v>202</v>
      </c>
      <c r="B128">
        <v>202</v>
      </c>
      <c r="C128" t="s">
        <v>38</v>
      </c>
      <c r="D128" t="s">
        <v>39</v>
      </c>
      <c r="E128">
        <v>1</v>
      </c>
      <c r="F128" t="s">
        <v>262</v>
      </c>
      <c r="G128">
        <v>1</v>
      </c>
      <c r="H128">
        <v>2</v>
      </c>
      <c r="I128">
        <v>1</v>
      </c>
      <c r="J128">
        <v>15</v>
      </c>
      <c r="K128">
        <v>22</v>
      </c>
      <c r="L128">
        <v>22</v>
      </c>
      <c r="M128">
        <v>1</v>
      </c>
      <c r="N128" t="s">
        <v>146</v>
      </c>
      <c r="O128" t="s">
        <v>124</v>
      </c>
      <c r="P128" t="s">
        <v>125</v>
      </c>
      <c r="Q128" t="s">
        <v>126</v>
      </c>
      <c r="R128" t="s">
        <v>147</v>
      </c>
      <c r="S128" t="s">
        <v>63</v>
      </c>
      <c r="T128" t="s">
        <v>148</v>
      </c>
      <c r="U128">
        <v>2</v>
      </c>
      <c r="V128" t="s">
        <v>128</v>
      </c>
      <c r="W128" t="s">
        <v>122</v>
      </c>
      <c r="X128" t="s">
        <v>251</v>
      </c>
      <c r="Y128">
        <v>1</v>
      </c>
      <c r="Z128">
        <v>1</v>
      </c>
      <c r="AA128">
        <v>48</v>
      </c>
    </row>
    <row r="129" spans="1:27" x14ac:dyDescent="0.35">
      <c r="A129">
        <v>202</v>
      </c>
      <c r="B129">
        <v>202</v>
      </c>
      <c r="C129" t="s">
        <v>38</v>
      </c>
      <c r="D129" t="s">
        <v>39</v>
      </c>
      <c r="E129">
        <v>1</v>
      </c>
      <c r="F129" t="s">
        <v>262</v>
      </c>
      <c r="G129">
        <v>1</v>
      </c>
      <c r="H129">
        <v>2</v>
      </c>
      <c r="I129">
        <v>1</v>
      </c>
      <c r="J129">
        <v>16</v>
      </c>
      <c r="K129">
        <v>19</v>
      </c>
      <c r="L129">
        <v>19</v>
      </c>
      <c r="M129">
        <v>1</v>
      </c>
      <c r="N129" t="s">
        <v>134</v>
      </c>
      <c r="O129" t="s">
        <v>124</v>
      </c>
      <c r="P129" t="s">
        <v>135</v>
      </c>
      <c r="Q129" t="s">
        <v>136</v>
      </c>
      <c r="R129" t="s">
        <v>127</v>
      </c>
      <c r="S129" t="s">
        <v>46</v>
      </c>
      <c r="T129" t="s">
        <v>137</v>
      </c>
      <c r="U129">
        <v>2</v>
      </c>
      <c r="V129" t="s">
        <v>151</v>
      </c>
      <c r="W129" t="s">
        <v>243</v>
      </c>
      <c r="X129" t="s">
        <v>114</v>
      </c>
      <c r="Y129">
        <v>1</v>
      </c>
      <c r="Z129">
        <v>1</v>
      </c>
      <c r="AA129">
        <v>48</v>
      </c>
    </row>
    <row r="130" spans="1:27" x14ac:dyDescent="0.35">
      <c r="A130">
        <v>202</v>
      </c>
      <c r="B130">
        <v>202</v>
      </c>
      <c r="C130" t="s">
        <v>38</v>
      </c>
      <c r="D130" t="s">
        <v>39</v>
      </c>
      <c r="E130">
        <v>1</v>
      </c>
      <c r="F130" t="s">
        <v>262</v>
      </c>
      <c r="G130">
        <v>1</v>
      </c>
      <c r="H130">
        <v>2</v>
      </c>
      <c r="I130">
        <v>1</v>
      </c>
      <c r="J130">
        <v>17</v>
      </c>
      <c r="K130">
        <v>24</v>
      </c>
      <c r="L130">
        <v>24</v>
      </c>
      <c r="M130">
        <v>1</v>
      </c>
      <c r="N130" t="s">
        <v>198</v>
      </c>
      <c r="O130" t="s">
        <v>124</v>
      </c>
      <c r="P130" t="s">
        <v>177</v>
      </c>
      <c r="Q130" t="s">
        <v>178</v>
      </c>
      <c r="R130" t="s">
        <v>150</v>
      </c>
      <c r="S130" t="s">
        <v>53</v>
      </c>
      <c r="T130" t="s">
        <v>199</v>
      </c>
      <c r="U130">
        <v>5</v>
      </c>
      <c r="V130" t="s">
        <v>179</v>
      </c>
      <c r="W130" t="s">
        <v>247</v>
      </c>
      <c r="X130" t="s">
        <v>72</v>
      </c>
      <c r="Y130">
        <v>1</v>
      </c>
      <c r="Z130">
        <v>1</v>
      </c>
      <c r="AA130">
        <v>48</v>
      </c>
    </row>
    <row r="131" spans="1:27" x14ac:dyDescent="0.35">
      <c r="A131">
        <v>202</v>
      </c>
      <c r="B131">
        <v>202</v>
      </c>
      <c r="C131" t="s">
        <v>38</v>
      </c>
      <c r="D131" t="s">
        <v>39</v>
      </c>
      <c r="E131">
        <v>1</v>
      </c>
      <c r="F131" t="s">
        <v>262</v>
      </c>
      <c r="G131">
        <v>1</v>
      </c>
      <c r="H131">
        <v>2</v>
      </c>
      <c r="I131">
        <v>1</v>
      </c>
      <c r="J131">
        <v>18</v>
      </c>
      <c r="K131">
        <v>21</v>
      </c>
      <c r="L131">
        <v>21</v>
      </c>
      <c r="M131">
        <v>1</v>
      </c>
      <c r="N131" t="s">
        <v>123</v>
      </c>
      <c r="O131" t="s">
        <v>124</v>
      </c>
      <c r="P131" t="s">
        <v>125</v>
      </c>
      <c r="Q131" t="s">
        <v>126</v>
      </c>
      <c r="R131" t="s">
        <v>127</v>
      </c>
      <c r="S131" t="s">
        <v>46</v>
      </c>
      <c r="T131" t="s">
        <v>128</v>
      </c>
      <c r="U131">
        <v>1</v>
      </c>
      <c r="V131" t="s">
        <v>195</v>
      </c>
      <c r="W131" t="s">
        <v>54</v>
      </c>
      <c r="X131" t="s">
        <v>245</v>
      </c>
      <c r="Y131">
        <v>2</v>
      </c>
      <c r="Z131">
        <v>1</v>
      </c>
      <c r="AA131">
        <v>48</v>
      </c>
    </row>
    <row r="132" spans="1:27" x14ac:dyDescent="0.35">
      <c r="A132">
        <v>202</v>
      </c>
      <c r="B132">
        <v>202</v>
      </c>
      <c r="C132" t="s">
        <v>38</v>
      </c>
      <c r="D132" t="s">
        <v>39</v>
      </c>
      <c r="E132">
        <v>1</v>
      </c>
      <c r="F132" t="s">
        <v>262</v>
      </c>
      <c r="G132">
        <v>1</v>
      </c>
      <c r="H132">
        <v>2</v>
      </c>
      <c r="I132">
        <v>1</v>
      </c>
      <c r="J132">
        <v>19</v>
      </c>
      <c r="K132">
        <v>18</v>
      </c>
      <c r="L132">
        <v>18</v>
      </c>
      <c r="M132">
        <v>1</v>
      </c>
      <c r="N132" t="s">
        <v>174</v>
      </c>
      <c r="O132" t="s">
        <v>124</v>
      </c>
      <c r="P132" t="s">
        <v>153</v>
      </c>
      <c r="Q132" t="s">
        <v>154</v>
      </c>
      <c r="R132" t="s">
        <v>150</v>
      </c>
      <c r="S132" t="s">
        <v>53</v>
      </c>
      <c r="T132" t="s">
        <v>175</v>
      </c>
      <c r="U132">
        <v>1</v>
      </c>
      <c r="V132" t="s">
        <v>155</v>
      </c>
      <c r="W132" t="s">
        <v>230</v>
      </c>
      <c r="X132" t="s">
        <v>100</v>
      </c>
      <c r="Y132">
        <v>1</v>
      </c>
      <c r="Z132">
        <v>1</v>
      </c>
      <c r="AA132">
        <v>48</v>
      </c>
    </row>
    <row r="133" spans="1:27" x14ac:dyDescent="0.35">
      <c r="A133">
        <v>202</v>
      </c>
      <c r="B133">
        <v>202</v>
      </c>
      <c r="C133" t="s">
        <v>38</v>
      </c>
      <c r="D133" t="s">
        <v>39</v>
      </c>
      <c r="E133">
        <v>1</v>
      </c>
      <c r="F133" t="s">
        <v>262</v>
      </c>
      <c r="G133">
        <v>1</v>
      </c>
      <c r="H133">
        <v>2</v>
      </c>
      <c r="I133">
        <v>1</v>
      </c>
      <c r="J133">
        <v>20</v>
      </c>
      <c r="K133">
        <v>14</v>
      </c>
      <c r="L133">
        <v>14</v>
      </c>
      <c r="M133">
        <v>1</v>
      </c>
      <c r="N133" t="s">
        <v>162</v>
      </c>
      <c r="O133" t="s">
        <v>124</v>
      </c>
      <c r="P133" t="s">
        <v>163</v>
      </c>
      <c r="Q133" t="s">
        <v>164</v>
      </c>
      <c r="R133" t="s">
        <v>132</v>
      </c>
      <c r="S133" t="s">
        <v>81</v>
      </c>
      <c r="T133" t="s">
        <v>165</v>
      </c>
      <c r="U133">
        <v>2</v>
      </c>
      <c r="V133" t="s">
        <v>189</v>
      </c>
      <c r="W133" t="s">
        <v>255</v>
      </c>
      <c r="X133" t="s">
        <v>90</v>
      </c>
      <c r="Y133">
        <v>1</v>
      </c>
      <c r="Z133">
        <v>1</v>
      </c>
      <c r="AA133">
        <v>48</v>
      </c>
    </row>
    <row r="134" spans="1:27" x14ac:dyDescent="0.35">
      <c r="A134">
        <v>202</v>
      </c>
      <c r="B134">
        <v>202</v>
      </c>
      <c r="C134" t="s">
        <v>38</v>
      </c>
      <c r="D134" t="s">
        <v>39</v>
      </c>
      <c r="E134">
        <v>1</v>
      </c>
      <c r="F134" t="s">
        <v>262</v>
      </c>
      <c r="G134">
        <v>1</v>
      </c>
      <c r="H134">
        <v>2</v>
      </c>
      <c r="I134">
        <v>1</v>
      </c>
      <c r="J134">
        <v>21</v>
      </c>
      <c r="K134">
        <v>23</v>
      </c>
      <c r="L134">
        <v>23</v>
      </c>
      <c r="M134">
        <v>1</v>
      </c>
      <c r="N134" t="s">
        <v>176</v>
      </c>
      <c r="O134" t="s">
        <v>124</v>
      </c>
      <c r="P134" t="s">
        <v>177</v>
      </c>
      <c r="Q134" t="s">
        <v>178</v>
      </c>
      <c r="R134" t="s">
        <v>132</v>
      </c>
      <c r="S134" t="s">
        <v>81</v>
      </c>
      <c r="T134" t="s">
        <v>179</v>
      </c>
      <c r="U134">
        <v>1</v>
      </c>
      <c r="V134" t="s">
        <v>145</v>
      </c>
      <c r="W134" t="s">
        <v>104</v>
      </c>
      <c r="X134" t="s">
        <v>222</v>
      </c>
      <c r="Y134">
        <v>2</v>
      </c>
      <c r="Z134">
        <v>1</v>
      </c>
      <c r="AA134">
        <v>48</v>
      </c>
    </row>
    <row r="135" spans="1:27" x14ac:dyDescent="0.35">
      <c r="A135">
        <v>202</v>
      </c>
      <c r="B135">
        <v>202</v>
      </c>
      <c r="C135" t="s">
        <v>38</v>
      </c>
      <c r="D135" t="s">
        <v>39</v>
      </c>
      <c r="E135">
        <v>1</v>
      </c>
      <c r="F135" t="s">
        <v>262</v>
      </c>
      <c r="G135">
        <v>1</v>
      </c>
      <c r="H135">
        <v>2</v>
      </c>
      <c r="I135">
        <v>1</v>
      </c>
      <c r="J135">
        <v>22</v>
      </c>
      <c r="K135">
        <v>16</v>
      </c>
      <c r="L135">
        <v>16</v>
      </c>
      <c r="M135">
        <v>1</v>
      </c>
      <c r="N135" t="s">
        <v>170</v>
      </c>
      <c r="O135" t="s">
        <v>124</v>
      </c>
      <c r="P135" t="s">
        <v>157</v>
      </c>
      <c r="Q135" t="s">
        <v>158</v>
      </c>
      <c r="R135" t="s">
        <v>147</v>
      </c>
      <c r="S135" t="s">
        <v>63</v>
      </c>
      <c r="T135" t="s">
        <v>171</v>
      </c>
      <c r="U135">
        <v>1</v>
      </c>
      <c r="V135" t="s">
        <v>159</v>
      </c>
      <c r="W135" t="s">
        <v>225</v>
      </c>
      <c r="X135" t="s">
        <v>116</v>
      </c>
      <c r="Y135">
        <v>1</v>
      </c>
      <c r="Z135">
        <v>1</v>
      </c>
      <c r="AA135">
        <v>48</v>
      </c>
    </row>
    <row r="136" spans="1:27" x14ac:dyDescent="0.35">
      <c r="A136">
        <v>202</v>
      </c>
      <c r="B136">
        <v>202</v>
      </c>
      <c r="C136" t="s">
        <v>38</v>
      </c>
      <c r="D136" t="s">
        <v>39</v>
      </c>
      <c r="E136">
        <v>1</v>
      </c>
      <c r="F136" t="s">
        <v>262</v>
      </c>
      <c r="G136">
        <v>1</v>
      </c>
      <c r="H136">
        <v>2</v>
      </c>
      <c r="I136">
        <v>1</v>
      </c>
      <c r="J136">
        <v>23</v>
      </c>
      <c r="K136">
        <v>13</v>
      </c>
      <c r="L136">
        <v>13</v>
      </c>
      <c r="M136">
        <v>1</v>
      </c>
      <c r="N136" t="s">
        <v>188</v>
      </c>
      <c r="O136" t="s">
        <v>124</v>
      </c>
      <c r="P136" t="s">
        <v>163</v>
      </c>
      <c r="Q136" t="s">
        <v>164</v>
      </c>
      <c r="R136" t="s">
        <v>127</v>
      </c>
      <c r="S136" t="s">
        <v>46</v>
      </c>
      <c r="T136" t="s">
        <v>189</v>
      </c>
      <c r="U136">
        <v>4</v>
      </c>
      <c r="V136" t="s">
        <v>187</v>
      </c>
      <c r="W136" t="s">
        <v>68</v>
      </c>
      <c r="X136" t="s">
        <v>207</v>
      </c>
      <c r="Y136">
        <v>2</v>
      </c>
      <c r="Z136">
        <v>1</v>
      </c>
      <c r="AA136">
        <v>48</v>
      </c>
    </row>
    <row r="137" spans="1:27" x14ac:dyDescent="0.35">
      <c r="A137">
        <v>202</v>
      </c>
      <c r="B137">
        <v>202</v>
      </c>
      <c r="C137" t="s">
        <v>38</v>
      </c>
      <c r="D137" t="s">
        <v>39</v>
      </c>
      <c r="E137">
        <v>1</v>
      </c>
      <c r="F137" t="s">
        <v>262</v>
      </c>
      <c r="G137">
        <v>1</v>
      </c>
      <c r="H137">
        <v>2</v>
      </c>
      <c r="I137">
        <v>1</v>
      </c>
      <c r="J137">
        <v>24</v>
      </c>
      <c r="K137">
        <v>17</v>
      </c>
      <c r="L137">
        <v>17</v>
      </c>
      <c r="M137">
        <v>1</v>
      </c>
      <c r="N137" t="s">
        <v>152</v>
      </c>
      <c r="O137" t="s">
        <v>124</v>
      </c>
      <c r="P137" t="s">
        <v>153</v>
      </c>
      <c r="Q137" t="s">
        <v>154</v>
      </c>
      <c r="R137" t="s">
        <v>147</v>
      </c>
      <c r="S137" t="s">
        <v>63</v>
      </c>
      <c r="T137" t="s">
        <v>155</v>
      </c>
      <c r="U137">
        <v>2</v>
      </c>
      <c r="V137" t="s">
        <v>193</v>
      </c>
      <c r="W137" t="s">
        <v>118</v>
      </c>
      <c r="X137" t="s">
        <v>238</v>
      </c>
      <c r="Y137">
        <v>2</v>
      </c>
      <c r="Z137">
        <v>1</v>
      </c>
      <c r="AA137">
        <v>48</v>
      </c>
    </row>
    <row r="138" spans="1:27" x14ac:dyDescent="0.35">
      <c r="A138">
        <v>202</v>
      </c>
      <c r="B138">
        <v>202</v>
      </c>
      <c r="C138" t="s">
        <v>38</v>
      </c>
      <c r="D138" t="s">
        <v>39</v>
      </c>
      <c r="E138">
        <v>1</v>
      </c>
      <c r="F138" t="s">
        <v>262</v>
      </c>
      <c r="G138">
        <v>1</v>
      </c>
      <c r="H138">
        <v>2</v>
      </c>
      <c r="I138">
        <v>1</v>
      </c>
      <c r="J138">
        <v>25</v>
      </c>
      <c r="K138">
        <v>33</v>
      </c>
      <c r="L138">
        <v>33</v>
      </c>
      <c r="M138">
        <v>1</v>
      </c>
      <c r="N138" t="s">
        <v>258</v>
      </c>
      <c r="O138" t="s">
        <v>201</v>
      </c>
      <c r="P138" t="s">
        <v>202</v>
      </c>
      <c r="Q138" t="s">
        <v>209</v>
      </c>
      <c r="R138" t="s">
        <v>202</v>
      </c>
      <c r="S138" t="s">
        <v>46</v>
      </c>
      <c r="T138" t="s">
        <v>259</v>
      </c>
      <c r="U138">
        <v>2</v>
      </c>
      <c r="V138" t="s">
        <v>210</v>
      </c>
      <c r="W138" t="s">
        <v>165</v>
      </c>
      <c r="X138" t="s">
        <v>82</v>
      </c>
      <c r="Y138">
        <v>1</v>
      </c>
      <c r="Z138">
        <v>1</v>
      </c>
      <c r="AA138">
        <v>48</v>
      </c>
    </row>
    <row r="139" spans="1:27" x14ac:dyDescent="0.35">
      <c r="A139">
        <v>202</v>
      </c>
      <c r="B139">
        <v>202</v>
      </c>
      <c r="C139" t="s">
        <v>38</v>
      </c>
      <c r="D139" t="s">
        <v>39</v>
      </c>
      <c r="E139">
        <v>1</v>
      </c>
      <c r="F139" t="s">
        <v>262</v>
      </c>
      <c r="G139">
        <v>1</v>
      </c>
      <c r="H139">
        <v>2</v>
      </c>
      <c r="I139">
        <v>1</v>
      </c>
      <c r="J139">
        <v>26</v>
      </c>
      <c r="K139">
        <v>29</v>
      </c>
      <c r="L139">
        <v>29</v>
      </c>
      <c r="M139">
        <v>1</v>
      </c>
      <c r="N139" t="s">
        <v>214</v>
      </c>
      <c r="O139" t="s">
        <v>201</v>
      </c>
      <c r="P139" t="s">
        <v>202</v>
      </c>
      <c r="Q139" t="s">
        <v>215</v>
      </c>
      <c r="R139" t="s">
        <v>202</v>
      </c>
      <c r="S139" t="s">
        <v>63</v>
      </c>
      <c r="T139" t="s">
        <v>216</v>
      </c>
      <c r="U139">
        <v>1</v>
      </c>
      <c r="V139" t="s">
        <v>241</v>
      </c>
      <c r="W139" t="s">
        <v>96</v>
      </c>
      <c r="X139" t="s">
        <v>197</v>
      </c>
      <c r="Y139">
        <v>2</v>
      </c>
      <c r="Z139">
        <v>1</v>
      </c>
      <c r="AA139">
        <v>48</v>
      </c>
    </row>
    <row r="140" spans="1:27" x14ac:dyDescent="0.35">
      <c r="A140">
        <v>202</v>
      </c>
      <c r="B140">
        <v>202</v>
      </c>
      <c r="C140" t="s">
        <v>38</v>
      </c>
      <c r="D140" t="s">
        <v>39</v>
      </c>
      <c r="E140">
        <v>1</v>
      </c>
      <c r="F140" t="s">
        <v>262</v>
      </c>
      <c r="G140">
        <v>1</v>
      </c>
      <c r="H140">
        <v>2</v>
      </c>
      <c r="I140">
        <v>1</v>
      </c>
      <c r="J140">
        <v>27</v>
      </c>
      <c r="K140">
        <v>36</v>
      </c>
      <c r="L140">
        <v>36</v>
      </c>
      <c r="M140">
        <v>1</v>
      </c>
      <c r="N140" t="s">
        <v>231</v>
      </c>
      <c r="O140" t="s">
        <v>201</v>
      </c>
      <c r="P140" t="s">
        <v>202</v>
      </c>
      <c r="Q140" t="s">
        <v>232</v>
      </c>
      <c r="R140" t="s">
        <v>202</v>
      </c>
      <c r="S140" t="s">
        <v>53</v>
      </c>
      <c r="T140" t="s">
        <v>233</v>
      </c>
      <c r="U140">
        <v>4</v>
      </c>
      <c r="V140" t="s">
        <v>255</v>
      </c>
      <c r="W140" t="s">
        <v>114</v>
      </c>
      <c r="X140" t="s">
        <v>133</v>
      </c>
      <c r="Y140">
        <v>2</v>
      </c>
      <c r="Z140">
        <v>1</v>
      </c>
      <c r="AA140">
        <v>48</v>
      </c>
    </row>
    <row r="141" spans="1:27" x14ac:dyDescent="0.35">
      <c r="A141">
        <v>202</v>
      </c>
      <c r="B141">
        <v>202</v>
      </c>
      <c r="C141" t="s">
        <v>38</v>
      </c>
      <c r="D141" t="s">
        <v>39</v>
      </c>
      <c r="E141">
        <v>1</v>
      </c>
      <c r="F141" t="s">
        <v>262</v>
      </c>
      <c r="G141">
        <v>1</v>
      </c>
      <c r="H141">
        <v>2</v>
      </c>
      <c r="I141">
        <v>1</v>
      </c>
      <c r="J141">
        <v>28</v>
      </c>
      <c r="K141">
        <v>31</v>
      </c>
      <c r="L141">
        <v>31</v>
      </c>
      <c r="M141">
        <v>1</v>
      </c>
      <c r="N141" t="s">
        <v>248</v>
      </c>
      <c r="O141" t="s">
        <v>201</v>
      </c>
      <c r="P141" t="s">
        <v>202</v>
      </c>
      <c r="Q141" t="s">
        <v>212</v>
      </c>
      <c r="R141" t="s">
        <v>202</v>
      </c>
      <c r="S141" t="s">
        <v>46</v>
      </c>
      <c r="T141" t="s">
        <v>249</v>
      </c>
      <c r="U141">
        <v>4</v>
      </c>
      <c r="V141" t="s">
        <v>259</v>
      </c>
      <c r="W141" t="s">
        <v>100</v>
      </c>
      <c r="X141" t="s">
        <v>161</v>
      </c>
      <c r="Y141">
        <v>2</v>
      </c>
      <c r="Z141">
        <v>1</v>
      </c>
      <c r="AA141">
        <v>48</v>
      </c>
    </row>
    <row r="142" spans="1:27" x14ac:dyDescent="0.35">
      <c r="A142">
        <v>202</v>
      </c>
      <c r="B142">
        <v>202</v>
      </c>
      <c r="C142" t="s">
        <v>38</v>
      </c>
      <c r="D142" t="s">
        <v>39</v>
      </c>
      <c r="E142">
        <v>1</v>
      </c>
      <c r="F142" t="s">
        <v>262</v>
      </c>
      <c r="G142">
        <v>1</v>
      </c>
      <c r="H142">
        <v>2</v>
      </c>
      <c r="I142">
        <v>1</v>
      </c>
      <c r="J142">
        <v>29</v>
      </c>
      <c r="K142">
        <v>25</v>
      </c>
      <c r="L142">
        <v>25</v>
      </c>
      <c r="M142">
        <v>1</v>
      </c>
      <c r="N142" t="s">
        <v>220</v>
      </c>
      <c r="O142" t="s">
        <v>201</v>
      </c>
      <c r="P142" t="s">
        <v>202</v>
      </c>
      <c r="Q142" t="s">
        <v>221</v>
      </c>
      <c r="R142" t="s">
        <v>202</v>
      </c>
      <c r="S142" t="s">
        <v>46</v>
      </c>
      <c r="T142" t="s">
        <v>222</v>
      </c>
      <c r="U142">
        <v>2</v>
      </c>
      <c r="V142" t="s">
        <v>236</v>
      </c>
      <c r="W142" t="s">
        <v>94</v>
      </c>
      <c r="X142" t="s">
        <v>183</v>
      </c>
      <c r="Y142">
        <v>2</v>
      </c>
      <c r="Z142">
        <v>1</v>
      </c>
      <c r="AA142">
        <v>48</v>
      </c>
    </row>
    <row r="143" spans="1:27" x14ac:dyDescent="0.35">
      <c r="A143">
        <v>202</v>
      </c>
      <c r="B143">
        <v>202</v>
      </c>
      <c r="C143" t="s">
        <v>38</v>
      </c>
      <c r="D143" t="s">
        <v>39</v>
      </c>
      <c r="E143">
        <v>1</v>
      </c>
      <c r="F143" t="s">
        <v>262</v>
      </c>
      <c r="G143">
        <v>1</v>
      </c>
      <c r="H143">
        <v>2</v>
      </c>
      <c r="I143">
        <v>1</v>
      </c>
      <c r="J143">
        <v>30</v>
      </c>
      <c r="K143">
        <v>27</v>
      </c>
      <c r="L143">
        <v>27</v>
      </c>
      <c r="M143">
        <v>1</v>
      </c>
      <c r="N143" t="s">
        <v>205</v>
      </c>
      <c r="O143" t="s">
        <v>201</v>
      </c>
      <c r="P143" t="s">
        <v>202</v>
      </c>
      <c r="Q143" t="s">
        <v>206</v>
      </c>
      <c r="R143" t="s">
        <v>202</v>
      </c>
      <c r="S143" t="s">
        <v>81</v>
      </c>
      <c r="T143" t="s">
        <v>207</v>
      </c>
      <c r="U143">
        <v>1</v>
      </c>
      <c r="V143" t="s">
        <v>257</v>
      </c>
      <c r="W143" t="s">
        <v>76</v>
      </c>
      <c r="X143" t="s">
        <v>189</v>
      </c>
      <c r="Y143">
        <v>2</v>
      </c>
      <c r="Z143">
        <v>1</v>
      </c>
      <c r="AA143">
        <v>48</v>
      </c>
    </row>
    <row r="144" spans="1:27" x14ac:dyDescent="0.35">
      <c r="A144">
        <v>202</v>
      </c>
      <c r="B144">
        <v>202</v>
      </c>
      <c r="C144" t="s">
        <v>38</v>
      </c>
      <c r="D144" t="s">
        <v>39</v>
      </c>
      <c r="E144">
        <v>1</v>
      </c>
      <c r="F144" t="s">
        <v>262</v>
      </c>
      <c r="G144">
        <v>1</v>
      </c>
      <c r="H144">
        <v>2</v>
      </c>
      <c r="I144">
        <v>1</v>
      </c>
      <c r="J144">
        <v>31</v>
      </c>
      <c r="K144">
        <v>30</v>
      </c>
      <c r="L144">
        <v>30</v>
      </c>
      <c r="M144">
        <v>1</v>
      </c>
      <c r="N144" t="s">
        <v>254</v>
      </c>
      <c r="O144" t="s">
        <v>201</v>
      </c>
      <c r="P144" t="s">
        <v>202</v>
      </c>
      <c r="Q144" t="s">
        <v>215</v>
      </c>
      <c r="R144" t="s">
        <v>202</v>
      </c>
      <c r="S144" t="s">
        <v>53</v>
      </c>
      <c r="T144" t="s">
        <v>255</v>
      </c>
      <c r="U144">
        <v>5</v>
      </c>
      <c r="V144" t="s">
        <v>216</v>
      </c>
      <c r="W144" t="s">
        <v>120</v>
      </c>
      <c r="X144" t="s">
        <v>128</v>
      </c>
      <c r="Y144">
        <v>1</v>
      </c>
      <c r="Z144">
        <v>1</v>
      </c>
      <c r="AA144">
        <v>48</v>
      </c>
    </row>
    <row r="145" spans="1:27" x14ac:dyDescent="0.35">
      <c r="A145">
        <v>202</v>
      </c>
      <c r="B145">
        <v>202</v>
      </c>
      <c r="C145" t="s">
        <v>38</v>
      </c>
      <c r="D145" t="s">
        <v>39</v>
      </c>
      <c r="E145">
        <v>1</v>
      </c>
      <c r="F145" t="s">
        <v>262</v>
      </c>
      <c r="G145">
        <v>1</v>
      </c>
      <c r="H145">
        <v>2</v>
      </c>
      <c r="I145">
        <v>1</v>
      </c>
      <c r="J145">
        <v>32</v>
      </c>
      <c r="K145">
        <v>35</v>
      </c>
      <c r="L145">
        <v>35</v>
      </c>
      <c r="M145">
        <v>1</v>
      </c>
      <c r="N145" t="s">
        <v>260</v>
      </c>
      <c r="O145" t="s">
        <v>201</v>
      </c>
      <c r="P145" t="s">
        <v>202</v>
      </c>
      <c r="Q145" t="s">
        <v>232</v>
      </c>
      <c r="R145" t="s">
        <v>202</v>
      </c>
      <c r="S145" t="s">
        <v>81</v>
      </c>
      <c r="T145" t="s">
        <v>261</v>
      </c>
      <c r="U145">
        <v>5</v>
      </c>
      <c r="V145" t="s">
        <v>233</v>
      </c>
      <c r="W145" t="s">
        <v>193</v>
      </c>
      <c r="X145" t="s">
        <v>64</v>
      </c>
      <c r="Y145">
        <v>1</v>
      </c>
      <c r="Z145">
        <v>1</v>
      </c>
      <c r="AA145">
        <v>48</v>
      </c>
    </row>
    <row r="146" spans="1:27" x14ac:dyDescent="0.35">
      <c r="A146">
        <v>202</v>
      </c>
      <c r="B146">
        <v>202</v>
      </c>
      <c r="C146" t="s">
        <v>38</v>
      </c>
      <c r="D146" t="s">
        <v>39</v>
      </c>
      <c r="E146">
        <v>1</v>
      </c>
      <c r="F146" t="s">
        <v>262</v>
      </c>
      <c r="G146">
        <v>1</v>
      </c>
      <c r="H146">
        <v>2</v>
      </c>
      <c r="I146">
        <v>1</v>
      </c>
      <c r="J146">
        <v>33</v>
      </c>
      <c r="K146">
        <v>28</v>
      </c>
      <c r="L146">
        <v>28</v>
      </c>
      <c r="M146">
        <v>1</v>
      </c>
      <c r="N146" t="s">
        <v>246</v>
      </c>
      <c r="O146" t="s">
        <v>201</v>
      </c>
      <c r="P146" t="s">
        <v>202</v>
      </c>
      <c r="Q146" t="s">
        <v>206</v>
      </c>
      <c r="R146" t="s">
        <v>202</v>
      </c>
      <c r="S146" t="s">
        <v>63</v>
      </c>
      <c r="T146" t="s">
        <v>247</v>
      </c>
      <c r="U146">
        <v>1</v>
      </c>
      <c r="V146" t="s">
        <v>207</v>
      </c>
      <c r="W146" t="s">
        <v>187</v>
      </c>
      <c r="X146" t="s">
        <v>54</v>
      </c>
      <c r="Y146">
        <v>1</v>
      </c>
      <c r="Z146">
        <v>1</v>
      </c>
      <c r="AA146">
        <v>48</v>
      </c>
    </row>
    <row r="147" spans="1:27" x14ac:dyDescent="0.35">
      <c r="A147">
        <v>202</v>
      </c>
      <c r="B147">
        <v>202</v>
      </c>
      <c r="C147" t="s">
        <v>38</v>
      </c>
      <c r="D147" t="s">
        <v>39</v>
      </c>
      <c r="E147">
        <v>1</v>
      </c>
      <c r="F147" t="s">
        <v>262</v>
      </c>
      <c r="G147">
        <v>1</v>
      </c>
      <c r="H147">
        <v>2</v>
      </c>
      <c r="I147">
        <v>1</v>
      </c>
      <c r="J147">
        <v>34</v>
      </c>
      <c r="K147">
        <v>32</v>
      </c>
      <c r="L147">
        <v>32</v>
      </c>
      <c r="M147">
        <v>1</v>
      </c>
      <c r="N147" t="s">
        <v>211</v>
      </c>
      <c r="O147" t="s">
        <v>201</v>
      </c>
      <c r="P147" t="s">
        <v>202</v>
      </c>
      <c r="Q147" t="s">
        <v>212</v>
      </c>
      <c r="R147" t="s">
        <v>202</v>
      </c>
      <c r="S147" t="s">
        <v>53</v>
      </c>
      <c r="T147" t="s">
        <v>213</v>
      </c>
      <c r="U147">
        <v>5</v>
      </c>
      <c r="V147" t="s">
        <v>249</v>
      </c>
      <c r="W147" t="s">
        <v>72</v>
      </c>
      <c r="X147" t="s">
        <v>159</v>
      </c>
      <c r="Y147">
        <v>1</v>
      </c>
      <c r="Z147">
        <v>1</v>
      </c>
      <c r="AA147">
        <v>48</v>
      </c>
    </row>
    <row r="148" spans="1:27" x14ac:dyDescent="0.35">
      <c r="A148">
        <v>202</v>
      </c>
      <c r="B148">
        <v>202</v>
      </c>
      <c r="C148" t="s">
        <v>38</v>
      </c>
      <c r="D148" t="s">
        <v>39</v>
      </c>
      <c r="E148">
        <v>1</v>
      </c>
      <c r="F148" t="s">
        <v>262</v>
      </c>
      <c r="G148">
        <v>1</v>
      </c>
      <c r="H148">
        <v>2</v>
      </c>
      <c r="I148">
        <v>1</v>
      </c>
      <c r="J148">
        <v>35</v>
      </c>
      <c r="K148">
        <v>26</v>
      </c>
      <c r="L148">
        <v>26</v>
      </c>
      <c r="M148">
        <v>1</v>
      </c>
      <c r="N148" t="s">
        <v>256</v>
      </c>
      <c r="O148" t="s">
        <v>201</v>
      </c>
      <c r="P148" t="s">
        <v>202</v>
      </c>
      <c r="Q148" t="s">
        <v>221</v>
      </c>
      <c r="R148" t="s">
        <v>202</v>
      </c>
      <c r="S148" t="s">
        <v>81</v>
      </c>
      <c r="T148" t="s">
        <v>257</v>
      </c>
      <c r="U148">
        <v>4</v>
      </c>
      <c r="V148" t="s">
        <v>222</v>
      </c>
      <c r="W148" t="s">
        <v>175</v>
      </c>
      <c r="X148" t="s">
        <v>118</v>
      </c>
      <c r="Y148">
        <v>1</v>
      </c>
      <c r="Z148">
        <v>1</v>
      </c>
      <c r="AA148">
        <v>48</v>
      </c>
    </row>
    <row r="149" spans="1:27" x14ac:dyDescent="0.35">
      <c r="A149">
        <v>202</v>
      </c>
      <c r="B149">
        <v>202</v>
      </c>
      <c r="C149" t="s">
        <v>38</v>
      </c>
      <c r="D149" t="s">
        <v>39</v>
      </c>
      <c r="E149">
        <v>1</v>
      </c>
      <c r="F149" t="s">
        <v>262</v>
      </c>
      <c r="G149">
        <v>1</v>
      </c>
      <c r="H149">
        <v>2</v>
      </c>
      <c r="I149">
        <v>1</v>
      </c>
      <c r="J149">
        <v>36</v>
      </c>
      <c r="K149">
        <v>34</v>
      </c>
      <c r="L149">
        <v>34</v>
      </c>
      <c r="M149">
        <v>1</v>
      </c>
      <c r="N149" t="s">
        <v>208</v>
      </c>
      <c r="O149" t="s">
        <v>201</v>
      </c>
      <c r="P149" t="s">
        <v>202</v>
      </c>
      <c r="Q149" t="s">
        <v>209</v>
      </c>
      <c r="R149" t="s">
        <v>202</v>
      </c>
      <c r="S149" t="s">
        <v>63</v>
      </c>
      <c r="T149" t="s">
        <v>210</v>
      </c>
      <c r="U149">
        <v>5</v>
      </c>
      <c r="V149" t="s">
        <v>247</v>
      </c>
      <c r="W149" t="s">
        <v>47</v>
      </c>
      <c r="X149" t="s">
        <v>173</v>
      </c>
      <c r="Y149">
        <v>2</v>
      </c>
      <c r="Z149">
        <v>1</v>
      </c>
      <c r="AA149">
        <v>48</v>
      </c>
    </row>
    <row r="150" spans="1:27" x14ac:dyDescent="0.35">
      <c r="A150">
        <v>202</v>
      </c>
      <c r="B150">
        <v>202</v>
      </c>
      <c r="C150" t="s">
        <v>38</v>
      </c>
      <c r="D150" t="s">
        <v>39</v>
      </c>
      <c r="E150">
        <v>1</v>
      </c>
      <c r="F150" t="s">
        <v>262</v>
      </c>
      <c r="G150">
        <v>1</v>
      </c>
      <c r="H150">
        <v>2</v>
      </c>
      <c r="I150">
        <v>1</v>
      </c>
      <c r="J150">
        <v>37</v>
      </c>
      <c r="K150">
        <v>46</v>
      </c>
      <c r="L150">
        <v>46</v>
      </c>
      <c r="M150">
        <v>2</v>
      </c>
      <c r="N150" t="s">
        <v>115</v>
      </c>
      <c r="O150" t="s">
        <v>42</v>
      </c>
      <c r="P150" t="s">
        <v>84</v>
      </c>
      <c r="Q150" t="s">
        <v>85</v>
      </c>
      <c r="R150" t="s">
        <v>52</v>
      </c>
      <c r="S150" t="s">
        <v>53</v>
      </c>
      <c r="T150" t="s">
        <v>116</v>
      </c>
      <c r="U150">
        <v>4</v>
      </c>
      <c r="V150" t="s">
        <v>86</v>
      </c>
      <c r="W150" t="s">
        <v>133</v>
      </c>
      <c r="X150" t="s">
        <v>236</v>
      </c>
      <c r="Y150">
        <v>1</v>
      </c>
      <c r="Z150">
        <v>1</v>
      </c>
      <c r="AA150">
        <v>48</v>
      </c>
    </row>
    <row r="151" spans="1:27" x14ac:dyDescent="0.35">
      <c r="A151">
        <v>202</v>
      </c>
      <c r="B151">
        <v>202</v>
      </c>
      <c r="C151" t="s">
        <v>38</v>
      </c>
      <c r="D151" t="s">
        <v>39</v>
      </c>
      <c r="E151">
        <v>1</v>
      </c>
      <c r="F151" t="s">
        <v>262</v>
      </c>
      <c r="G151">
        <v>1</v>
      </c>
      <c r="H151">
        <v>2</v>
      </c>
      <c r="I151">
        <v>1</v>
      </c>
      <c r="J151">
        <v>38</v>
      </c>
      <c r="K151">
        <v>41</v>
      </c>
      <c r="L151">
        <v>41</v>
      </c>
      <c r="M151">
        <v>2</v>
      </c>
      <c r="N151" t="s">
        <v>101</v>
      </c>
      <c r="O151" t="s">
        <v>42</v>
      </c>
      <c r="P151" t="s">
        <v>102</v>
      </c>
      <c r="Q151" t="s">
        <v>103</v>
      </c>
      <c r="R151" t="s">
        <v>45</v>
      </c>
      <c r="S151" t="s">
        <v>46</v>
      </c>
      <c r="T151" t="s">
        <v>104</v>
      </c>
      <c r="U151">
        <v>1</v>
      </c>
      <c r="V151" t="s">
        <v>47</v>
      </c>
      <c r="W151" t="s">
        <v>228</v>
      </c>
      <c r="X151" t="s">
        <v>193</v>
      </c>
      <c r="Y151">
        <v>2</v>
      </c>
      <c r="Z151">
        <v>1</v>
      </c>
      <c r="AA151">
        <v>48</v>
      </c>
    </row>
    <row r="152" spans="1:27" x14ac:dyDescent="0.35">
      <c r="A152">
        <v>202</v>
      </c>
      <c r="B152">
        <v>202</v>
      </c>
      <c r="C152" t="s">
        <v>38</v>
      </c>
      <c r="D152" t="s">
        <v>39</v>
      </c>
      <c r="E152">
        <v>1</v>
      </c>
      <c r="F152" t="s">
        <v>262</v>
      </c>
      <c r="G152">
        <v>1</v>
      </c>
      <c r="H152">
        <v>2</v>
      </c>
      <c r="I152">
        <v>1</v>
      </c>
      <c r="J152">
        <v>39</v>
      </c>
      <c r="K152">
        <v>39</v>
      </c>
      <c r="L152">
        <v>39</v>
      </c>
      <c r="M152">
        <v>2</v>
      </c>
      <c r="N152" t="s">
        <v>73</v>
      </c>
      <c r="O152" t="s">
        <v>42</v>
      </c>
      <c r="P152" t="s">
        <v>74</v>
      </c>
      <c r="Q152" t="s">
        <v>75</v>
      </c>
      <c r="R152" t="s">
        <v>45</v>
      </c>
      <c r="S152" t="s">
        <v>46</v>
      </c>
      <c r="T152" t="s">
        <v>76</v>
      </c>
      <c r="U152">
        <v>2</v>
      </c>
      <c r="V152" t="s">
        <v>106</v>
      </c>
      <c r="W152" t="s">
        <v>245</v>
      </c>
      <c r="X152" t="s">
        <v>165</v>
      </c>
      <c r="Y152">
        <v>1</v>
      </c>
      <c r="Z152">
        <v>1</v>
      </c>
      <c r="AA152">
        <v>48</v>
      </c>
    </row>
    <row r="153" spans="1:27" x14ac:dyDescent="0.35">
      <c r="A153">
        <v>202</v>
      </c>
      <c r="B153">
        <v>202</v>
      </c>
      <c r="C153" t="s">
        <v>38</v>
      </c>
      <c r="D153" t="s">
        <v>39</v>
      </c>
      <c r="E153">
        <v>1</v>
      </c>
      <c r="F153" t="s">
        <v>262</v>
      </c>
      <c r="G153">
        <v>1</v>
      </c>
      <c r="H153">
        <v>2</v>
      </c>
      <c r="I153">
        <v>1</v>
      </c>
      <c r="J153">
        <v>40</v>
      </c>
      <c r="K153">
        <v>37</v>
      </c>
      <c r="L153">
        <v>37</v>
      </c>
      <c r="M153">
        <v>2</v>
      </c>
      <c r="N153" t="s">
        <v>119</v>
      </c>
      <c r="O153" t="s">
        <v>42</v>
      </c>
      <c r="P153" t="s">
        <v>66</v>
      </c>
      <c r="Q153" t="s">
        <v>67</v>
      </c>
      <c r="R153" t="s">
        <v>80</v>
      </c>
      <c r="S153" t="s">
        <v>81</v>
      </c>
      <c r="T153" t="s">
        <v>120</v>
      </c>
      <c r="U153">
        <v>2</v>
      </c>
      <c r="V153" t="s">
        <v>68</v>
      </c>
      <c r="W153" t="s">
        <v>189</v>
      </c>
      <c r="X153" t="s">
        <v>225</v>
      </c>
      <c r="Y153">
        <v>1</v>
      </c>
      <c r="Z153">
        <v>1</v>
      </c>
      <c r="AA153">
        <v>48</v>
      </c>
    </row>
    <row r="154" spans="1:27" x14ac:dyDescent="0.35">
      <c r="A154">
        <v>202</v>
      </c>
      <c r="B154">
        <v>202</v>
      </c>
      <c r="C154" t="s">
        <v>38</v>
      </c>
      <c r="D154" t="s">
        <v>39</v>
      </c>
      <c r="E154">
        <v>1</v>
      </c>
      <c r="F154" t="s">
        <v>262</v>
      </c>
      <c r="G154">
        <v>1</v>
      </c>
      <c r="H154">
        <v>2</v>
      </c>
      <c r="I154">
        <v>1</v>
      </c>
      <c r="J154">
        <v>41</v>
      </c>
      <c r="K154">
        <v>45</v>
      </c>
      <c r="L154">
        <v>45</v>
      </c>
      <c r="M154">
        <v>2</v>
      </c>
      <c r="N154" t="s">
        <v>83</v>
      </c>
      <c r="O154" t="s">
        <v>42</v>
      </c>
      <c r="P154" t="s">
        <v>84</v>
      </c>
      <c r="Q154" t="s">
        <v>85</v>
      </c>
      <c r="R154" t="s">
        <v>62</v>
      </c>
      <c r="S154" t="s">
        <v>63</v>
      </c>
      <c r="T154" t="s">
        <v>86</v>
      </c>
      <c r="U154">
        <v>2</v>
      </c>
      <c r="V154" t="s">
        <v>72</v>
      </c>
      <c r="W154" t="s">
        <v>159</v>
      </c>
      <c r="X154" t="s">
        <v>255</v>
      </c>
      <c r="Y154">
        <v>2</v>
      </c>
      <c r="Z154">
        <v>1</v>
      </c>
      <c r="AA154">
        <v>48</v>
      </c>
    </row>
    <row r="155" spans="1:27" x14ac:dyDescent="0.35">
      <c r="A155">
        <v>202</v>
      </c>
      <c r="B155">
        <v>202</v>
      </c>
      <c r="C155" t="s">
        <v>38</v>
      </c>
      <c r="D155" t="s">
        <v>39</v>
      </c>
      <c r="E155">
        <v>1</v>
      </c>
      <c r="F155" t="s">
        <v>262</v>
      </c>
      <c r="G155">
        <v>1</v>
      </c>
      <c r="H155">
        <v>2</v>
      </c>
      <c r="I155">
        <v>1</v>
      </c>
      <c r="J155">
        <v>42</v>
      </c>
      <c r="K155">
        <v>48</v>
      </c>
      <c r="L155">
        <v>48</v>
      </c>
      <c r="M155">
        <v>2</v>
      </c>
      <c r="N155" t="s">
        <v>49</v>
      </c>
      <c r="O155" t="s">
        <v>42</v>
      </c>
      <c r="P155" t="s">
        <v>50</v>
      </c>
      <c r="Q155" t="s">
        <v>51</v>
      </c>
      <c r="R155" t="s">
        <v>52</v>
      </c>
      <c r="S155" t="s">
        <v>53</v>
      </c>
      <c r="T155" t="s">
        <v>54</v>
      </c>
      <c r="U155">
        <v>4</v>
      </c>
      <c r="V155" t="s">
        <v>96</v>
      </c>
      <c r="W155" t="s">
        <v>155</v>
      </c>
      <c r="X155" t="s">
        <v>261</v>
      </c>
      <c r="Y155">
        <v>2</v>
      </c>
      <c r="Z155">
        <v>1</v>
      </c>
      <c r="AA155">
        <v>48</v>
      </c>
    </row>
    <row r="156" spans="1:27" x14ac:dyDescent="0.35">
      <c r="A156">
        <v>202</v>
      </c>
      <c r="B156">
        <v>202</v>
      </c>
      <c r="C156" t="s">
        <v>38</v>
      </c>
      <c r="D156" t="s">
        <v>39</v>
      </c>
      <c r="E156">
        <v>1</v>
      </c>
      <c r="F156" t="s">
        <v>262</v>
      </c>
      <c r="G156">
        <v>1</v>
      </c>
      <c r="H156">
        <v>2</v>
      </c>
      <c r="I156">
        <v>1</v>
      </c>
      <c r="J156">
        <v>43</v>
      </c>
      <c r="K156">
        <v>44</v>
      </c>
      <c r="L156">
        <v>44</v>
      </c>
      <c r="M156">
        <v>2</v>
      </c>
      <c r="N156" t="s">
        <v>91</v>
      </c>
      <c r="O156" t="s">
        <v>42</v>
      </c>
      <c r="P156" t="s">
        <v>92</v>
      </c>
      <c r="Q156" t="s">
        <v>93</v>
      </c>
      <c r="R156" t="s">
        <v>62</v>
      </c>
      <c r="S156" t="s">
        <v>63</v>
      </c>
      <c r="T156" t="s">
        <v>94</v>
      </c>
      <c r="U156">
        <v>1</v>
      </c>
      <c r="V156" t="s">
        <v>112</v>
      </c>
      <c r="W156" t="s">
        <v>204</v>
      </c>
      <c r="X156" t="s">
        <v>195</v>
      </c>
      <c r="Y156">
        <v>1</v>
      </c>
      <c r="Z156">
        <v>1</v>
      </c>
      <c r="AA156">
        <v>48</v>
      </c>
    </row>
    <row r="157" spans="1:27" x14ac:dyDescent="0.35">
      <c r="A157">
        <v>202</v>
      </c>
      <c r="B157">
        <v>202</v>
      </c>
      <c r="C157" t="s">
        <v>38</v>
      </c>
      <c r="D157" t="s">
        <v>39</v>
      </c>
      <c r="E157">
        <v>1</v>
      </c>
      <c r="F157" t="s">
        <v>262</v>
      </c>
      <c r="G157">
        <v>1</v>
      </c>
      <c r="H157">
        <v>2</v>
      </c>
      <c r="I157">
        <v>1</v>
      </c>
      <c r="J157">
        <v>44</v>
      </c>
      <c r="K157">
        <v>38</v>
      </c>
      <c r="L157">
        <v>38</v>
      </c>
      <c r="M157">
        <v>2</v>
      </c>
      <c r="N157" t="s">
        <v>65</v>
      </c>
      <c r="O157" t="s">
        <v>42</v>
      </c>
      <c r="P157" t="s">
        <v>66</v>
      </c>
      <c r="Q157" t="s">
        <v>67</v>
      </c>
      <c r="R157" t="s">
        <v>62</v>
      </c>
      <c r="S157" t="s">
        <v>63</v>
      </c>
      <c r="T157" t="s">
        <v>68</v>
      </c>
      <c r="U157">
        <v>4</v>
      </c>
      <c r="V157" t="s">
        <v>108</v>
      </c>
      <c r="W157" t="s">
        <v>151</v>
      </c>
      <c r="X157" t="s">
        <v>213</v>
      </c>
      <c r="Y157">
        <v>2</v>
      </c>
      <c r="Z157">
        <v>1</v>
      </c>
      <c r="AA157">
        <v>48</v>
      </c>
    </row>
    <row r="158" spans="1:27" x14ac:dyDescent="0.35">
      <c r="A158">
        <v>202</v>
      </c>
      <c r="B158">
        <v>202</v>
      </c>
      <c r="C158" t="s">
        <v>38</v>
      </c>
      <c r="D158" t="s">
        <v>39</v>
      </c>
      <c r="E158">
        <v>1</v>
      </c>
      <c r="F158" t="s">
        <v>262</v>
      </c>
      <c r="G158">
        <v>1</v>
      </c>
      <c r="H158">
        <v>2</v>
      </c>
      <c r="I158">
        <v>1</v>
      </c>
      <c r="J158">
        <v>45</v>
      </c>
      <c r="K158">
        <v>43</v>
      </c>
      <c r="L158">
        <v>43</v>
      </c>
      <c r="M158">
        <v>2</v>
      </c>
      <c r="N158" t="s">
        <v>111</v>
      </c>
      <c r="O158" t="s">
        <v>42</v>
      </c>
      <c r="P158" t="s">
        <v>92</v>
      </c>
      <c r="Q158" t="s">
        <v>93</v>
      </c>
      <c r="R158" t="s">
        <v>80</v>
      </c>
      <c r="S158" t="s">
        <v>81</v>
      </c>
      <c r="T158" t="s">
        <v>112</v>
      </c>
      <c r="U158">
        <v>1</v>
      </c>
      <c r="V158" t="s">
        <v>120</v>
      </c>
      <c r="W158" t="s">
        <v>128</v>
      </c>
      <c r="X158" t="s">
        <v>259</v>
      </c>
      <c r="Y158">
        <v>2</v>
      </c>
      <c r="Z158">
        <v>1</v>
      </c>
      <c r="AA158">
        <v>48</v>
      </c>
    </row>
    <row r="159" spans="1:27" x14ac:dyDescent="0.35">
      <c r="A159">
        <v>202</v>
      </c>
      <c r="B159">
        <v>202</v>
      </c>
      <c r="C159" t="s">
        <v>38</v>
      </c>
      <c r="D159" t="s">
        <v>39</v>
      </c>
      <c r="E159">
        <v>1</v>
      </c>
      <c r="F159" t="s">
        <v>262</v>
      </c>
      <c r="G159">
        <v>1</v>
      </c>
      <c r="H159">
        <v>2</v>
      </c>
      <c r="I159">
        <v>1</v>
      </c>
      <c r="J159">
        <v>46</v>
      </c>
      <c r="K159">
        <v>47</v>
      </c>
      <c r="L159">
        <v>47</v>
      </c>
      <c r="M159">
        <v>2</v>
      </c>
      <c r="N159" t="s">
        <v>87</v>
      </c>
      <c r="O159" t="s">
        <v>42</v>
      </c>
      <c r="P159" t="s">
        <v>50</v>
      </c>
      <c r="Q159" t="s">
        <v>51</v>
      </c>
      <c r="R159" t="s">
        <v>45</v>
      </c>
      <c r="S159" t="s">
        <v>46</v>
      </c>
      <c r="T159" t="s">
        <v>88</v>
      </c>
      <c r="U159">
        <v>1</v>
      </c>
      <c r="V159" t="s">
        <v>54</v>
      </c>
      <c r="W159" t="s">
        <v>216</v>
      </c>
      <c r="X159" t="s">
        <v>141</v>
      </c>
      <c r="Y159">
        <v>1</v>
      </c>
      <c r="Z159">
        <v>1</v>
      </c>
      <c r="AA159">
        <v>48</v>
      </c>
    </row>
    <row r="160" spans="1:27" x14ac:dyDescent="0.35">
      <c r="A160">
        <v>202</v>
      </c>
      <c r="B160">
        <v>202</v>
      </c>
      <c r="C160" t="s">
        <v>38</v>
      </c>
      <c r="D160" t="s">
        <v>39</v>
      </c>
      <c r="E160">
        <v>1</v>
      </c>
      <c r="F160" t="s">
        <v>262</v>
      </c>
      <c r="G160">
        <v>1</v>
      </c>
      <c r="H160">
        <v>2</v>
      </c>
      <c r="I160">
        <v>1</v>
      </c>
      <c r="J160">
        <v>47</v>
      </c>
      <c r="K160">
        <v>42</v>
      </c>
      <c r="L160">
        <v>42</v>
      </c>
      <c r="M160">
        <v>2</v>
      </c>
      <c r="N160" t="s">
        <v>113</v>
      </c>
      <c r="O160" t="s">
        <v>42</v>
      </c>
      <c r="P160" t="s">
        <v>102</v>
      </c>
      <c r="Q160" t="s">
        <v>103</v>
      </c>
      <c r="R160" t="s">
        <v>80</v>
      </c>
      <c r="S160" t="s">
        <v>81</v>
      </c>
      <c r="T160" t="s">
        <v>114</v>
      </c>
      <c r="U160">
        <v>4</v>
      </c>
      <c r="V160" t="s">
        <v>104</v>
      </c>
      <c r="W160" t="s">
        <v>197</v>
      </c>
      <c r="X160" t="s">
        <v>247</v>
      </c>
      <c r="Y160">
        <v>1</v>
      </c>
      <c r="Z160">
        <v>1</v>
      </c>
      <c r="AA160">
        <v>48</v>
      </c>
    </row>
    <row r="161" spans="1:27" x14ac:dyDescent="0.35">
      <c r="A161">
        <v>202</v>
      </c>
      <c r="B161">
        <v>202</v>
      </c>
      <c r="C161" t="s">
        <v>38</v>
      </c>
      <c r="D161" t="s">
        <v>39</v>
      </c>
      <c r="E161">
        <v>1</v>
      </c>
      <c r="F161" t="s">
        <v>262</v>
      </c>
      <c r="G161">
        <v>1</v>
      </c>
      <c r="H161">
        <v>2</v>
      </c>
      <c r="I161">
        <v>1</v>
      </c>
      <c r="J161">
        <v>48</v>
      </c>
      <c r="K161">
        <v>40</v>
      </c>
      <c r="L161">
        <v>40</v>
      </c>
      <c r="M161">
        <v>2</v>
      </c>
      <c r="N161" t="s">
        <v>105</v>
      </c>
      <c r="O161" t="s">
        <v>42</v>
      </c>
      <c r="P161" t="s">
        <v>74</v>
      </c>
      <c r="Q161" t="s">
        <v>75</v>
      </c>
      <c r="R161" t="s">
        <v>52</v>
      </c>
      <c r="S161" t="s">
        <v>53</v>
      </c>
      <c r="T161" t="s">
        <v>106</v>
      </c>
      <c r="U161">
        <v>5</v>
      </c>
      <c r="V161" t="s">
        <v>90</v>
      </c>
      <c r="W161" t="s">
        <v>183</v>
      </c>
      <c r="X161" t="s">
        <v>241</v>
      </c>
      <c r="Y161">
        <v>2</v>
      </c>
      <c r="Z161">
        <v>1</v>
      </c>
      <c r="AA161">
        <v>48</v>
      </c>
    </row>
    <row r="162" spans="1:27" x14ac:dyDescent="0.35">
      <c r="A162">
        <v>202</v>
      </c>
      <c r="B162">
        <v>202</v>
      </c>
      <c r="C162" t="s">
        <v>38</v>
      </c>
      <c r="D162" t="s">
        <v>39</v>
      </c>
      <c r="E162">
        <v>1</v>
      </c>
      <c r="F162" t="s">
        <v>262</v>
      </c>
      <c r="G162">
        <v>1</v>
      </c>
      <c r="H162">
        <v>2</v>
      </c>
      <c r="I162">
        <v>1</v>
      </c>
      <c r="J162">
        <v>49</v>
      </c>
      <c r="K162">
        <v>49</v>
      </c>
      <c r="L162">
        <v>49</v>
      </c>
      <c r="M162">
        <v>2</v>
      </c>
      <c r="N162" t="s">
        <v>129</v>
      </c>
      <c r="O162" t="s">
        <v>124</v>
      </c>
      <c r="P162" t="s">
        <v>130</v>
      </c>
      <c r="Q162" t="s">
        <v>131</v>
      </c>
      <c r="R162" t="s">
        <v>132</v>
      </c>
      <c r="S162" t="s">
        <v>81</v>
      </c>
      <c r="T162" t="s">
        <v>133</v>
      </c>
      <c r="U162">
        <v>4</v>
      </c>
      <c r="V162" t="s">
        <v>141</v>
      </c>
      <c r="W162" t="s">
        <v>236</v>
      </c>
      <c r="X162" t="s">
        <v>108</v>
      </c>
      <c r="Y162">
        <v>2</v>
      </c>
      <c r="Z162">
        <v>1</v>
      </c>
      <c r="AA162">
        <v>48</v>
      </c>
    </row>
    <row r="163" spans="1:27" x14ac:dyDescent="0.35">
      <c r="A163">
        <v>202</v>
      </c>
      <c r="B163">
        <v>202</v>
      </c>
      <c r="C163" t="s">
        <v>38</v>
      </c>
      <c r="D163" t="s">
        <v>39</v>
      </c>
      <c r="E163">
        <v>1</v>
      </c>
      <c r="F163" t="s">
        <v>262</v>
      </c>
      <c r="G163">
        <v>1</v>
      </c>
      <c r="H163">
        <v>2</v>
      </c>
      <c r="I163">
        <v>1</v>
      </c>
      <c r="J163">
        <v>50</v>
      </c>
      <c r="K163">
        <v>53</v>
      </c>
      <c r="L163">
        <v>53</v>
      </c>
      <c r="M163">
        <v>2</v>
      </c>
      <c r="N163" t="s">
        <v>172</v>
      </c>
      <c r="O163" t="s">
        <v>124</v>
      </c>
      <c r="P163" t="s">
        <v>143</v>
      </c>
      <c r="Q163" t="s">
        <v>144</v>
      </c>
      <c r="R163" t="s">
        <v>127</v>
      </c>
      <c r="S163" t="s">
        <v>46</v>
      </c>
      <c r="T163" t="s">
        <v>173</v>
      </c>
      <c r="U163">
        <v>4</v>
      </c>
      <c r="V163" t="s">
        <v>137</v>
      </c>
      <c r="W163" t="s">
        <v>241</v>
      </c>
      <c r="X163" t="s">
        <v>94</v>
      </c>
      <c r="Y163">
        <v>2</v>
      </c>
      <c r="Z163">
        <v>1</v>
      </c>
      <c r="AA163">
        <v>48</v>
      </c>
    </row>
    <row r="164" spans="1:27" x14ac:dyDescent="0.35">
      <c r="A164">
        <v>202</v>
      </c>
      <c r="B164">
        <v>202</v>
      </c>
      <c r="C164" t="s">
        <v>38</v>
      </c>
      <c r="D164" t="s">
        <v>39</v>
      </c>
      <c r="E164">
        <v>1</v>
      </c>
      <c r="F164" t="s">
        <v>262</v>
      </c>
      <c r="G164">
        <v>1</v>
      </c>
      <c r="H164">
        <v>2</v>
      </c>
      <c r="I164">
        <v>1</v>
      </c>
      <c r="J164">
        <v>51</v>
      </c>
      <c r="K164">
        <v>60</v>
      </c>
      <c r="L164">
        <v>60</v>
      </c>
      <c r="M164">
        <v>2</v>
      </c>
      <c r="N164" t="s">
        <v>196</v>
      </c>
      <c r="O164" t="s">
        <v>124</v>
      </c>
      <c r="P164" t="s">
        <v>185</v>
      </c>
      <c r="Q164" t="s">
        <v>186</v>
      </c>
      <c r="R164" t="s">
        <v>150</v>
      </c>
      <c r="S164" t="s">
        <v>53</v>
      </c>
      <c r="T164" t="s">
        <v>197</v>
      </c>
      <c r="U164">
        <v>5</v>
      </c>
      <c r="V164" t="s">
        <v>199</v>
      </c>
      <c r="W164" t="s">
        <v>257</v>
      </c>
      <c r="X164" t="s">
        <v>47</v>
      </c>
      <c r="Y164">
        <v>2</v>
      </c>
      <c r="Z164">
        <v>1</v>
      </c>
      <c r="AA164">
        <v>48</v>
      </c>
    </row>
    <row r="165" spans="1:27" x14ac:dyDescent="0.35">
      <c r="A165">
        <v>202</v>
      </c>
      <c r="B165">
        <v>202</v>
      </c>
      <c r="C165" t="s">
        <v>38</v>
      </c>
      <c r="D165" t="s">
        <v>39</v>
      </c>
      <c r="E165">
        <v>1</v>
      </c>
      <c r="F165" t="s">
        <v>262</v>
      </c>
      <c r="G165">
        <v>1</v>
      </c>
      <c r="H165">
        <v>2</v>
      </c>
      <c r="I165">
        <v>1</v>
      </c>
      <c r="J165">
        <v>52</v>
      </c>
      <c r="K165">
        <v>56</v>
      </c>
      <c r="L165">
        <v>56</v>
      </c>
      <c r="M165">
        <v>2</v>
      </c>
      <c r="N165" t="s">
        <v>160</v>
      </c>
      <c r="O165" t="s">
        <v>124</v>
      </c>
      <c r="P165" t="s">
        <v>139</v>
      </c>
      <c r="Q165" t="s">
        <v>140</v>
      </c>
      <c r="R165" t="s">
        <v>147</v>
      </c>
      <c r="S165" t="s">
        <v>63</v>
      </c>
      <c r="T165" t="s">
        <v>161</v>
      </c>
      <c r="U165">
        <v>5</v>
      </c>
      <c r="V165" t="s">
        <v>148</v>
      </c>
      <c r="W165" t="s">
        <v>106</v>
      </c>
      <c r="X165" t="s">
        <v>228</v>
      </c>
      <c r="Y165">
        <v>2</v>
      </c>
      <c r="Z165">
        <v>1</v>
      </c>
      <c r="AA165">
        <v>48</v>
      </c>
    </row>
    <row r="166" spans="1:27" x14ac:dyDescent="0.35">
      <c r="A166">
        <v>202</v>
      </c>
      <c r="B166">
        <v>202</v>
      </c>
      <c r="C166" t="s">
        <v>38</v>
      </c>
      <c r="D166" t="s">
        <v>39</v>
      </c>
      <c r="E166">
        <v>1</v>
      </c>
      <c r="F166" t="s">
        <v>262</v>
      </c>
      <c r="G166">
        <v>1</v>
      </c>
      <c r="H166">
        <v>2</v>
      </c>
      <c r="I166">
        <v>1</v>
      </c>
      <c r="J166">
        <v>53</v>
      </c>
      <c r="K166">
        <v>54</v>
      </c>
      <c r="L166">
        <v>54</v>
      </c>
      <c r="M166">
        <v>2</v>
      </c>
      <c r="N166" t="s">
        <v>142</v>
      </c>
      <c r="O166" t="s">
        <v>124</v>
      </c>
      <c r="P166" t="s">
        <v>143</v>
      </c>
      <c r="Q166" t="s">
        <v>144</v>
      </c>
      <c r="R166" t="s">
        <v>132</v>
      </c>
      <c r="S166" t="s">
        <v>81</v>
      </c>
      <c r="T166" t="s">
        <v>145</v>
      </c>
      <c r="U166">
        <v>4</v>
      </c>
      <c r="V166" t="s">
        <v>173</v>
      </c>
      <c r="W166" t="s">
        <v>64</v>
      </c>
      <c r="X166" t="s">
        <v>233</v>
      </c>
      <c r="Y166">
        <v>1</v>
      </c>
      <c r="Z166">
        <v>1</v>
      </c>
      <c r="AA166">
        <v>48</v>
      </c>
    </row>
    <row r="167" spans="1:27" x14ac:dyDescent="0.35">
      <c r="A167">
        <v>202</v>
      </c>
      <c r="B167">
        <v>202</v>
      </c>
      <c r="C167" t="s">
        <v>38</v>
      </c>
      <c r="D167" t="s">
        <v>39</v>
      </c>
      <c r="E167">
        <v>1</v>
      </c>
      <c r="F167" t="s">
        <v>262</v>
      </c>
      <c r="G167">
        <v>1</v>
      </c>
      <c r="H167">
        <v>2</v>
      </c>
      <c r="I167">
        <v>1</v>
      </c>
      <c r="J167">
        <v>54</v>
      </c>
      <c r="K167">
        <v>52</v>
      </c>
      <c r="L167">
        <v>52</v>
      </c>
      <c r="M167">
        <v>2</v>
      </c>
      <c r="N167" t="s">
        <v>166</v>
      </c>
      <c r="O167" t="s">
        <v>124</v>
      </c>
      <c r="P167" t="s">
        <v>167</v>
      </c>
      <c r="Q167" t="s">
        <v>168</v>
      </c>
      <c r="R167" t="s">
        <v>150</v>
      </c>
      <c r="S167" t="s">
        <v>53</v>
      </c>
      <c r="T167" t="s">
        <v>169</v>
      </c>
      <c r="U167">
        <v>2</v>
      </c>
      <c r="V167" t="s">
        <v>191</v>
      </c>
      <c r="W167" t="s">
        <v>58</v>
      </c>
      <c r="X167" t="s">
        <v>204</v>
      </c>
      <c r="Y167">
        <v>2</v>
      </c>
      <c r="Z167">
        <v>1</v>
      </c>
      <c r="AA167">
        <v>48</v>
      </c>
    </row>
    <row r="168" spans="1:27" x14ac:dyDescent="0.35">
      <c r="A168">
        <v>202</v>
      </c>
      <c r="B168">
        <v>202</v>
      </c>
      <c r="C168" t="s">
        <v>38</v>
      </c>
      <c r="D168" t="s">
        <v>39</v>
      </c>
      <c r="E168">
        <v>1</v>
      </c>
      <c r="F168" t="s">
        <v>262</v>
      </c>
      <c r="G168">
        <v>1</v>
      </c>
      <c r="H168">
        <v>2</v>
      </c>
      <c r="I168">
        <v>1</v>
      </c>
      <c r="J168">
        <v>55</v>
      </c>
      <c r="K168">
        <v>59</v>
      </c>
      <c r="L168">
        <v>59</v>
      </c>
      <c r="M168">
        <v>2</v>
      </c>
      <c r="N168" t="s">
        <v>184</v>
      </c>
      <c r="O168" t="s">
        <v>124</v>
      </c>
      <c r="P168" t="s">
        <v>185</v>
      </c>
      <c r="Q168" t="s">
        <v>186</v>
      </c>
      <c r="R168" t="s">
        <v>127</v>
      </c>
      <c r="S168" t="s">
        <v>46</v>
      </c>
      <c r="T168" t="s">
        <v>187</v>
      </c>
      <c r="U168">
        <v>5</v>
      </c>
      <c r="V168" t="s">
        <v>197</v>
      </c>
      <c r="W168" t="s">
        <v>86</v>
      </c>
      <c r="X168" t="s">
        <v>210</v>
      </c>
      <c r="Y168">
        <v>1</v>
      </c>
      <c r="Z168">
        <v>1</v>
      </c>
      <c r="AA168">
        <v>48</v>
      </c>
    </row>
    <row r="169" spans="1:27" x14ac:dyDescent="0.35">
      <c r="A169">
        <v>202</v>
      </c>
      <c r="B169">
        <v>202</v>
      </c>
      <c r="C169" t="s">
        <v>38</v>
      </c>
      <c r="D169" t="s">
        <v>39</v>
      </c>
      <c r="E169">
        <v>1</v>
      </c>
      <c r="F169" t="s">
        <v>262</v>
      </c>
      <c r="G169">
        <v>1</v>
      </c>
      <c r="H169">
        <v>2</v>
      </c>
      <c r="I169">
        <v>1</v>
      </c>
      <c r="J169">
        <v>56</v>
      </c>
      <c r="K169">
        <v>57</v>
      </c>
      <c r="L169">
        <v>57</v>
      </c>
      <c r="M169">
        <v>2</v>
      </c>
      <c r="N169" t="s">
        <v>180</v>
      </c>
      <c r="O169" t="s">
        <v>124</v>
      </c>
      <c r="P169" t="s">
        <v>181</v>
      </c>
      <c r="Q169" t="s">
        <v>182</v>
      </c>
      <c r="R169" t="s">
        <v>147</v>
      </c>
      <c r="S169" t="s">
        <v>63</v>
      </c>
      <c r="T169" t="s">
        <v>183</v>
      </c>
      <c r="U169">
        <v>4</v>
      </c>
      <c r="V169" t="s">
        <v>171</v>
      </c>
      <c r="W169" t="s">
        <v>259</v>
      </c>
      <c r="X169" t="s">
        <v>88</v>
      </c>
      <c r="Y169">
        <v>2</v>
      </c>
      <c r="Z169">
        <v>1</v>
      </c>
      <c r="AA169">
        <v>48</v>
      </c>
    </row>
    <row r="170" spans="1:27" x14ac:dyDescent="0.35">
      <c r="A170">
        <v>202</v>
      </c>
      <c r="B170">
        <v>202</v>
      </c>
      <c r="C170" t="s">
        <v>38</v>
      </c>
      <c r="D170" t="s">
        <v>39</v>
      </c>
      <c r="E170">
        <v>1</v>
      </c>
      <c r="F170" t="s">
        <v>262</v>
      </c>
      <c r="G170">
        <v>1</v>
      </c>
      <c r="H170">
        <v>2</v>
      </c>
      <c r="I170">
        <v>1</v>
      </c>
      <c r="J170">
        <v>57</v>
      </c>
      <c r="K170">
        <v>55</v>
      </c>
      <c r="L170">
        <v>55</v>
      </c>
      <c r="M170">
        <v>2</v>
      </c>
      <c r="N170" t="s">
        <v>138</v>
      </c>
      <c r="O170" t="s">
        <v>124</v>
      </c>
      <c r="P170" t="s">
        <v>139</v>
      </c>
      <c r="Q170" t="s">
        <v>140</v>
      </c>
      <c r="R170" t="s">
        <v>132</v>
      </c>
      <c r="S170" t="s">
        <v>81</v>
      </c>
      <c r="T170" t="s">
        <v>141</v>
      </c>
      <c r="U170">
        <v>1</v>
      </c>
      <c r="V170" t="s">
        <v>161</v>
      </c>
      <c r="W170" t="s">
        <v>213</v>
      </c>
      <c r="X170" t="s">
        <v>76</v>
      </c>
      <c r="Y170">
        <v>1</v>
      </c>
      <c r="Z170">
        <v>1</v>
      </c>
      <c r="AA170">
        <v>48</v>
      </c>
    </row>
    <row r="171" spans="1:27" x14ac:dyDescent="0.35">
      <c r="A171">
        <v>202</v>
      </c>
      <c r="B171">
        <v>202</v>
      </c>
      <c r="C171" t="s">
        <v>38</v>
      </c>
      <c r="D171" t="s">
        <v>39</v>
      </c>
      <c r="E171">
        <v>1</v>
      </c>
      <c r="F171" t="s">
        <v>262</v>
      </c>
      <c r="G171">
        <v>1</v>
      </c>
      <c r="H171">
        <v>2</v>
      </c>
      <c r="I171">
        <v>1</v>
      </c>
      <c r="J171">
        <v>58</v>
      </c>
      <c r="K171">
        <v>50</v>
      </c>
      <c r="L171">
        <v>50</v>
      </c>
      <c r="M171">
        <v>2</v>
      </c>
      <c r="N171" t="s">
        <v>192</v>
      </c>
      <c r="O171" t="s">
        <v>124</v>
      </c>
      <c r="P171" t="s">
        <v>130</v>
      </c>
      <c r="Q171" t="s">
        <v>131</v>
      </c>
      <c r="R171" t="s">
        <v>147</v>
      </c>
      <c r="S171" t="s">
        <v>63</v>
      </c>
      <c r="T171" t="s">
        <v>193</v>
      </c>
      <c r="U171">
        <v>1</v>
      </c>
      <c r="V171" t="s">
        <v>133</v>
      </c>
      <c r="W171" t="s">
        <v>219</v>
      </c>
      <c r="X171" t="s">
        <v>96</v>
      </c>
      <c r="Y171">
        <v>1</v>
      </c>
      <c r="Z171">
        <v>1</v>
      </c>
      <c r="AA171">
        <v>48</v>
      </c>
    </row>
    <row r="172" spans="1:27" x14ac:dyDescent="0.35">
      <c r="A172">
        <v>202</v>
      </c>
      <c r="B172">
        <v>202</v>
      </c>
      <c r="C172" t="s">
        <v>38</v>
      </c>
      <c r="D172" t="s">
        <v>39</v>
      </c>
      <c r="E172">
        <v>1</v>
      </c>
      <c r="F172" t="s">
        <v>262</v>
      </c>
      <c r="G172">
        <v>1</v>
      </c>
      <c r="H172">
        <v>2</v>
      </c>
      <c r="I172">
        <v>1</v>
      </c>
      <c r="J172">
        <v>59</v>
      </c>
      <c r="K172">
        <v>58</v>
      </c>
      <c r="L172">
        <v>58</v>
      </c>
      <c r="M172">
        <v>2</v>
      </c>
      <c r="N172" t="s">
        <v>190</v>
      </c>
      <c r="O172" t="s">
        <v>124</v>
      </c>
      <c r="P172" t="s">
        <v>181</v>
      </c>
      <c r="Q172" t="s">
        <v>182</v>
      </c>
      <c r="R172" t="s">
        <v>150</v>
      </c>
      <c r="S172" t="s">
        <v>53</v>
      </c>
      <c r="T172" t="s">
        <v>191</v>
      </c>
      <c r="U172">
        <v>5</v>
      </c>
      <c r="V172" t="s">
        <v>183</v>
      </c>
      <c r="W172" t="s">
        <v>261</v>
      </c>
      <c r="X172" t="s">
        <v>120</v>
      </c>
      <c r="Y172">
        <v>1</v>
      </c>
      <c r="Z172">
        <v>1</v>
      </c>
      <c r="AA172">
        <v>48</v>
      </c>
    </row>
    <row r="173" spans="1:27" x14ac:dyDescent="0.35">
      <c r="A173">
        <v>202</v>
      </c>
      <c r="B173">
        <v>202</v>
      </c>
      <c r="C173" t="s">
        <v>38</v>
      </c>
      <c r="D173" t="s">
        <v>39</v>
      </c>
      <c r="E173">
        <v>1</v>
      </c>
      <c r="F173" t="s">
        <v>262</v>
      </c>
      <c r="G173">
        <v>1</v>
      </c>
      <c r="H173">
        <v>2</v>
      </c>
      <c r="I173">
        <v>1</v>
      </c>
      <c r="J173">
        <v>60</v>
      </c>
      <c r="K173">
        <v>51</v>
      </c>
      <c r="L173">
        <v>51</v>
      </c>
      <c r="M173">
        <v>2</v>
      </c>
      <c r="N173" t="s">
        <v>194</v>
      </c>
      <c r="O173" t="s">
        <v>124</v>
      </c>
      <c r="P173" t="s">
        <v>167</v>
      </c>
      <c r="Q173" t="s">
        <v>168</v>
      </c>
      <c r="R173" t="s">
        <v>127</v>
      </c>
      <c r="S173" t="s">
        <v>46</v>
      </c>
      <c r="T173" t="s">
        <v>195</v>
      </c>
      <c r="U173">
        <v>1</v>
      </c>
      <c r="V173" t="s">
        <v>169</v>
      </c>
      <c r="W173" t="s">
        <v>82</v>
      </c>
      <c r="X173" t="s">
        <v>216</v>
      </c>
      <c r="Y173">
        <v>1</v>
      </c>
      <c r="Z173">
        <v>1</v>
      </c>
      <c r="AA173">
        <v>48</v>
      </c>
    </row>
    <row r="174" spans="1:27" x14ac:dyDescent="0.35">
      <c r="A174">
        <v>202</v>
      </c>
      <c r="B174">
        <v>202</v>
      </c>
      <c r="C174" t="s">
        <v>38</v>
      </c>
      <c r="D174" t="s">
        <v>39</v>
      </c>
      <c r="E174">
        <v>1</v>
      </c>
      <c r="F174" t="s">
        <v>262</v>
      </c>
      <c r="G174">
        <v>1</v>
      </c>
      <c r="H174">
        <v>2</v>
      </c>
      <c r="I174">
        <v>1</v>
      </c>
      <c r="J174">
        <v>61</v>
      </c>
      <c r="K174">
        <v>69</v>
      </c>
      <c r="L174">
        <v>69</v>
      </c>
      <c r="M174">
        <v>2</v>
      </c>
      <c r="N174" t="s">
        <v>252</v>
      </c>
      <c r="O174" t="s">
        <v>201</v>
      </c>
      <c r="P174" t="s">
        <v>202</v>
      </c>
      <c r="Q174" t="s">
        <v>218</v>
      </c>
      <c r="R174" t="s">
        <v>202</v>
      </c>
      <c r="S174" t="s">
        <v>63</v>
      </c>
      <c r="T174" t="s">
        <v>253</v>
      </c>
      <c r="U174">
        <v>4</v>
      </c>
      <c r="V174" t="s">
        <v>243</v>
      </c>
      <c r="W174" t="s">
        <v>137</v>
      </c>
      <c r="X174" t="s">
        <v>122</v>
      </c>
      <c r="Y174">
        <v>2</v>
      </c>
      <c r="Z174">
        <v>1</v>
      </c>
      <c r="AA174">
        <v>48</v>
      </c>
    </row>
    <row r="175" spans="1:27" x14ac:dyDescent="0.35">
      <c r="A175">
        <v>202</v>
      </c>
      <c r="B175">
        <v>202</v>
      </c>
      <c r="C175" t="s">
        <v>38</v>
      </c>
      <c r="D175" t="s">
        <v>39</v>
      </c>
      <c r="E175">
        <v>1</v>
      </c>
      <c r="F175" t="s">
        <v>262</v>
      </c>
      <c r="G175">
        <v>1</v>
      </c>
      <c r="H175">
        <v>2</v>
      </c>
      <c r="I175">
        <v>1</v>
      </c>
      <c r="J175">
        <v>62</v>
      </c>
      <c r="K175">
        <v>68</v>
      </c>
      <c r="L175">
        <v>68</v>
      </c>
      <c r="M175">
        <v>2</v>
      </c>
      <c r="N175" t="s">
        <v>242</v>
      </c>
      <c r="O175" t="s">
        <v>201</v>
      </c>
      <c r="P175" t="s">
        <v>202</v>
      </c>
      <c r="Q175" t="s">
        <v>227</v>
      </c>
      <c r="R175" t="s">
        <v>202</v>
      </c>
      <c r="S175" t="s">
        <v>63</v>
      </c>
      <c r="T175" t="s">
        <v>243</v>
      </c>
      <c r="U175">
        <v>2</v>
      </c>
      <c r="V175" t="s">
        <v>228</v>
      </c>
      <c r="W175" t="s">
        <v>116</v>
      </c>
      <c r="X175" t="s">
        <v>151</v>
      </c>
      <c r="Y175">
        <v>1</v>
      </c>
      <c r="Z175">
        <v>1</v>
      </c>
      <c r="AA175">
        <v>48</v>
      </c>
    </row>
    <row r="176" spans="1:27" x14ac:dyDescent="0.35">
      <c r="A176">
        <v>202</v>
      </c>
      <c r="B176">
        <v>202</v>
      </c>
      <c r="C176" t="s">
        <v>38</v>
      </c>
      <c r="D176" t="s">
        <v>39</v>
      </c>
      <c r="E176">
        <v>1</v>
      </c>
      <c r="F176" t="s">
        <v>262</v>
      </c>
      <c r="G176">
        <v>1</v>
      </c>
      <c r="H176">
        <v>2</v>
      </c>
      <c r="I176">
        <v>1</v>
      </c>
      <c r="J176">
        <v>63</v>
      </c>
      <c r="K176">
        <v>65</v>
      </c>
      <c r="L176">
        <v>65</v>
      </c>
      <c r="M176">
        <v>2</v>
      </c>
      <c r="N176" t="s">
        <v>200</v>
      </c>
      <c r="O176" t="s">
        <v>201</v>
      </c>
      <c r="P176" t="s">
        <v>202</v>
      </c>
      <c r="Q176" t="s">
        <v>203</v>
      </c>
      <c r="R176" t="s">
        <v>202</v>
      </c>
      <c r="S176" t="s">
        <v>46</v>
      </c>
      <c r="T176" t="s">
        <v>204</v>
      </c>
      <c r="U176">
        <v>4</v>
      </c>
      <c r="V176" t="s">
        <v>225</v>
      </c>
      <c r="W176" t="s">
        <v>199</v>
      </c>
      <c r="X176" t="s">
        <v>112</v>
      </c>
      <c r="Y176">
        <v>2</v>
      </c>
      <c r="Z176">
        <v>1</v>
      </c>
      <c r="AA176">
        <v>48</v>
      </c>
    </row>
    <row r="177" spans="1:27" x14ac:dyDescent="0.35">
      <c r="A177">
        <v>202</v>
      </c>
      <c r="B177">
        <v>202</v>
      </c>
      <c r="C177" t="s">
        <v>38</v>
      </c>
      <c r="D177" t="s">
        <v>39</v>
      </c>
      <c r="E177">
        <v>1</v>
      </c>
      <c r="F177" t="s">
        <v>262</v>
      </c>
      <c r="G177">
        <v>1</v>
      </c>
      <c r="H177">
        <v>2</v>
      </c>
      <c r="I177">
        <v>1</v>
      </c>
      <c r="J177">
        <v>64</v>
      </c>
      <c r="K177">
        <v>70</v>
      </c>
      <c r="L177">
        <v>70</v>
      </c>
      <c r="M177">
        <v>2</v>
      </c>
      <c r="N177" t="s">
        <v>217</v>
      </c>
      <c r="O177" t="s">
        <v>201</v>
      </c>
      <c r="P177" t="s">
        <v>202</v>
      </c>
      <c r="Q177" t="s">
        <v>218</v>
      </c>
      <c r="R177" t="s">
        <v>202</v>
      </c>
      <c r="S177" t="s">
        <v>53</v>
      </c>
      <c r="T177" t="s">
        <v>219</v>
      </c>
      <c r="U177">
        <v>1</v>
      </c>
      <c r="V177" t="s">
        <v>253</v>
      </c>
      <c r="W177" t="s">
        <v>195</v>
      </c>
      <c r="X177" t="s">
        <v>110</v>
      </c>
      <c r="Y177">
        <v>1</v>
      </c>
      <c r="Z177">
        <v>1</v>
      </c>
      <c r="AA177">
        <v>48</v>
      </c>
    </row>
    <row r="178" spans="1:27" x14ac:dyDescent="0.35">
      <c r="A178">
        <v>202</v>
      </c>
      <c r="B178">
        <v>202</v>
      </c>
      <c r="C178" t="s">
        <v>38</v>
      </c>
      <c r="D178" t="s">
        <v>39</v>
      </c>
      <c r="E178">
        <v>1</v>
      </c>
      <c r="F178" t="s">
        <v>262</v>
      </c>
      <c r="G178">
        <v>1</v>
      </c>
      <c r="H178">
        <v>2</v>
      </c>
      <c r="I178">
        <v>1</v>
      </c>
      <c r="J178">
        <v>65</v>
      </c>
      <c r="K178">
        <v>64</v>
      </c>
      <c r="L178">
        <v>64</v>
      </c>
      <c r="M178">
        <v>2</v>
      </c>
      <c r="N178" t="s">
        <v>237</v>
      </c>
      <c r="O178" t="s">
        <v>201</v>
      </c>
      <c r="P178" t="s">
        <v>202</v>
      </c>
      <c r="Q178" t="s">
        <v>224</v>
      </c>
      <c r="R178" t="s">
        <v>202</v>
      </c>
      <c r="S178" t="s">
        <v>53</v>
      </c>
      <c r="T178" t="s">
        <v>238</v>
      </c>
      <c r="U178">
        <v>5</v>
      </c>
      <c r="V178" t="s">
        <v>213</v>
      </c>
      <c r="W178" t="s">
        <v>141</v>
      </c>
      <c r="X178" t="s">
        <v>104</v>
      </c>
      <c r="Y178">
        <v>2</v>
      </c>
      <c r="Z178">
        <v>1</v>
      </c>
      <c r="AA178">
        <v>48</v>
      </c>
    </row>
    <row r="179" spans="1:27" x14ac:dyDescent="0.35">
      <c r="A179">
        <v>202</v>
      </c>
      <c r="B179">
        <v>202</v>
      </c>
      <c r="C179" t="s">
        <v>38</v>
      </c>
      <c r="D179" t="s">
        <v>39</v>
      </c>
      <c r="E179">
        <v>1</v>
      </c>
      <c r="F179" t="s">
        <v>262</v>
      </c>
      <c r="G179">
        <v>1</v>
      </c>
      <c r="H179">
        <v>2</v>
      </c>
      <c r="I179">
        <v>1</v>
      </c>
      <c r="J179">
        <v>66</v>
      </c>
      <c r="K179">
        <v>71</v>
      </c>
      <c r="L179">
        <v>71</v>
      </c>
      <c r="M179">
        <v>2</v>
      </c>
      <c r="N179" t="s">
        <v>234</v>
      </c>
      <c r="O179" t="s">
        <v>201</v>
      </c>
      <c r="P179" t="s">
        <v>202</v>
      </c>
      <c r="Q179" t="s">
        <v>235</v>
      </c>
      <c r="R179" t="s">
        <v>202</v>
      </c>
      <c r="S179" t="s">
        <v>46</v>
      </c>
      <c r="T179" t="s">
        <v>236</v>
      </c>
      <c r="U179">
        <v>1</v>
      </c>
      <c r="V179" t="s">
        <v>251</v>
      </c>
      <c r="W179" t="s">
        <v>108</v>
      </c>
      <c r="X179" t="s">
        <v>179</v>
      </c>
      <c r="Y179">
        <v>1</v>
      </c>
      <c r="Z179">
        <v>1</v>
      </c>
      <c r="AA179">
        <v>48</v>
      </c>
    </row>
    <row r="180" spans="1:27" x14ac:dyDescent="0.35">
      <c r="A180">
        <v>202</v>
      </c>
      <c r="B180">
        <v>202</v>
      </c>
      <c r="C180" t="s">
        <v>38</v>
      </c>
      <c r="D180" t="s">
        <v>39</v>
      </c>
      <c r="E180">
        <v>1</v>
      </c>
      <c r="F180" t="s">
        <v>262</v>
      </c>
      <c r="G180">
        <v>1</v>
      </c>
      <c r="H180">
        <v>2</v>
      </c>
      <c r="I180">
        <v>1</v>
      </c>
      <c r="J180">
        <v>67</v>
      </c>
      <c r="K180">
        <v>62</v>
      </c>
      <c r="L180">
        <v>62</v>
      </c>
      <c r="M180">
        <v>2</v>
      </c>
      <c r="N180" t="s">
        <v>239</v>
      </c>
      <c r="O180" t="s">
        <v>201</v>
      </c>
      <c r="P180" t="s">
        <v>202</v>
      </c>
      <c r="Q180" t="s">
        <v>240</v>
      </c>
      <c r="R180" t="s">
        <v>202</v>
      </c>
      <c r="S180" t="s">
        <v>63</v>
      </c>
      <c r="T180" t="s">
        <v>241</v>
      </c>
      <c r="U180">
        <v>5</v>
      </c>
      <c r="V180" t="s">
        <v>245</v>
      </c>
      <c r="W180" t="s">
        <v>191</v>
      </c>
      <c r="X180" t="s">
        <v>58</v>
      </c>
      <c r="Y180">
        <v>1</v>
      </c>
      <c r="Z180">
        <v>1</v>
      </c>
      <c r="AA180">
        <v>48</v>
      </c>
    </row>
    <row r="181" spans="1:27" x14ac:dyDescent="0.35">
      <c r="A181">
        <v>202</v>
      </c>
      <c r="B181">
        <v>202</v>
      </c>
      <c r="C181" t="s">
        <v>38</v>
      </c>
      <c r="D181" t="s">
        <v>39</v>
      </c>
      <c r="E181">
        <v>1</v>
      </c>
      <c r="F181" t="s">
        <v>262</v>
      </c>
      <c r="G181">
        <v>1</v>
      </c>
      <c r="H181">
        <v>2</v>
      </c>
      <c r="I181">
        <v>1</v>
      </c>
      <c r="J181">
        <v>68</v>
      </c>
      <c r="K181">
        <v>66</v>
      </c>
      <c r="L181">
        <v>66</v>
      </c>
      <c r="M181">
        <v>2</v>
      </c>
      <c r="N181" t="s">
        <v>229</v>
      </c>
      <c r="O181" t="s">
        <v>201</v>
      </c>
      <c r="P181" t="s">
        <v>202</v>
      </c>
      <c r="Q181" t="s">
        <v>203</v>
      </c>
      <c r="R181" t="s">
        <v>202</v>
      </c>
      <c r="S181" t="s">
        <v>81</v>
      </c>
      <c r="T181" t="s">
        <v>230</v>
      </c>
      <c r="U181">
        <v>2</v>
      </c>
      <c r="V181" t="s">
        <v>204</v>
      </c>
      <c r="W181" t="s">
        <v>148</v>
      </c>
      <c r="X181" t="s">
        <v>68</v>
      </c>
      <c r="Y181">
        <v>1</v>
      </c>
      <c r="Z181">
        <v>1</v>
      </c>
      <c r="AA181">
        <v>48</v>
      </c>
    </row>
    <row r="182" spans="1:27" x14ac:dyDescent="0.35">
      <c r="A182">
        <v>202</v>
      </c>
      <c r="B182">
        <v>202</v>
      </c>
      <c r="C182" t="s">
        <v>38</v>
      </c>
      <c r="D182" t="s">
        <v>39</v>
      </c>
      <c r="E182">
        <v>1</v>
      </c>
      <c r="F182" t="s">
        <v>262</v>
      </c>
      <c r="G182">
        <v>1</v>
      </c>
      <c r="H182">
        <v>2</v>
      </c>
      <c r="I182">
        <v>1</v>
      </c>
      <c r="J182">
        <v>69</v>
      </c>
      <c r="K182">
        <v>61</v>
      </c>
      <c r="L182">
        <v>61</v>
      </c>
      <c r="M182">
        <v>2</v>
      </c>
      <c r="N182" t="s">
        <v>244</v>
      </c>
      <c r="O182" t="s">
        <v>201</v>
      </c>
      <c r="P182" t="s">
        <v>202</v>
      </c>
      <c r="Q182" t="s">
        <v>240</v>
      </c>
      <c r="R182" t="s">
        <v>202</v>
      </c>
      <c r="S182" t="s">
        <v>81</v>
      </c>
      <c r="T182" t="s">
        <v>245</v>
      </c>
      <c r="U182">
        <v>1</v>
      </c>
      <c r="V182" t="s">
        <v>230</v>
      </c>
      <c r="W182" t="s">
        <v>171</v>
      </c>
      <c r="X182" t="s">
        <v>106</v>
      </c>
      <c r="Y182">
        <v>2</v>
      </c>
      <c r="Z182">
        <v>1</v>
      </c>
      <c r="AA182">
        <v>48</v>
      </c>
    </row>
    <row r="183" spans="1:27" x14ac:dyDescent="0.35">
      <c r="A183">
        <v>202</v>
      </c>
      <c r="B183">
        <v>202</v>
      </c>
      <c r="C183" t="s">
        <v>38</v>
      </c>
      <c r="D183" t="s">
        <v>39</v>
      </c>
      <c r="E183">
        <v>1</v>
      </c>
      <c r="F183" t="s">
        <v>262</v>
      </c>
      <c r="G183">
        <v>1</v>
      </c>
      <c r="H183">
        <v>2</v>
      </c>
      <c r="I183">
        <v>1</v>
      </c>
      <c r="J183">
        <v>70</v>
      </c>
      <c r="K183">
        <v>67</v>
      </c>
      <c r="L183">
        <v>67</v>
      </c>
      <c r="M183">
        <v>2</v>
      </c>
      <c r="N183" t="s">
        <v>226</v>
      </c>
      <c r="O183" t="s">
        <v>201</v>
      </c>
      <c r="P183" t="s">
        <v>202</v>
      </c>
      <c r="Q183" t="s">
        <v>227</v>
      </c>
      <c r="R183" t="s">
        <v>202</v>
      </c>
      <c r="S183" t="s">
        <v>81</v>
      </c>
      <c r="T183" t="s">
        <v>228</v>
      </c>
      <c r="U183">
        <v>1</v>
      </c>
      <c r="V183" t="s">
        <v>261</v>
      </c>
      <c r="W183" t="s">
        <v>90</v>
      </c>
      <c r="X183" t="s">
        <v>169</v>
      </c>
      <c r="Y183">
        <v>2</v>
      </c>
      <c r="Z183">
        <v>1</v>
      </c>
      <c r="AA183">
        <v>48</v>
      </c>
    </row>
    <row r="184" spans="1:27" x14ac:dyDescent="0.35">
      <c r="A184">
        <v>202</v>
      </c>
      <c r="B184">
        <v>202</v>
      </c>
      <c r="C184" t="s">
        <v>38</v>
      </c>
      <c r="D184" t="s">
        <v>39</v>
      </c>
      <c r="E184">
        <v>1</v>
      </c>
      <c r="F184" t="s">
        <v>262</v>
      </c>
      <c r="G184">
        <v>1</v>
      </c>
      <c r="H184">
        <v>2</v>
      </c>
      <c r="I184">
        <v>1</v>
      </c>
      <c r="J184">
        <v>71</v>
      </c>
      <c r="K184">
        <v>63</v>
      </c>
      <c r="L184">
        <v>63</v>
      </c>
      <c r="M184">
        <v>2</v>
      </c>
      <c r="N184" t="s">
        <v>223</v>
      </c>
      <c r="O184" t="s">
        <v>201</v>
      </c>
      <c r="P184" t="s">
        <v>202</v>
      </c>
      <c r="Q184" t="s">
        <v>224</v>
      </c>
      <c r="R184" t="s">
        <v>202</v>
      </c>
      <c r="S184" t="s">
        <v>46</v>
      </c>
      <c r="T184" t="s">
        <v>225</v>
      </c>
      <c r="U184">
        <v>5</v>
      </c>
      <c r="V184" t="s">
        <v>238</v>
      </c>
      <c r="W184" t="s">
        <v>145</v>
      </c>
      <c r="X184" t="s">
        <v>86</v>
      </c>
      <c r="Y184">
        <v>1</v>
      </c>
      <c r="Z184">
        <v>1</v>
      </c>
      <c r="AA184">
        <v>48</v>
      </c>
    </row>
    <row r="185" spans="1:27" x14ac:dyDescent="0.35">
      <c r="A185">
        <v>202</v>
      </c>
      <c r="B185">
        <v>202</v>
      </c>
      <c r="C185" t="s">
        <v>38</v>
      </c>
      <c r="D185" t="s">
        <v>39</v>
      </c>
      <c r="E185">
        <v>1</v>
      </c>
      <c r="F185" t="s">
        <v>262</v>
      </c>
      <c r="G185">
        <v>1</v>
      </c>
      <c r="H185">
        <v>2</v>
      </c>
      <c r="I185">
        <v>1</v>
      </c>
      <c r="J185">
        <v>72</v>
      </c>
      <c r="K185">
        <v>72</v>
      </c>
      <c r="L185">
        <v>72</v>
      </c>
      <c r="M185">
        <v>2</v>
      </c>
      <c r="N185" t="s">
        <v>250</v>
      </c>
      <c r="O185" t="s">
        <v>201</v>
      </c>
      <c r="P185" t="s">
        <v>202</v>
      </c>
      <c r="Q185" t="s">
        <v>235</v>
      </c>
      <c r="R185" t="s">
        <v>202</v>
      </c>
      <c r="S185" t="s">
        <v>53</v>
      </c>
      <c r="T185" t="s">
        <v>251</v>
      </c>
      <c r="U185">
        <v>1</v>
      </c>
      <c r="V185" t="s">
        <v>219</v>
      </c>
      <c r="W185" t="s">
        <v>88</v>
      </c>
      <c r="X185" t="s">
        <v>155</v>
      </c>
      <c r="Y185">
        <v>2</v>
      </c>
      <c r="Z185">
        <v>1</v>
      </c>
      <c r="AA185">
        <v>48</v>
      </c>
    </row>
    <row r="186" spans="1:27" x14ac:dyDescent="0.35">
      <c r="A186">
        <v>202</v>
      </c>
      <c r="B186">
        <v>202</v>
      </c>
      <c r="C186" t="s">
        <v>38</v>
      </c>
      <c r="D186" t="s">
        <v>39</v>
      </c>
      <c r="E186">
        <v>1</v>
      </c>
      <c r="F186" t="s">
        <v>263</v>
      </c>
      <c r="G186">
        <v>1</v>
      </c>
      <c r="H186">
        <v>3</v>
      </c>
      <c r="I186">
        <v>1</v>
      </c>
      <c r="J186">
        <v>1</v>
      </c>
      <c r="K186">
        <v>48</v>
      </c>
      <c r="L186">
        <v>48</v>
      </c>
      <c r="M186">
        <v>2</v>
      </c>
      <c r="N186" t="s">
        <v>49</v>
      </c>
      <c r="O186" t="s">
        <v>42</v>
      </c>
      <c r="P186" t="s">
        <v>50</v>
      </c>
      <c r="Q186" t="s">
        <v>51</v>
      </c>
      <c r="R186" t="s">
        <v>52</v>
      </c>
      <c r="S186" t="s">
        <v>53</v>
      </c>
      <c r="T186" t="s">
        <v>54</v>
      </c>
      <c r="U186">
        <v>5</v>
      </c>
      <c r="V186" t="s">
        <v>88</v>
      </c>
      <c r="W186" t="s">
        <v>241</v>
      </c>
      <c r="X186" t="s">
        <v>171</v>
      </c>
      <c r="Y186">
        <v>1</v>
      </c>
      <c r="Z186">
        <v>3</v>
      </c>
      <c r="AA186">
        <v>48</v>
      </c>
    </row>
    <row r="187" spans="1:27" x14ac:dyDescent="0.35">
      <c r="A187">
        <v>202</v>
      </c>
      <c r="B187">
        <v>202</v>
      </c>
      <c r="C187" t="s">
        <v>38</v>
      </c>
      <c r="D187" t="s">
        <v>39</v>
      </c>
      <c r="E187">
        <v>1</v>
      </c>
      <c r="F187" t="s">
        <v>263</v>
      </c>
      <c r="G187">
        <v>1</v>
      </c>
      <c r="H187">
        <v>3</v>
      </c>
      <c r="I187">
        <v>1</v>
      </c>
      <c r="J187">
        <v>2</v>
      </c>
      <c r="K187">
        <v>10</v>
      </c>
      <c r="L187">
        <v>10</v>
      </c>
      <c r="M187">
        <v>1</v>
      </c>
      <c r="N187" t="s">
        <v>107</v>
      </c>
      <c r="O187" t="s">
        <v>42</v>
      </c>
      <c r="P187" t="s">
        <v>56</v>
      </c>
      <c r="Q187" t="s">
        <v>57</v>
      </c>
      <c r="R187" t="s">
        <v>62</v>
      </c>
      <c r="S187" t="s">
        <v>63</v>
      </c>
      <c r="T187" t="s">
        <v>108</v>
      </c>
      <c r="U187">
        <v>2</v>
      </c>
      <c r="V187" t="s">
        <v>86</v>
      </c>
      <c r="W187" t="s">
        <v>169</v>
      </c>
      <c r="X187" t="s">
        <v>204</v>
      </c>
      <c r="Y187">
        <v>2</v>
      </c>
      <c r="Z187">
        <v>3</v>
      </c>
      <c r="AA187">
        <v>48</v>
      </c>
    </row>
    <row r="188" spans="1:27" x14ac:dyDescent="0.35">
      <c r="A188">
        <v>202</v>
      </c>
      <c r="B188">
        <v>202</v>
      </c>
      <c r="C188" t="s">
        <v>38</v>
      </c>
      <c r="D188" t="s">
        <v>39</v>
      </c>
      <c r="E188">
        <v>1</v>
      </c>
      <c r="F188" t="s">
        <v>263</v>
      </c>
      <c r="G188">
        <v>1</v>
      </c>
      <c r="H188">
        <v>3</v>
      </c>
      <c r="I188">
        <v>1</v>
      </c>
      <c r="J188">
        <v>3</v>
      </c>
      <c r="K188">
        <v>43</v>
      </c>
      <c r="L188">
        <v>43</v>
      </c>
      <c r="M188">
        <v>2</v>
      </c>
      <c r="N188" t="s">
        <v>111</v>
      </c>
      <c r="O188" t="s">
        <v>42</v>
      </c>
      <c r="P188" t="s">
        <v>92</v>
      </c>
      <c r="Q188" t="s">
        <v>93</v>
      </c>
      <c r="R188" t="s">
        <v>80</v>
      </c>
      <c r="S188" t="s">
        <v>81</v>
      </c>
      <c r="T188" t="s">
        <v>112</v>
      </c>
      <c r="U188">
        <v>2</v>
      </c>
      <c r="V188" t="s">
        <v>94</v>
      </c>
      <c r="W188" t="s">
        <v>259</v>
      </c>
      <c r="X188" t="s">
        <v>191</v>
      </c>
      <c r="Y188">
        <v>1</v>
      </c>
      <c r="Z188">
        <v>3</v>
      </c>
      <c r="AA188">
        <v>48</v>
      </c>
    </row>
    <row r="189" spans="1:27" x14ac:dyDescent="0.35">
      <c r="A189">
        <v>202</v>
      </c>
      <c r="B189">
        <v>202</v>
      </c>
      <c r="C189" t="s">
        <v>38</v>
      </c>
      <c r="D189" t="s">
        <v>39</v>
      </c>
      <c r="E189">
        <v>1</v>
      </c>
      <c r="F189" t="s">
        <v>263</v>
      </c>
      <c r="G189">
        <v>1</v>
      </c>
      <c r="H189">
        <v>3</v>
      </c>
      <c r="I189">
        <v>1</v>
      </c>
      <c r="J189">
        <v>4</v>
      </c>
      <c r="K189">
        <v>46</v>
      </c>
      <c r="L189">
        <v>46</v>
      </c>
      <c r="M189">
        <v>2</v>
      </c>
      <c r="N189" t="s">
        <v>115</v>
      </c>
      <c r="O189" t="s">
        <v>42</v>
      </c>
      <c r="P189" t="s">
        <v>84</v>
      </c>
      <c r="Q189" t="s">
        <v>85</v>
      </c>
      <c r="R189" t="s">
        <v>52</v>
      </c>
      <c r="S189" t="s">
        <v>53</v>
      </c>
      <c r="T189" t="s">
        <v>116</v>
      </c>
      <c r="U189">
        <v>5</v>
      </c>
      <c r="V189" t="s">
        <v>54</v>
      </c>
      <c r="W189" t="s">
        <v>155</v>
      </c>
      <c r="X189" t="s">
        <v>245</v>
      </c>
      <c r="Y189">
        <v>2</v>
      </c>
      <c r="Z189">
        <v>3</v>
      </c>
      <c r="AA189">
        <v>48</v>
      </c>
    </row>
    <row r="190" spans="1:27" x14ac:dyDescent="0.35">
      <c r="A190">
        <v>202</v>
      </c>
      <c r="B190">
        <v>202</v>
      </c>
      <c r="C190" t="s">
        <v>38</v>
      </c>
      <c r="D190" t="s">
        <v>39</v>
      </c>
      <c r="E190">
        <v>1</v>
      </c>
      <c r="F190" t="s">
        <v>263</v>
      </c>
      <c r="G190">
        <v>1</v>
      </c>
      <c r="H190">
        <v>3</v>
      </c>
      <c r="I190">
        <v>1</v>
      </c>
      <c r="J190">
        <v>5</v>
      </c>
      <c r="K190">
        <v>37</v>
      </c>
      <c r="L190">
        <v>37</v>
      </c>
      <c r="M190">
        <v>2</v>
      </c>
      <c r="N190" t="s">
        <v>119</v>
      </c>
      <c r="O190" t="s">
        <v>42</v>
      </c>
      <c r="P190" t="s">
        <v>66</v>
      </c>
      <c r="Q190" t="s">
        <v>67</v>
      </c>
      <c r="R190" t="s">
        <v>80</v>
      </c>
      <c r="S190" t="s">
        <v>81</v>
      </c>
      <c r="T190" t="s">
        <v>120</v>
      </c>
      <c r="U190">
        <v>2</v>
      </c>
      <c r="V190" t="s">
        <v>82</v>
      </c>
      <c r="W190" t="s">
        <v>189</v>
      </c>
      <c r="X190" t="s">
        <v>233</v>
      </c>
      <c r="Y190">
        <v>2</v>
      </c>
      <c r="Z190">
        <v>3</v>
      </c>
      <c r="AA190">
        <v>48</v>
      </c>
    </row>
    <row r="191" spans="1:27" x14ac:dyDescent="0.35">
      <c r="A191">
        <v>202</v>
      </c>
      <c r="B191">
        <v>202</v>
      </c>
      <c r="C191" t="s">
        <v>38</v>
      </c>
      <c r="D191" t="s">
        <v>39</v>
      </c>
      <c r="E191">
        <v>1</v>
      </c>
      <c r="F191" t="s">
        <v>263</v>
      </c>
      <c r="G191">
        <v>1</v>
      </c>
      <c r="H191">
        <v>3</v>
      </c>
      <c r="I191">
        <v>1</v>
      </c>
      <c r="J191">
        <v>6</v>
      </c>
      <c r="K191">
        <v>12</v>
      </c>
      <c r="L191">
        <v>12</v>
      </c>
      <c r="M191">
        <v>1</v>
      </c>
      <c r="N191" t="s">
        <v>95</v>
      </c>
      <c r="O191" t="s">
        <v>42</v>
      </c>
      <c r="P191" t="s">
        <v>78</v>
      </c>
      <c r="Q191" t="s">
        <v>79</v>
      </c>
      <c r="R191" t="s">
        <v>52</v>
      </c>
      <c r="S191" t="s">
        <v>53</v>
      </c>
      <c r="T191" t="s">
        <v>96</v>
      </c>
      <c r="U191">
        <v>2</v>
      </c>
      <c r="V191" t="s">
        <v>106</v>
      </c>
      <c r="W191" t="s">
        <v>159</v>
      </c>
      <c r="X191" t="s">
        <v>228</v>
      </c>
      <c r="Y191">
        <v>2</v>
      </c>
      <c r="Z191">
        <v>3</v>
      </c>
      <c r="AA191">
        <v>48</v>
      </c>
    </row>
    <row r="192" spans="1:27" x14ac:dyDescent="0.35">
      <c r="A192">
        <v>202</v>
      </c>
      <c r="B192">
        <v>202</v>
      </c>
      <c r="C192" t="s">
        <v>38</v>
      </c>
      <c r="D192" t="s">
        <v>39</v>
      </c>
      <c r="E192">
        <v>1</v>
      </c>
      <c r="F192" t="s">
        <v>263</v>
      </c>
      <c r="G192">
        <v>1</v>
      </c>
      <c r="H192">
        <v>3</v>
      </c>
      <c r="I192">
        <v>1</v>
      </c>
      <c r="J192">
        <v>7</v>
      </c>
      <c r="K192">
        <v>40</v>
      </c>
      <c r="L192">
        <v>40</v>
      </c>
      <c r="M192">
        <v>2</v>
      </c>
      <c r="N192" t="s">
        <v>105</v>
      </c>
      <c r="O192" t="s">
        <v>42</v>
      </c>
      <c r="P192" t="s">
        <v>74</v>
      </c>
      <c r="Q192" t="s">
        <v>75</v>
      </c>
      <c r="R192" t="s">
        <v>52</v>
      </c>
      <c r="S192" t="s">
        <v>53</v>
      </c>
      <c r="T192" t="s">
        <v>106</v>
      </c>
      <c r="U192">
        <v>5</v>
      </c>
      <c r="V192" t="s">
        <v>76</v>
      </c>
      <c r="W192" t="s">
        <v>179</v>
      </c>
      <c r="X192" t="s">
        <v>207</v>
      </c>
      <c r="Y192">
        <v>1</v>
      </c>
      <c r="Z192">
        <v>3</v>
      </c>
      <c r="AA192">
        <v>48</v>
      </c>
    </row>
    <row r="193" spans="1:27" x14ac:dyDescent="0.35">
      <c r="A193">
        <v>202</v>
      </c>
      <c r="B193">
        <v>202</v>
      </c>
      <c r="C193" t="s">
        <v>38</v>
      </c>
      <c r="D193" t="s">
        <v>39</v>
      </c>
      <c r="E193">
        <v>1</v>
      </c>
      <c r="F193" t="s">
        <v>263</v>
      </c>
      <c r="G193">
        <v>1</v>
      </c>
      <c r="H193">
        <v>3</v>
      </c>
      <c r="I193">
        <v>1</v>
      </c>
      <c r="J193">
        <v>8</v>
      </c>
      <c r="K193">
        <v>42</v>
      </c>
      <c r="L193">
        <v>42</v>
      </c>
      <c r="M193">
        <v>2</v>
      </c>
      <c r="N193" t="s">
        <v>113</v>
      </c>
      <c r="O193" t="s">
        <v>42</v>
      </c>
      <c r="P193" t="s">
        <v>102</v>
      </c>
      <c r="Q193" t="s">
        <v>103</v>
      </c>
      <c r="R193" t="s">
        <v>80</v>
      </c>
      <c r="S193" t="s">
        <v>81</v>
      </c>
      <c r="T193" t="s">
        <v>114</v>
      </c>
      <c r="U193">
        <v>1</v>
      </c>
      <c r="V193" t="s">
        <v>122</v>
      </c>
      <c r="W193" t="s">
        <v>255</v>
      </c>
      <c r="X193" t="s">
        <v>187</v>
      </c>
      <c r="Y193">
        <v>2</v>
      </c>
      <c r="Z193">
        <v>3</v>
      </c>
      <c r="AA193">
        <v>48</v>
      </c>
    </row>
    <row r="194" spans="1:27" x14ac:dyDescent="0.35">
      <c r="A194">
        <v>202</v>
      </c>
      <c r="B194">
        <v>202</v>
      </c>
      <c r="C194" t="s">
        <v>38</v>
      </c>
      <c r="D194" t="s">
        <v>39</v>
      </c>
      <c r="E194">
        <v>1</v>
      </c>
      <c r="F194" t="s">
        <v>263</v>
      </c>
      <c r="G194">
        <v>1</v>
      </c>
      <c r="H194">
        <v>3</v>
      </c>
      <c r="I194">
        <v>1</v>
      </c>
      <c r="J194">
        <v>9</v>
      </c>
      <c r="K194">
        <v>38</v>
      </c>
      <c r="L194">
        <v>38</v>
      </c>
      <c r="M194">
        <v>2</v>
      </c>
      <c r="N194" t="s">
        <v>65</v>
      </c>
      <c r="O194" t="s">
        <v>42</v>
      </c>
      <c r="P194" t="s">
        <v>66</v>
      </c>
      <c r="Q194" t="s">
        <v>67</v>
      </c>
      <c r="R194" t="s">
        <v>62</v>
      </c>
      <c r="S194" t="s">
        <v>63</v>
      </c>
      <c r="T194" t="s">
        <v>68</v>
      </c>
      <c r="U194">
        <v>4</v>
      </c>
      <c r="V194" t="s">
        <v>120</v>
      </c>
      <c r="W194" t="s">
        <v>128</v>
      </c>
      <c r="X194" t="s">
        <v>238</v>
      </c>
      <c r="Y194">
        <v>1</v>
      </c>
      <c r="Z194">
        <v>3</v>
      </c>
      <c r="AA194">
        <v>48</v>
      </c>
    </row>
    <row r="195" spans="1:27" x14ac:dyDescent="0.35">
      <c r="A195">
        <v>202</v>
      </c>
      <c r="B195">
        <v>202</v>
      </c>
      <c r="C195" t="s">
        <v>38</v>
      </c>
      <c r="D195" t="s">
        <v>39</v>
      </c>
      <c r="E195">
        <v>1</v>
      </c>
      <c r="F195" t="s">
        <v>263</v>
      </c>
      <c r="G195">
        <v>1</v>
      </c>
      <c r="H195">
        <v>3</v>
      </c>
      <c r="I195">
        <v>1</v>
      </c>
      <c r="J195">
        <v>10</v>
      </c>
      <c r="K195">
        <v>6</v>
      </c>
      <c r="L195">
        <v>6</v>
      </c>
      <c r="M195">
        <v>1</v>
      </c>
      <c r="N195" t="s">
        <v>89</v>
      </c>
      <c r="O195" t="s">
        <v>42</v>
      </c>
      <c r="P195" t="s">
        <v>60</v>
      </c>
      <c r="Q195" t="s">
        <v>61</v>
      </c>
      <c r="R195" t="s">
        <v>52</v>
      </c>
      <c r="S195" t="s">
        <v>53</v>
      </c>
      <c r="T195" t="s">
        <v>90</v>
      </c>
      <c r="U195">
        <v>1</v>
      </c>
      <c r="V195" t="s">
        <v>118</v>
      </c>
      <c r="W195" t="s">
        <v>247</v>
      </c>
      <c r="X195" t="s">
        <v>193</v>
      </c>
      <c r="Y195">
        <v>2</v>
      </c>
      <c r="Z195">
        <v>3</v>
      </c>
      <c r="AA195">
        <v>48</v>
      </c>
    </row>
    <row r="196" spans="1:27" x14ac:dyDescent="0.35">
      <c r="A196">
        <v>202</v>
      </c>
      <c r="B196">
        <v>202</v>
      </c>
      <c r="C196" t="s">
        <v>38</v>
      </c>
      <c r="D196" t="s">
        <v>39</v>
      </c>
      <c r="E196">
        <v>1</v>
      </c>
      <c r="F196" t="s">
        <v>263</v>
      </c>
      <c r="G196">
        <v>1</v>
      </c>
      <c r="H196">
        <v>3</v>
      </c>
      <c r="I196">
        <v>1</v>
      </c>
      <c r="J196">
        <v>11</v>
      </c>
      <c r="K196">
        <v>41</v>
      </c>
      <c r="L196">
        <v>41</v>
      </c>
      <c r="M196">
        <v>2</v>
      </c>
      <c r="N196" t="s">
        <v>101</v>
      </c>
      <c r="O196" t="s">
        <v>42</v>
      </c>
      <c r="P196" t="s">
        <v>102</v>
      </c>
      <c r="Q196" t="s">
        <v>103</v>
      </c>
      <c r="R196" t="s">
        <v>45</v>
      </c>
      <c r="S196" t="s">
        <v>46</v>
      </c>
      <c r="T196" t="s">
        <v>104</v>
      </c>
      <c r="U196">
        <v>4</v>
      </c>
      <c r="V196" t="s">
        <v>114</v>
      </c>
      <c r="W196" t="s">
        <v>183</v>
      </c>
      <c r="X196" t="s">
        <v>210</v>
      </c>
      <c r="Y196">
        <v>1</v>
      </c>
      <c r="Z196">
        <v>3</v>
      </c>
      <c r="AA196">
        <v>48</v>
      </c>
    </row>
    <row r="197" spans="1:27" x14ac:dyDescent="0.35">
      <c r="A197">
        <v>202</v>
      </c>
      <c r="B197">
        <v>202</v>
      </c>
      <c r="C197" t="s">
        <v>38</v>
      </c>
      <c r="D197" t="s">
        <v>39</v>
      </c>
      <c r="E197">
        <v>1</v>
      </c>
      <c r="F197" t="s">
        <v>263</v>
      </c>
      <c r="G197">
        <v>1</v>
      </c>
      <c r="H197">
        <v>3</v>
      </c>
      <c r="I197">
        <v>1</v>
      </c>
      <c r="J197">
        <v>12</v>
      </c>
      <c r="K197">
        <v>1</v>
      </c>
      <c r="L197">
        <v>1</v>
      </c>
      <c r="M197">
        <v>1</v>
      </c>
      <c r="N197" t="s">
        <v>109</v>
      </c>
      <c r="O197" t="s">
        <v>42</v>
      </c>
      <c r="P197" t="s">
        <v>98</v>
      </c>
      <c r="Q197" t="s">
        <v>99</v>
      </c>
      <c r="R197" t="s">
        <v>45</v>
      </c>
      <c r="S197" t="s">
        <v>46</v>
      </c>
      <c r="T197" t="s">
        <v>110</v>
      </c>
      <c r="U197">
        <v>1</v>
      </c>
      <c r="V197" t="s">
        <v>100</v>
      </c>
      <c r="W197" t="s">
        <v>161</v>
      </c>
      <c r="X197" t="s">
        <v>216</v>
      </c>
      <c r="Y197">
        <v>1</v>
      </c>
      <c r="Z197">
        <v>3</v>
      </c>
      <c r="AA197">
        <v>48</v>
      </c>
    </row>
    <row r="198" spans="1:27" x14ac:dyDescent="0.35">
      <c r="A198">
        <v>202</v>
      </c>
      <c r="B198">
        <v>202</v>
      </c>
      <c r="C198" t="s">
        <v>38</v>
      </c>
      <c r="D198" t="s">
        <v>39</v>
      </c>
      <c r="E198">
        <v>1</v>
      </c>
      <c r="F198" t="s">
        <v>263</v>
      </c>
      <c r="G198">
        <v>1</v>
      </c>
      <c r="H198">
        <v>3</v>
      </c>
      <c r="I198">
        <v>1</v>
      </c>
      <c r="J198">
        <v>13</v>
      </c>
      <c r="K198">
        <v>8</v>
      </c>
      <c r="L198">
        <v>8</v>
      </c>
      <c r="M198">
        <v>1</v>
      </c>
      <c r="N198" t="s">
        <v>117</v>
      </c>
      <c r="O198" t="s">
        <v>42</v>
      </c>
      <c r="P198" t="s">
        <v>43</v>
      </c>
      <c r="Q198" t="s">
        <v>44</v>
      </c>
      <c r="R198" t="s">
        <v>52</v>
      </c>
      <c r="S198" t="s">
        <v>53</v>
      </c>
      <c r="T198" t="s">
        <v>118</v>
      </c>
      <c r="U198">
        <v>1</v>
      </c>
      <c r="V198" t="s">
        <v>47</v>
      </c>
      <c r="W198" t="s">
        <v>243</v>
      </c>
      <c r="X198" t="s">
        <v>145</v>
      </c>
      <c r="Y198">
        <v>1</v>
      </c>
      <c r="Z198">
        <v>3</v>
      </c>
      <c r="AA198">
        <v>48</v>
      </c>
    </row>
    <row r="199" spans="1:27" x14ac:dyDescent="0.35">
      <c r="A199">
        <v>202</v>
      </c>
      <c r="B199">
        <v>202</v>
      </c>
      <c r="C199" t="s">
        <v>38</v>
      </c>
      <c r="D199" t="s">
        <v>39</v>
      </c>
      <c r="E199">
        <v>1</v>
      </c>
      <c r="F199" t="s">
        <v>263</v>
      </c>
      <c r="G199">
        <v>1</v>
      </c>
      <c r="H199">
        <v>3</v>
      </c>
      <c r="I199">
        <v>1</v>
      </c>
      <c r="J199">
        <v>14</v>
      </c>
      <c r="K199">
        <v>9</v>
      </c>
      <c r="L199">
        <v>9</v>
      </c>
      <c r="M199">
        <v>1</v>
      </c>
      <c r="N199" t="s">
        <v>55</v>
      </c>
      <c r="O199" t="s">
        <v>42</v>
      </c>
      <c r="P199" t="s">
        <v>56</v>
      </c>
      <c r="Q199" t="s">
        <v>57</v>
      </c>
      <c r="R199" t="s">
        <v>45</v>
      </c>
      <c r="S199" t="s">
        <v>46</v>
      </c>
      <c r="T199" t="s">
        <v>58</v>
      </c>
      <c r="U199">
        <v>4</v>
      </c>
      <c r="V199" t="s">
        <v>108</v>
      </c>
      <c r="W199" t="s">
        <v>133</v>
      </c>
      <c r="X199" t="s">
        <v>251</v>
      </c>
      <c r="Y199">
        <v>1</v>
      </c>
      <c r="Z199">
        <v>3</v>
      </c>
      <c r="AA199">
        <v>48</v>
      </c>
    </row>
    <row r="200" spans="1:27" x14ac:dyDescent="0.35">
      <c r="A200">
        <v>202</v>
      </c>
      <c r="B200">
        <v>202</v>
      </c>
      <c r="C200" t="s">
        <v>38</v>
      </c>
      <c r="D200" t="s">
        <v>39</v>
      </c>
      <c r="E200">
        <v>1</v>
      </c>
      <c r="F200" t="s">
        <v>263</v>
      </c>
      <c r="G200">
        <v>1</v>
      </c>
      <c r="H200">
        <v>3</v>
      </c>
      <c r="I200">
        <v>1</v>
      </c>
      <c r="J200">
        <v>15</v>
      </c>
      <c r="K200">
        <v>45</v>
      </c>
      <c r="L200">
        <v>45</v>
      </c>
      <c r="M200">
        <v>2</v>
      </c>
      <c r="N200" t="s">
        <v>83</v>
      </c>
      <c r="O200" t="s">
        <v>42</v>
      </c>
      <c r="P200" t="s">
        <v>84</v>
      </c>
      <c r="Q200" t="s">
        <v>85</v>
      </c>
      <c r="R200" t="s">
        <v>62</v>
      </c>
      <c r="S200" t="s">
        <v>63</v>
      </c>
      <c r="T200" t="s">
        <v>86</v>
      </c>
      <c r="U200">
        <v>5</v>
      </c>
      <c r="V200" t="s">
        <v>116</v>
      </c>
      <c r="W200" t="s">
        <v>225</v>
      </c>
      <c r="X200" t="s">
        <v>195</v>
      </c>
      <c r="Y200">
        <v>1</v>
      </c>
      <c r="Z200">
        <v>3</v>
      </c>
      <c r="AA200">
        <v>48</v>
      </c>
    </row>
    <row r="201" spans="1:27" x14ac:dyDescent="0.35">
      <c r="A201">
        <v>202</v>
      </c>
      <c r="B201">
        <v>202</v>
      </c>
      <c r="C201" t="s">
        <v>38</v>
      </c>
      <c r="D201" t="s">
        <v>39</v>
      </c>
      <c r="E201">
        <v>1</v>
      </c>
      <c r="F201" t="s">
        <v>263</v>
      </c>
      <c r="G201">
        <v>1</v>
      </c>
      <c r="H201">
        <v>3</v>
      </c>
      <c r="I201">
        <v>1</v>
      </c>
      <c r="J201">
        <v>16</v>
      </c>
      <c r="K201">
        <v>5</v>
      </c>
      <c r="L201">
        <v>5</v>
      </c>
      <c r="M201">
        <v>1</v>
      </c>
      <c r="N201" t="s">
        <v>59</v>
      </c>
      <c r="O201" t="s">
        <v>42</v>
      </c>
      <c r="P201" t="s">
        <v>60</v>
      </c>
      <c r="Q201" t="s">
        <v>61</v>
      </c>
      <c r="R201" t="s">
        <v>62</v>
      </c>
      <c r="S201" t="s">
        <v>63</v>
      </c>
      <c r="T201" t="s">
        <v>64</v>
      </c>
      <c r="U201">
        <v>4</v>
      </c>
      <c r="V201" t="s">
        <v>90</v>
      </c>
      <c r="W201" t="s">
        <v>257</v>
      </c>
      <c r="X201" t="s">
        <v>137</v>
      </c>
      <c r="Y201">
        <v>1</v>
      </c>
      <c r="Z201">
        <v>3</v>
      </c>
      <c r="AA201">
        <v>48</v>
      </c>
    </row>
    <row r="202" spans="1:27" x14ac:dyDescent="0.35">
      <c r="A202">
        <v>202</v>
      </c>
      <c r="B202">
        <v>202</v>
      </c>
      <c r="C202" t="s">
        <v>38</v>
      </c>
      <c r="D202" t="s">
        <v>39</v>
      </c>
      <c r="E202">
        <v>1</v>
      </c>
      <c r="F202" t="s">
        <v>263</v>
      </c>
      <c r="G202">
        <v>1</v>
      </c>
      <c r="H202">
        <v>3</v>
      </c>
      <c r="I202">
        <v>1</v>
      </c>
      <c r="J202">
        <v>17</v>
      </c>
      <c r="K202">
        <v>4</v>
      </c>
      <c r="L202">
        <v>4</v>
      </c>
      <c r="M202">
        <v>1</v>
      </c>
      <c r="N202" t="s">
        <v>69</v>
      </c>
      <c r="O202" t="s">
        <v>42</v>
      </c>
      <c r="P202" t="s">
        <v>70</v>
      </c>
      <c r="Q202" t="s">
        <v>71</v>
      </c>
      <c r="R202" t="s">
        <v>62</v>
      </c>
      <c r="S202" t="s">
        <v>63</v>
      </c>
      <c r="T202" t="s">
        <v>72</v>
      </c>
      <c r="U202">
        <v>5</v>
      </c>
      <c r="V202" t="s">
        <v>64</v>
      </c>
      <c r="W202" t="s">
        <v>230</v>
      </c>
      <c r="X202" t="s">
        <v>141</v>
      </c>
      <c r="Y202">
        <v>2</v>
      </c>
      <c r="Z202">
        <v>3</v>
      </c>
      <c r="AA202">
        <v>48</v>
      </c>
    </row>
    <row r="203" spans="1:27" x14ac:dyDescent="0.35">
      <c r="A203">
        <v>202</v>
      </c>
      <c r="B203">
        <v>202</v>
      </c>
      <c r="C203" t="s">
        <v>38</v>
      </c>
      <c r="D203" t="s">
        <v>39</v>
      </c>
      <c r="E203">
        <v>1</v>
      </c>
      <c r="F203" t="s">
        <v>263</v>
      </c>
      <c r="G203">
        <v>1</v>
      </c>
      <c r="H203">
        <v>3</v>
      </c>
      <c r="I203">
        <v>1</v>
      </c>
      <c r="J203">
        <v>18</v>
      </c>
      <c r="K203">
        <v>7</v>
      </c>
      <c r="L203">
        <v>7</v>
      </c>
      <c r="M203">
        <v>1</v>
      </c>
      <c r="N203" t="s">
        <v>41</v>
      </c>
      <c r="O203" t="s">
        <v>42</v>
      </c>
      <c r="P203" t="s">
        <v>43</v>
      </c>
      <c r="Q203" t="s">
        <v>44</v>
      </c>
      <c r="R203" t="s">
        <v>45</v>
      </c>
      <c r="S203" t="s">
        <v>46</v>
      </c>
      <c r="T203" t="s">
        <v>47</v>
      </c>
      <c r="U203">
        <v>1</v>
      </c>
      <c r="V203" t="s">
        <v>58</v>
      </c>
      <c r="W203" t="s">
        <v>261</v>
      </c>
      <c r="X203" t="s">
        <v>165</v>
      </c>
      <c r="Y203">
        <v>2</v>
      </c>
      <c r="Z203">
        <v>3</v>
      </c>
      <c r="AA203">
        <v>48</v>
      </c>
    </row>
    <row r="204" spans="1:27" x14ac:dyDescent="0.35">
      <c r="A204">
        <v>202</v>
      </c>
      <c r="B204">
        <v>202</v>
      </c>
      <c r="C204" t="s">
        <v>38</v>
      </c>
      <c r="D204" t="s">
        <v>39</v>
      </c>
      <c r="E204">
        <v>1</v>
      </c>
      <c r="F204" t="s">
        <v>263</v>
      </c>
      <c r="G204">
        <v>1</v>
      </c>
      <c r="H204">
        <v>3</v>
      </c>
      <c r="I204">
        <v>1</v>
      </c>
      <c r="J204">
        <v>19</v>
      </c>
      <c r="K204">
        <v>39</v>
      </c>
      <c r="L204">
        <v>39</v>
      </c>
      <c r="M204">
        <v>2</v>
      </c>
      <c r="N204" t="s">
        <v>73</v>
      </c>
      <c r="O204" t="s">
        <v>42</v>
      </c>
      <c r="P204" t="s">
        <v>74</v>
      </c>
      <c r="Q204" t="s">
        <v>75</v>
      </c>
      <c r="R204" t="s">
        <v>45</v>
      </c>
      <c r="S204" t="s">
        <v>46</v>
      </c>
      <c r="T204" t="s">
        <v>76</v>
      </c>
      <c r="U204">
        <v>4</v>
      </c>
      <c r="V204" t="s">
        <v>110</v>
      </c>
      <c r="W204" t="s">
        <v>151</v>
      </c>
      <c r="X204" t="s">
        <v>253</v>
      </c>
      <c r="Y204">
        <v>2</v>
      </c>
      <c r="Z204">
        <v>3</v>
      </c>
      <c r="AA204">
        <v>48</v>
      </c>
    </row>
    <row r="205" spans="1:27" x14ac:dyDescent="0.35">
      <c r="A205">
        <v>202</v>
      </c>
      <c r="B205">
        <v>202</v>
      </c>
      <c r="C205" t="s">
        <v>38</v>
      </c>
      <c r="D205" t="s">
        <v>39</v>
      </c>
      <c r="E205">
        <v>1</v>
      </c>
      <c r="F205" t="s">
        <v>263</v>
      </c>
      <c r="G205">
        <v>1</v>
      </c>
      <c r="H205">
        <v>3</v>
      </c>
      <c r="I205">
        <v>1</v>
      </c>
      <c r="J205">
        <v>20</v>
      </c>
      <c r="K205">
        <v>44</v>
      </c>
      <c r="L205">
        <v>44</v>
      </c>
      <c r="M205">
        <v>2</v>
      </c>
      <c r="N205" t="s">
        <v>91</v>
      </c>
      <c r="O205" t="s">
        <v>42</v>
      </c>
      <c r="P205" t="s">
        <v>92</v>
      </c>
      <c r="Q205" t="s">
        <v>93</v>
      </c>
      <c r="R205" t="s">
        <v>62</v>
      </c>
      <c r="S205" t="s">
        <v>63</v>
      </c>
      <c r="T205" t="s">
        <v>94</v>
      </c>
      <c r="U205">
        <v>1</v>
      </c>
      <c r="V205" t="s">
        <v>68</v>
      </c>
      <c r="W205" t="s">
        <v>213</v>
      </c>
      <c r="X205" t="s">
        <v>199</v>
      </c>
      <c r="Y205">
        <v>2</v>
      </c>
      <c r="Z205">
        <v>3</v>
      </c>
      <c r="AA205">
        <v>48</v>
      </c>
    </row>
    <row r="206" spans="1:27" x14ac:dyDescent="0.35">
      <c r="A206">
        <v>202</v>
      </c>
      <c r="B206">
        <v>202</v>
      </c>
      <c r="C206" t="s">
        <v>38</v>
      </c>
      <c r="D206" t="s">
        <v>39</v>
      </c>
      <c r="E206">
        <v>1</v>
      </c>
      <c r="F206" t="s">
        <v>263</v>
      </c>
      <c r="G206">
        <v>1</v>
      </c>
      <c r="H206">
        <v>3</v>
      </c>
      <c r="I206">
        <v>1</v>
      </c>
      <c r="J206">
        <v>21</v>
      </c>
      <c r="K206">
        <v>47</v>
      </c>
      <c r="L206">
        <v>47</v>
      </c>
      <c r="M206">
        <v>2</v>
      </c>
      <c r="N206" t="s">
        <v>87</v>
      </c>
      <c r="O206" t="s">
        <v>42</v>
      </c>
      <c r="P206" t="s">
        <v>50</v>
      </c>
      <c r="Q206" t="s">
        <v>51</v>
      </c>
      <c r="R206" t="s">
        <v>45</v>
      </c>
      <c r="S206" t="s">
        <v>46</v>
      </c>
      <c r="T206" t="s">
        <v>88</v>
      </c>
      <c r="U206">
        <v>5</v>
      </c>
      <c r="V206" t="s">
        <v>104</v>
      </c>
      <c r="W206" t="s">
        <v>219</v>
      </c>
      <c r="X206" t="s">
        <v>175</v>
      </c>
      <c r="Y206">
        <v>2</v>
      </c>
      <c r="Z206">
        <v>3</v>
      </c>
      <c r="AA206">
        <v>48</v>
      </c>
    </row>
    <row r="207" spans="1:27" x14ac:dyDescent="0.35">
      <c r="A207">
        <v>202</v>
      </c>
      <c r="B207">
        <v>202</v>
      </c>
      <c r="C207" t="s">
        <v>38</v>
      </c>
      <c r="D207" t="s">
        <v>39</v>
      </c>
      <c r="E207">
        <v>1</v>
      </c>
      <c r="F207" t="s">
        <v>263</v>
      </c>
      <c r="G207">
        <v>1</v>
      </c>
      <c r="H207">
        <v>3</v>
      </c>
      <c r="I207">
        <v>1</v>
      </c>
      <c r="J207">
        <v>22</v>
      </c>
      <c r="K207">
        <v>11</v>
      </c>
      <c r="L207">
        <v>11</v>
      </c>
      <c r="M207">
        <v>1</v>
      </c>
      <c r="N207" t="s">
        <v>77</v>
      </c>
      <c r="O207" t="s">
        <v>42</v>
      </c>
      <c r="P207" t="s">
        <v>78</v>
      </c>
      <c r="Q207" t="s">
        <v>79</v>
      </c>
      <c r="R207" t="s">
        <v>80</v>
      </c>
      <c r="S207" t="s">
        <v>81</v>
      </c>
      <c r="T207" t="s">
        <v>82</v>
      </c>
      <c r="U207">
        <v>1</v>
      </c>
      <c r="V207" t="s">
        <v>96</v>
      </c>
      <c r="W207" t="s">
        <v>173</v>
      </c>
      <c r="X207" t="s">
        <v>222</v>
      </c>
      <c r="Y207">
        <v>1</v>
      </c>
      <c r="Z207">
        <v>3</v>
      </c>
      <c r="AA207">
        <v>48</v>
      </c>
    </row>
    <row r="208" spans="1:27" x14ac:dyDescent="0.35">
      <c r="A208">
        <v>202</v>
      </c>
      <c r="B208">
        <v>202</v>
      </c>
      <c r="C208" t="s">
        <v>38</v>
      </c>
      <c r="D208" t="s">
        <v>39</v>
      </c>
      <c r="E208">
        <v>1</v>
      </c>
      <c r="F208" t="s">
        <v>263</v>
      </c>
      <c r="G208">
        <v>1</v>
      </c>
      <c r="H208">
        <v>3</v>
      </c>
      <c r="I208">
        <v>1</v>
      </c>
      <c r="J208">
        <v>23</v>
      </c>
      <c r="K208">
        <v>3</v>
      </c>
      <c r="L208">
        <v>3</v>
      </c>
      <c r="M208">
        <v>1</v>
      </c>
      <c r="N208" t="s">
        <v>121</v>
      </c>
      <c r="O208" t="s">
        <v>42</v>
      </c>
      <c r="P208" t="s">
        <v>70</v>
      </c>
      <c r="Q208" t="s">
        <v>71</v>
      </c>
      <c r="R208" t="s">
        <v>80</v>
      </c>
      <c r="S208" t="s">
        <v>81</v>
      </c>
      <c r="T208" t="s">
        <v>122</v>
      </c>
      <c r="U208">
        <v>4</v>
      </c>
      <c r="V208" t="s">
        <v>72</v>
      </c>
      <c r="W208" t="s">
        <v>197</v>
      </c>
      <c r="X208" t="s">
        <v>249</v>
      </c>
      <c r="Y208">
        <v>1</v>
      </c>
      <c r="Z208">
        <v>3</v>
      </c>
      <c r="AA208">
        <v>48</v>
      </c>
    </row>
    <row r="209" spans="1:27" x14ac:dyDescent="0.35">
      <c r="A209">
        <v>202</v>
      </c>
      <c r="B209">
        <v>202</v>
      </c>
      <c r="C209" t="s">
        <v>38</v>
      </c>
      <c r="D209" t="s">
        <v>39</v>
      </c>
      <c r="E209">
        <v>1</v>
      </c>
      <c r="F209" t="s">
        <v>263</v>
      </c>
      <c r="G209">
        <v>1</v>
      </c>
      <c r="H209">
        <v>3</v>
      </c>
      <c r="I209">
        <v>1</v>
      </c>
      <c r="J209">
        <v>24</v>
      </c>
      <c r="K209">
        <v>2</v>
      </c>
      <c r="L209">
        <v>2</v>
      </c>
      <c r="M209">
        <v>1</v>
      </c>
      <c r="N209" t="s">
        <v>97</v>
      </c>
      <c r="O209" t="s">
        <v>42</v>
      </c>
      <c r="P209" t="s">
        <v>98</v>
      </c>
      <c r="Q209" t="s">
        <v>99</v>
      </c>
      <c r="R209" t="s">
        <v>80</v>
      </c>
      <c r="S209" t="s">
        <v>81</v>
      </c>
      <c r="T209" t="s">
        <v>100</v>
      </c>
      <c r="U209">
        <v>1</v>
      </c>
      <c r="V209" t="s">
        <v>112</v>
      </c>
      <c r="W209" t="s">
        <v>236</v>
      </c>
      <c r="X209" t="s">
        <v>148</v>
      </c>
      <c r="Y209">
        <v>2</v>
      </c>
      <c r="Z209">
        <v>3</v>
      </c>
      <c r="AA209">
        <v>48</v>
      </c>
    </row>
    <row r="210" spans="1:27" x14ac:dyDescent="0.35">
      <c r="A210">
        <v>202</v>
      </c>
      <c r="B210">
        <v>202</v>
      </c>
      <c r="C210" t="s">
        <v>38</v>
      </c>
      <c r="D210" t="s">
        <v>39</v>
      </c>
      <c r="E210">
        <v>1</v>
      </c>
      <c r="F210" t="s">
        <v>263</v>
      </c>
      <c r="G210">
        <v>1</v>
      </c>
      <c r="H210">
        <v>3</v>
      </c>
      <c r="I210">
        <v>1</v>
      </c>
      <c r="J210">
        <v>25</v>
      </c>
      <c r="K210">
        <v>54</v>
      </c>
      <c r="L210">
        <v>54</v>
      </c>
      <c r="M210">
        <v>2</v>
      </c>
      <c r="N210" t="s">
        <v>142</v>
      </c>
      <c r="O210" t="s">
        <v>124</v>
      </c>
      <c r="P210" t="s">
        <v>143</v>
      </c>
      <c r="Q210" t="s">
        <v>144</v>
      </c>
      <c r="R210" t="s">
        <v>132</v>
      </c>
      <c r="S210" t="s">
        <v>81</v>
      </c>
      <c r="T210" t="s">
        <v>145</v>
      </c>
      <c r="U210">
        <v>4</v>
      </c>
      <c r="V210" t="s">
        <v>133</v>
      </c>
      <c r="W210" t="s">
        <v>249</v>
      </c>
      <c r="X210" t="s">
        <v>88</v>
      </c>
      <c r="Y210">
        <v>2</v>
      </c>
      <c r="Z210">
        <v>3</v>
      </c>
      <c r="AA210">
        <v>48</v>
      </c>
    </row>
    <row r="211" spans="1:27" x14ac:dyDescent="0.35">
      <c r="A211">
        <v>202</v>
      </c>
      <c r="B211">
        <v>202</v>
      </c>
      <c r="C211" t="s">
        <v>38</v>
      </c>
      <c r="D211" t="s">
        <v>39</v>
      </c>
      <c r="E211">
        <v>1</v>
      </c>
      <c r="F211" t="s">
        <v>263</v>
      </c>
      <c r="G211">
        <v>1</v>
      </c>
      <c r="H211">
        <v>3</v>
      </c>
      <c r="I211">
        <v>1</v>
      </c>
      <c r="J211">
        <v>26</v>
      </c>
      <c r="K211">
        <v>21</v>
      </c>
      <c r="L211">
        <v>21</v>
      </c>
      <c r="M211">
        <v>1</v>
      </c>
      <c r="N211" t="s">
        <v>123</v>
      </c>
      <c r="O211" t="s">
        <v>124</v>
      </c>
      <c r="P211" t="s">
        <v>125</v>
      </c>
      <c r="Q211" t="s">
        <v>126</v>
      </c>
      <c r="R211" t="s">
        <v>127</v>
      </c>
      <c r="S211" t="s">
        <v>46</v>
      </c>
      <c r="T211" t="s">
        <v>128</v>
      </c>
      <c r="U211">
        <v>2</v>
      </c>
      <c r="V211" t="s">
        <v>148</v>
      </c>
      <c r="W211" t="s">
        <v>228</v>
      </c>
      <c r="X211" t="s">
        <v>114</v>
      </c>
      <c r="Y211">
        <v>1</v>
      </c>
      <c r="Z211">
        <v>3</v>
      </c>
      <c r="AA211">
        <v>48</v>
      </c>
    </row>
    <row r="212" spans="1:27" x14ac:dyDescent="0.35">
      <c r="A212">
        <v>202</v>
      </c>
      <c r="B212">
        <v>202</v>
      </c>
      <c r="C212" t="s">
        <v>38</v>
      </c>
      <c r="D212" t="s">
        <v>39</v>
      </c>
      <c r="E212">
        <v>1</v>
      </c>
      <c r="F212" t="s">
        <v>263</v>
      </c>
      <c r="G212">
        <v>1</v>
      </c>
      <c r="H212">
        <v>3</v>
      </c>
      <c r="I212">
        <v>1</v>
      </c>
      <c r="J212">
        <v>27</v>
      </c>
      <c r="K212">
        <v>18</v>
      </c>
      <c r="L212">
        <v>18</v>
      </c>
      <c r="M212">
        <v>1</v>
      </c>
      <c r="N212" t="s">
        <v>174</v>
      </c>
      <c r="O212" t="s">
        <v>124</v>
      </c>
      <c r="P212" t="s">
        <v>153</v>
      </c>
      <c r="Q212" t="s">
        <v>154</v>
      </c>
      <c r="R212" t="s">
        <v>150</v>
      </c>
      <c r="S212" t="s">
        <v>53</v>
      </c>
      <c r="T212" t="s">
        <v>175</v>
      </c>
      <c r="U212">
        <v>4</v>
      </c>
      <c r="V212" t="s">
        <v>151</v>
      </c>
      <c r="W212" t="s">
        <v>64</v>
      </c>
      <c r="X212" t="s">
        <v>259</v>
      </c>
      <c r="Y212">
        <v>2</v>
      </c>
      <c r="Z212">
        <v>3</v>
      </c>
      <c r="AA212">
        <v>48</v>
      </c>
    </row>
    <row r="213" spans="1:27" x14ac:dyDescent="0.35">
      <c r="A213">
        <v>202</v>
      </c>
      <c r="B213">
        <v>202</v>
      </c>
      <c r="C213" t="s">
        <v>38</v>
      </c>
      <c r="D213" t="s">
        <v>39</v>
      </c>
      <c r="E213">
        <v>1</v>
      </c>
      <c r="F213" t="s">
        <v>263</v>
      </c>
      <c r="G213">
        <v>1</v>
      </c>
      <c r="H213">
        <v>3</v>
      </c>
      <c r="I213">
        <v>1</v>
      </c>
      <c r="J213">
        <v>28</v>
      </c>
      <c r="K213">
        <v>59</v>
      </c>
      <c r="L213">
        <v>59</v>
      </c>
      <c r="M213">
        <v>2</v>
      </c>
      <c r="N213" t="s">
        <v>184</v>
      </c>
      <c r="O213" t="s">
        <v>124</v>
      </c>
      <c r="P213" t="s">
        <v>185</v>
      </c>
      <c r="Q213" t="s">
        <v>186</v>
      </c>
      <c r="R213" t="s">
        <v>127</v>
      </c>
      <c r="S213" t="s">
        <v>46</v>
      </c>
      <c r="T213" t="s">
        <v>187</v>
      </c>
      <c r="U213">
        <v>1</v>
      </c>
      <c r="V213" t="s">
        <v>128</v>
      </c>
      <c r="W213" t="s">
        <v>82</v>
      </c>
      <c r="X213" t="s">
        <v>255</v>
      </c>
      <c r="Y213">
        <v>2</v>
      </c>
      <c r="Z213">
        <v>3</v>
      </c>
      <c r="AA213">
        <v>48</v>
      </c>
    </row>
    <row r="214" spans="1:27" x14ac:dyDescent="0.35">
      <c r="A214">
        <v>202</v>
      </c>
      <c r="B214">
        <v>202</v>
      </c>
      <c r="C214" t="s">
        <v>38</v>
      </c>
      <c r="D214" t="s">
        <v>39</v>
      </c>
      <c r="E214">
        <v>1</v>
      </c>
      <c r="F214" t="s">
        <v>263</v>
      </c>
      <c r="G214">
        <v>1</v>
      </c>
      <c r="H214">
        <v>3</v>
      </c>
      <c r="I214">
        <v>1</v>
      </c>
      <c r="J214">
        <v>29</v>
      </c>
      <c r="K214">
        <v>13</v>
      </c>
      <c r="L214">
        <v>13</v>
      </c>
      <c r="M214">
        <v>1</v>
      </c>
      <c r="N214" t="s">
        <v>188</v>
      </c>
      <c r="O214" t="s">
        <v>124</v>
      </c>
      <c r="P214" t="s">
        <v>163</v>
      </c>
      <c r="Q214" t="s">
        <v>164</v>
      </c>
      <c r="R214" t="s">
        <v>127</v>
      </c>
      <c r="S214" t="s">
        <v>46</v>
      </c>
      <c r="T214" t="s">
        <v>189</v>
      </c>
      <c r="U214">
        <v>5</v>
      </c>
      <c r="V214" t="s">
        <v>165</v>
      </c>
      <c r="W214" t="s">
        <v>251</v>
      </c>
      <c r="X214" t="s">
        <v>116</v>
      </c>
      <c r="Y214">
        <v>1</v>
      </c>
      <c r="Z214">
        <v>3</v>
      </c>
      <c r="AA214">
        <v>48</v>
      </c>
    </row>
    <row r="215" spans="1:27" x14ac:dyDescent="0.35">
      <c r="A215">
        <v>202</v>
      </c>
      <c r="B215">
        <v>202</v>
      </c>
      <c r="C215" t="s">
        <v>38</v>
      </c>
      <c r="D215" t="s">
        <v>39</v>
      </c>
      <c r="E215">
        <v>1</v>
      </c>
      <c r="F215" t="s">
        <v>263</v>
      </c>
      <c r="G215">
        <v>1</v>
      </c>
      <c r="H215">
        <v>3</v>
      </c>
      <c r="I215">
        <v>1</v>
      </c>
      <c r="J215">
        <v>30</v>
      </c>
      <c r="K215">
        <v>49</v>
      </c>
      <c r="L215">
        <v>49</v>
      </c>
      <c r="M215">
        <v>2</v>
      </c>
      <c r="N215" t="s">
        <v>129</v>
      </c>
      <c r="O215" t="s">
        <v>124</v>
      </c>
      <c r="P215" t="s">
        <v>130</v>
      </c>
      <c r="Q215" t="s">
        <v>131</v>
      </c>
      <c r="R215" t="s">
        <v>132</v>
      </c>
      <c r="S215" t="s">
        <v>81</v>
      </c>
      <c r="T215" t="s">
        <v>133</v>
      </c>
      <c r="U215">
        <v>4</v>
      </c>
      <c r="V215" t="s">
        <v>193</v>
      </c>
      <c r="W215" t="s">
        <v>204</v>
      </c>
      <c r="X215" t="s">
        <v>96</v>
      </c>
      <c r="Y215">
        <v>1</v>
      </c>
      <c r="Z215">
        <v>3</v>
      </c>
      <c r="AA215">
        <v>48</v>
      </c>
    </row>
    <row r="216" spans="1:27" x14ac:dyDescent="0.35">
      <c r="A216">
        <v>202</v>
      </c>
      <c r="B216">
        <v>202</v>
      </c>
      <c r="C216" t="s">
        <v>38</v>
      </c>
      <c r="D216" t="s">
        <v>39</v>
      </c>
      <c r="E216">
        <v>1</v>
      </c>
      <c r="F216" t="s">
        <v>263</v>
      </c>
      <c r="G216">
        <v>1</v>
      </c>
      <c r="H216">
        <v>3</v>
      </c>
      <c r="I216">
        <v>1</v>
      </c>
      <c r="J216">
        <v>31</v>
      </c>
      <c r="K216">
        <v>58</v>
      </c>
      <c r="L216">
        <v>58</v>
      </c>
      <c r="M216">
        <v>2</v>
      </c>
      <c r="N216" t="s">
        <v>190</v>
      </c>
      <c r="O216" t="s">
        <v>124</v>
      </c>
      <c r="P216" t="s">
        <v>181</v>
      </c>
      <c r="Q216" t="s">
        <v>182</v>
      </c>
      <c r="R216" t="s">
        <v>150</v>
      </c>
      <c r="S216" t="s">
        <v>53</v>
      </c>
      <c r="T216" t="s">
        <v>191</v>
      </c>
      <c r="U216">
        <v>1</v>
      </c>
      <c r="V216" t="s">
        <v>169</v>
      </c>
      <c r="W216" t="s">
        <v>245</v>
      </c>
      <c r="X216" t="s">
        <v>100</v>
      </c>
      <c r="Y216">
        <v>2</v>
      </c>
      <c r="Z216">
        <v>3</v>
      </c>
      <c r="AA216">
        <v>48</v>
      </c>
    </row>
    <row r="217" spans="1:27" x14ac:dyDescent="0.35">
      <c r="A217">
        <v>202</v>
      </c>
      <c r="B217">
        <v>202</v>
      </c>
      <c r="C217" t="s">
        <v>38</v>
      </c>
      <c r="D217" t="s">
        <v>39</v>
      </c>
      <c r="E217">
        <v>1</v>
      </c>
      <c r="F217" t="s">
        <v>263</v>
      </c>
      <c r="G217">
        <v>1</v>
      </c>
      <c r="H217">
        <v>3</v>
      </c>
      <c r="I217">
        <v>1</v>
      </c>
      <c r="J217">
        <v>32</v>
      </c>
      <c r="K217">
        <v>52</v>
      </c>
      <c r="L217">
        <v>52</v>
      </c>
      <c r="M217">
        <v>2</v>
      </c>
      <c r="N217" t="s">
        <v>166</v>
      </c>
      <c r="O217" t="s">
        <v>124</v>
      </c>
      <c r="P217" t="s">
        <v>167</v>
      </c>
      <c r="Q217" t="s">
        <v>168</v>
      </c>
      <c r="R217" t="s">
        <v>150</v>
      </c>
      <c r="S217" t="s">
        <v>53</v>
      </c>
      <c r="T217" t="s">
        <v>169</v>
      </c>
      <c r="U217">
        <v>4</v>
      </c>
      <c r="V217" t="s">
        <v>195</v>
      </c>
      <c r="W217" t="s">
        <v>68</v>
      </c>
      <c r="X217" t="s">
        <v>243</v>
      </c>
      <c r="Y217">
        <v>1</v>
      </c>
      <c r="Z217">
        <v>3</v>
      </c>
      <c r="AA217">
        <v>48</v>
      </c>
    </row>
    <row r="218" spans="1:27" x14ac:dyDescent="0.35">
      <c r="A218">
        <v>202</v>
      </c>
      <c r="B218">
        <v>202</v>
      </c>
      <c r="C218" t="s">
        <v>38</v>
      </c>
      <c r="D218" t="s">
        <v>39</v>
      </c>
      <c r="E218">
        <v>1</v>
      </c>
      <c r="F218" t="s">
        <v>263</v>
      </c>
      <c r="G218">
        <v>1</v>
      </c>
      <c r="H218">
        <v>3</v>
      </c>
      <c r="I218">
        <v>1</v>
      </c>
      <c r="J218">
        <v>33</v>
      </c>
      <c r="K218">
        <v>19</v>
      </c>
      <c r="L218">
        <v>19</v>
      </c>
      <c r="M218">
        <v>1</v>
      </c>
      <c r="N218" t="s">
        <v>134</v>
      </c>
      <c r="O218" t="s">
        <v>124</v>
      </c>
      <c r="P218" t="s">
        <v>135</v>
      </c>
      <c r="Q218" t="s">
        <v>136</v>
      </c>
      <c r="R218" t="s">
        <v>127</v>
      </c>
      <c r="S218" t="s">
        <v>46</v>
      </c>
      <c r="T218" t="s">
        <v>137</v>
      </c>
      <c r="U218">
        <v>1</v>
      </c>
      <c r="V218" t="s">
        <v>189</v>
      </c>
      <c r="W218" t="s">
        <v>112</v>
      </c>
      <c r="X218" t="s">
        <v>241</v>
      </c>
      <c r="Y218">
        <v>2</v>
      </c>
      <c r="Z218">
        <v>3</v>
      </c>
      <c r="AA218">
        <v>48</v>
      </c>
    </row>
    <row r="219" spans="1:27" x14ac:dyDescent="0.35">
      <c r="A219">
        <v>202</v>
      </c>
      <c r="B219">
        <v>202</v>
      </c>
      <c r="C219" t="s">
        <v>38</v>
      </c>
      <c r="D219" t="s">
        <v>39</v>
      </c>
      <c r="E219">
        <v>1</v>
      </c>
      <c r="F219" t="s">
        <v>263</v>
      </c>
      <c r="G219">
        <v>1</v>
      </c>
      <c r="H219">
        <v>3</v>
      </c>
      <c r="I219">
        <v>1</v>
      </c>
      <c r="J219">
        <v>34</v>
      </c>
      <c r="K219">
        <v>55</v>
      </c>
      <c r="L219">
        <v>55</v>
      </c>
      <c r="M219">
        <v>2</v>
      </c>
      <c r="N219" t="s">
        <v>138</v>
      </c>
      <c r="O219" t="s">
        <v>124</v>
      </c>
      <c r="P219" t="s">
        <v>139</v>
      </c>
      <c r="Q219" t="s">
        <v>140</v>
      </c>
      <c r="R219" t="s">
        <v>132</v>
      </c>
      <c r="S219" t="s">
        <v>81</v>
      </c>
      <c r="T219" t="s">
        <v>141</v>
      </c>
      <c r="U219">
        <v>5</v>
      </c>
      <c r="V219" t="s">
        <v>159</v>
      </c>
      <c r="W219" t="s">
        <v>58</v>
      </c>
      <c r="X219" t="s">
        <v>219</v>
      </c>
      <c r="Y219">
        <v>2</v>
      </c>
      <c r="Z219">
        <v>3</v>
      </c>
      <c r="AA219">
        <v>48</v>
      </c>
    </row>
    <row r="220" spans="1:27" x14ac:dyDescent="0.35">
      <c r="A220">
        <v>202</v>
      </c>
      <c r="B220">
        <v>202</v>
      </c>
      <c r="C220" t="s">
        <v>38</v>
      </c>
      <c r="D220" t="s">
        <v>39</v>
      </c>
      <c r="E220">
        <v>1</v>
      </c>
      <c r="F220" t="s">
        <v>263</v>
      </c>
      <c r="G220">
        <v>1</v>
      </c>
      <c r="H220">
        <v>3</v>
      </c>
      <c r="I220">
        <v>1</v>
      </c>
      <c r="J220">
        <v>35</v>
      </c>
      <c r="K220">
        <v>60</v>
      </c>
      <c r="L220">
        <v>60</v>
      </c>
      <c r="M220">
        <v>2</v>
      </c>
      <c r="N220" t="s">
        <v>196</v>
      </c>
      <c r="O220" t="s">
        <v>124</v>
      </c>
      <c r="P220" t="s">
        <v>185</v>
      </c>
      <c r="Q220" t="s">
        <v>186</v>
      </c>
      <c r="R220" t="s">
        <v>150</v>
      </c>
      <c r="S220" t="s">
        <v>53</v>
      </c>
      <c r="T220" t="s">
        <v>197</v>
      </c>
      <c r="U220">
        <v>5</v>
      </c>
      <c r="V220" t="s">
        <v>187</v>
      </c>
      <c r="W220" t="s">
        <v>210</v>
      </c>
      <c r="X220" t="s">
        <v>120</v>
      </c>
      <c r="Y220">
        <v>1</v>
      </c>
      <c r="Z220">
        <v>3</v>
      </c>
      <c r="AA220">
        <v>48</v>
      </c>
    </row>
    <row r="221" spans="1:27" x14ac:dyDescent="0.35">
      <c r="A221">
        <v>202</v>
      </c>
      <c r="B221">
        <v>202</v>
      </c>
      <c r="C221" t="s">
        <v>38</v>
      </c>
      <c r="D221" t="s">
        <v>39</v>
      </c>
      <c r="E221">
        <v>1</v>
      </c>
      <c r="F221" t="s">
        <v>263</v>
      </c>
      <c r="G221">
        <v>1</v>
      </c>
      <c r="H221">
        <v>3</v>
      </c>
      <c r="I221">
        <v>1</v>
      </c>
      <c r="J221">
        <v>36</v>
      </c>
      <c r="K221">
        <v>53</v>
      </c>
      <c r="L221">
        <v>53</v>
      </c>
      <c r="M221">
        <v>2</v>
      </c>
      <c r="N221" t="s">
        <v>172</v>
      </c>
      <c r="O221" t="s">
        <v>124</v>
      </c>
      <c r="P221" t="s">
        <v>143</v>
      </c>
      <c r="Q221" t="s">
        <v>144</v>
      </c>
      <c r="R221" t="s">
        <v>127</v>
      </c>
      <c r="S221" t="s">
        <v>46</v>
      </c>
      <c r="T221" t="s">
        <v>173</v>
      </c>
      <c r="U221">
        <v>2</v>
      </c>
      <c r="V221" t="s">
        <v>145</v>
      </c>
      <c r="W221" t="s">
        <v>233</v>
      </c>
      <c r="X221" t="s">
        <v>94</v>
      </c>
      <c r="Y221">
        <v>1</v>
      </c>
      <c r="Z221">
        <v>3</v>
      </c>
      <c r="AA221">
        <v>48</v>
      </c>
    </row>
    <row r="222" spans="1:27" x14ac:dyDescent="0.35">
      <c r="A222">
        <v>202</v>
      </c>
      <c r="B222">
        <v>202</v>
      </c>
      <c r="C222" t="s">
        <v>38</v>
      </c>
      <c r="D222" t="s">
        <v>39</v>
      </c>
      <c r="E222">
        <v>1</v>
      </c>
      <c r="F222" t="s">
        <v>263</v>
      </c>
      <c r="G222">
        <v>1</v>
      </c>
      <c r="H222">
        <v>3</v>
      </c>
      <c r="I222">
        <v>1</v>
      </c>
      <c r="J222">
        <v>37</v>
      </c>
      <c r="K222">
        <v>51</v>
      </c>
      <c r="L222">
        <v>51</v>
      </c>
      <c r="M222">
        <v>2</v>
      </c>
      <c r="N222" t="s">
        <v>194</v>
      </c>
      <c r="O222" t="s">
        <v>124</v>
      </c>
      <c r="P222" t="s">
        <v>167</v>
      </c>
      <c r="Q222" t="s">
        <v>168</v>
      </c>
      <c r="R222" t="s">
        <v>127</v>
      </c>
      <c r="S222" t="s">
        <v>46</v>
      </c>
      <c r="T222" t="s">
        <v>195</v>
      </c>
      <c r="U222">
        <v>2</v>
      </c>
      <c r="V222" t="s">
        <v>173</v>
      </c>
      <c r="W222" t="s">
        <v>86</v>
      </c>
      <c r="X222" t="s">
        <v>247</v>
      </c>
      <c r="Y222">
        <v>2</v>
      </c>
      <c r="Z222">
        <v>3</v>
      </c>
      <c r="AA222">
        <v>48</v>
      </c>
    </row>
    <row r="223" spans="1:27" x14ac:dyDescent="0.35">
      <c r="A223">
        <v>202</v>
      </c>
      <c r="B223">
        <v>202</v>
      </c>
      <c r="C223" t="s">
        <v>38</v>
      </c>
      <c r="D223" t="s">
        <v>39</v>
      </c>
      <c r="E223">
        <v>1</v>
      </c>
      <c r="F223" t="s">
        <v>263</v>
      </c>
      <c r="G223">
        <v>1</v>
      </c>
      <c r="H223">
        <v>3</v>
      </c>
      <c r="I223">
        <v>1</v>
      </c>
      <c r="J223">
        <v>38</v>
      </c>
      <c r="K223">
        <v>16</v>
      </c>
      <c r="L223">
        <v>16</v>
      </c>
      <c r="M223">
        <v>1</v>
      </c>
      <c r="N223" t="s">
        <v>170</v>
      </c>
      <c r="O223" t="s">
        <v>124</v>
      </c>
      <c r="P223" t="s">
        <v>157</v>
      </c>
      <c r="Q223" t="s">
        <v>158</v>
      </c>
      <c r="R223" t="s">
        <v>147</v>
      </c>
      <c r="S223" t="s">
        <v>63</v>
      </c>
      <c r="T223" t="s">
        <v>171</v>
      </c>
      <c r="U223">
        <v>4</v>
      </c>
      <c r="V223" t="s">
        <v>183</v>
      </c>
      <c r="W223" t="s">
        <v>110</v>
      </c>
      <c r="X223" t="s">
        <v>261</v>
      </c>
      <c r="Y223">
        <v>2</v>
      </c>
      <c r="Z223">
        <v>3</v>
      </c>
      <c r="AA223">
        <v>48</v>
      </c>
    </row>
    <row r="224" spans="1:27" x14ac:dyDescent="0.35">
      <c r="A224">
        <v>202</v>
      </c>
      <c r="B224">
        <v>202</v>
      </c>
      <c r="C224" t="s">
        <v>38</v>
      </c>
      <c r="D224" t="s">
        <v>39</v>
      </c>
      <c r="E224">
        <v>1</v>
      </c>
      <c r="F224" t="s">
        <v>263</v>
      </c>
      <c r="G224">
        <v>1</v>
      </c>
      <c r="H224">
        <v>3</v>
      </c>
      <c r="I224">
        <v>1</v>
      </c>
      <c r="J224">
        <v>39</v>
      </c>
      <c r="K224">
        <v>56</v>
      </c>
      <c r="L224">
        <v>56</v>
      </c>
      <c r="M224">
        <v>2</v>
      </c>
      <c r="N224" t="s">
        <v>160</v>
      </c>
      <c r="O224" t="s">
        <v>124</v>
      </c>
      <c r="P224" t="s">
        <v>139</v>
      </c>
      <c r="Q224" t="s">
        <v>140</v>
      </c>
      <c r="R224" t="s">
        <v>147</v>
      </c>
      <c r="S224" t="s">
        <v>63</v>
      </c>
      <c r="T224" t="s">
        <v>161</v>
      </c>
      <c r="U224">
        <v>4</v>
      </c>
      <c r="V224" t="s">
        <v>141</v>
      </c>
      <c r="W224" t="s">
        <v>238</v>
      </c>
      <c r="X224" t="s">
        <v>90</v>
      </c>
      <c r="Y224">
        <v>1</v>
      </c>
      <c r="Z224">
        <v>3</v>
      </c>
      <c r="AA224">
        <v>48</v>
      </c>
    </row>
    <row r="225" spans="1:27" x14ac:dyDescent="0.35">
      <c r="A225">
        <v>202</v>
      </c>
      <c r="B225">
        <v>202</v>
      </c>
      <c r="C225" t="s">
        <v>38</v>
      </c>
      <c r="D225" t="s">
        <v>39</v>
      </c>
      <c r="E225">
        <v>1</v>
      </c>
      <c r="F225" t="s">
        <v>263</v>
      </c>
      <c r="G225">
        <v>1</v>
      </c>
      <c r="H225">
        <v>3</v>
      </c>
      <c r="I225">
        <v>1</v>
      </c>
      <c r="J225">
        <v>40</v>
      </c>
      <c r="K225">
        <v>50</v>
      </c>
      <c r="L225">
        <v>50</v>
      </c>
      <c r="M225">
        <v>2</v>
      </c>
      <c r="N225" t="s">
        <v>192</v>
      </c>
      <c r="O225" t="s">
        <v>124</v>
      </c>
      <c r="P225" t="s">
        <v>130</v>
      </c>
      <c r="Q225" t="s">
        <v>131</v>
      </c>
      <c r="R225" t="s">
        <v>147</v>
      </c>
      <c r="S225" t="s">
        <v>63</v>
      </c>
      <c r="T225" t="s">
        <v>193</v>
      </c>
      <c r="U225">
        <v>2</v>
      </c>
      <c r="V225" t="s">
        <v>155</v>
      </c>
      <c r="W225" t="s">
        <v>106</v>
      </c>
      <c r="X225" t="s">
        <v>213</v>
      </c>
      <c r="Y225">
        <v>2</v>
      </c>
      <c r="Z225">
        <v>3</v>
      </c>
      <c r="AA225">
        <v>48</v>
      </c>
    </row>
    <row r="226" spans="1:27" x14ac:dyDescent="0.35">
      <c r="A226">
        <v>202</v>
      </c>
      <c r="B226">
        <v>202</v>
      </c>
      <c r="C226" t="s">
        <v>38</v>
      </c>
      <c r="D226" t="s">
        <v>39</v>
      </c>
      <c r="E226">
        <v>1</v>
      </c>
      <c r="F226" t="s">
        <v>263</v>
      </c>
      <c r="G226">
        <v>1</v>
      </c>
      <c r="H226">
        <v>3</v>
      </c>
      <c r="I226">
        <v>1</v>
      </c>
      <c r="J226">
        <v>41</v>
      </c>
      <c r="K226">
        <v>23</v>
      </c>
      <c r="L226">
        <v>23</v>
      </c>
      <c r="M226">
        <v>1</v>
      </c>
      <c r="N226" t="s">
        <v>176</v>
      </c>
      <c r="O226" t="s">
        <v>124</v>
      </c>
      <c r="P226" t="s">
        <v>177</v>
      </c>
      <c r="Q226" t="s">
        <v>178</v>
      </c>
      <c r="R226" t="s">
        <v>132</v>
      </c>
      <c r="S226" t="s">
        <v>81</v>
      </c>
      <c r="T226" t="s">
        <v>179</v>
      </c>
      <c r="U226">
        <v>1</v>
      </c>
      <c r="V226" t="s">
        <v>199</v>
      </c>
      <c r="W226" t="s">
        <v>222</v>
      </c>
      <c r="X226" t="s">
        <v>47</v>
      </c>
      <c r="Y226">
        <v>1</v>
      </c>
      <c r="Z226">
        <v>3</v>
      </c>
      <c r="AA226">
        <v>48</v>
      </c>
    </row>
    <row r="227" spans="1:27" x14ac:dyDescent="0.35">
      <c r="A227">
        <v>202</v>
      </c>
      <c r="B227">
        <v>202</v>
      </c>
      <c r="C227" t="s">
        <v>38</v>
      </c>
      <c r="D227" t="s">
        <v>39</v>
      </c>
      <c r="E227">
        <v>1</v>
      </c>
      <c r="F227" t="s">
        <v>263</v>
      </c>
      <c r="G227">
        <v>1</v>
      </c>
      <c r="H227">
        <v>3</v>
      </c>
      <c r="I227">
        <v>1</v>
      </c>
      <c r="J227">
        <v>42</v>
      </c>
      <c r="K227">
        <v>57</v>
      </c>
      <c r="L227">
        <v>57</v>
      </c>
      <c r="M227">
        <v>2</v>
      </c>
      <c r="N227" t="s">
        <v>180</v>
      </c>
      <c r="O227" t="s">
        <v>124</v>
      </c>
      <c r="P227" t="s">
        <v>181</v>
      </c>
      <c r="Q227" t="s">
        <v>182</v>
      </c>
      <c r="R227" t="s">
        <v>147</v>
      </c>
      <c r="S227" t="s">
        <v>63</v>
      </c>
      <c r="T227" t="s">
        <v>183</v>
      </c>
      <c r="U227">
        <v>2</v>
      </c>
      <c r="V227" t="s">
        <v>191</v>
      </c>
      <c r="W227" t="s">
        <v>207</v>
      </c>
      <c r="X227" t="s">
        <v>76</v>
      </c>
      <c r="Y227">
        <v>1</v>
      </c>
      <c r="Z227">
        <v>3</v>
      </c>
      <c r="AA227">
        <v>48</v>
      </c>
    </row>
    <row r="228" spans="1:27" x14ac:dyDescent="0.35">
      <c r="A228">
        <v>202</v>
      </c>
      <c r="B228">
        <v>202</v>
      </c>
      <c r="C228" t="s">
        <v>38</v>
      </c>
      <c r="D228" t="s">
        <v>39</v>
      </c>
      <c r="E228">
        <v>1</v>
      </c>
      <c r="F228" t="s">
        <v>263</v>
      </c>
      <c r="G228">
        <v>1</v>
      </c>
      <c r="H228">
        <v>3</v>
      </c>
      <c r="I228">
        <v>1</v>
      </c>
      <c r="J228">
        <v>43</v>
      </c>
      <c r="K228">
        <v>17</v>
      </c>
      <c r="L228">
        <v>17</v>
      </c>
      <c r="M228">
        <v>1</v>
      </c>
      <c r="N228" t="s">
        <v>152</v>
      </c>
      <c r="O228" t="s">
        <v>124</v>
      </c>
      <c r="P228" t="s">
        <v>153</v>
      </c>
      <c r="Q228" t="s">
        <v>154</v>
      </c>
      <c r="R228" t="s">
        <v>147</v>
      </c>
      <c r="S228" t="s">
        <v>63</v>
      </c>
      <c r="T228" t="s">
        <v>155</v>
      </c>
      <c r="U228">
        <v>2</v>
      </c>
      <c r="V228" t="s">
        <v>175</v>
      </c>
      <c r="W228" t="s">
        <v>104</v>
      </c>
      <c r="X228" t="s">
        <v>230</v>
      </c>
      <c r="Y228">
        <v>1</v>
      </c>
      <c r="Z228">
        <v>3</v>
      </c>
      <c r="AA228">
        <v>48</v>
      </c>
    </row>
    <row r="229" spans="1:27" x14ac:dyDescent="0.35">
      <c r="A229">
        <v>202</v>
      </c>
      <c r="B229">
        <v>202</v>
      </c>
      <c r="C229" t="s">
        <v>38</v>
      </c>
      <c r="D229" t="s">
        <v>39</v>
      </c>
      <c r="E229">
        <v>1</v>
      </c>
      <c r="F229" t="s">
        <v>263</v>
      </c>
      <c r="G229">
        <v>1</v>
      </c>
      <c r="H229">
        <v>3</v>
      </c>
      <c r="I229">
        <v>1</v>
      </c>
      <c r="J229">
        <v>44</v>
      </c>
      <c r="K229">
        <v>20</v>
      </c>
      <c r="L229">
        <v>20</v>
      </c>
      <c r="M229">
        <v>1</v>
      </c>
      <c r="N229" t="s">
        <v>149</v>
      </c>
      <c r="O229" t="s">
        <v>124</v>
      </c>
      <c r="P229" t="s">
        <v>135</v>
      </c>
      <c r="Q229" t="s">
        <v>136</v>
      </c>
      <c r="R229" t="s">
        <v>150</v>
      </c>
      <c r="S229" t="s">
        <v>53</v>
      </c>
      <c r="T229" t="s">
        <v>151</v>
      </c>
      <c r="U229">
        <v>1</v>
      </c>
      <c r="V229" t="s">
        <v>137</v>
      </c>
      <c r="W229" t="s">
        <v>122</v>
      </c>
      <c r="X229" t="s">
        <v>257</v>
      </c>
      <c r="Y229">
        <v>1</v>
      </c>
      <c r="Z229">
        <v>3</v>
      </c>
      <c r="AA229">
        <v>48</v>
      </c>
    </row>
    <row r="230" spans="1:27" x14ac:dyDescent="0.35">
      <c r="A230">
        <v>202</v>
      </c>
      <c r="B230">
        <v>202</v>
      </c>
      <c r="C230" t="s">
        <v>38</v>
      </c>
      <c r="D230" t="s">
        <v>39</v>
      </c>
      <c r="E230">
        <v>1</v>
      </c>
      <c r="F230" t="s">
        <v>263</v>
      </c>
      <c r="G230">
        <v>1</v>
      </c>
      <c r="H230">
        <v>3</v>
      </c>
      <c r="I230">
        <v>1</v>
      </c>
      <c r="J230">
        <v>45</v>
      </c>
      <c r="K230">
        <v>22</v>
      </c>
      <c r="L230">
        <v>22</v>
      </c>
      <c r="M230">
        <v>1</v>
      </c>
      <c r="N230" t="s">
        <v>146</v>
      </c>
      <c r="O230" t="s">
        <v>124</v>
      </c>
      <c r="P230" t="s">
        <v>125</v>
      </c>
      <c r="Q230" t="s">
        <v>126</v>
      </c>
      <c r="R230" t="s">
        <v>147</v>
      </c>
      <c r="S230" t="s">
        <v>63</v>
      </c>
      <c r="T230" t="s">
        <v>148</v>
      </c>
      <c r="U230">
        <v>4</v>
      </c>
      <c r="V230" t="s">
        <v>161</v>
      </c>
      <c r="W230" t="s">
        <v>118</v>
      </c>
      <c r="X230" t="s">
        <v>225</v>
      </c>
      <c r="Y230">
        <v>2</v>
      </c>
      <c r="Z230">
        <v>3</v>
      </c>
      <c r="AA230">
        <v>48</v>
      </c>
    </row>
    <row r="231" spans="1:27" x14ac:dyDescent="0.35">
      <c r="A231">
        <v>202</v>
      </c>
      <c r="B231">
        <v>202</v>
      </c>
      <c r="C231" t="s">
        <v>38</v>
      </c>
      <c r="D231" t="s">
        <v>39</v>
      </c>
      <c r="E231">
        <v>1</v>
      </c>
      <c r="F231" t="s">
        <v>263</v>
      </c>
      <c r="G231">
        <v>1</v>
      </c>
      <c r="H231">
        <v>3</v>
      </c>
      <c r="I231">
        <v>1</v>
      </c>
      <c r="J231">
        <v>46</v>
      </c>
      <c r="K231">
        <v>14</v>
      </c>
      <c r="L231">
        <v>14</v>
      </c>
      <c r="M231">
        <v>1</v>
      </c>
      <c r="N231" t="s">
        <v>162</v>
      </c>
      <c r="O231" t="s">
        <v>124</v>
      </c>
      <c r="P231" t="s">
        <v>163</v>
      </c>
      <c r="Q231" t="s">
        <v>164</v>
      </c>
      <c r="R231" t="s">
        <v>132</v>
      </c>
      <c r="S231" t="s">
        <v>81</v>
      </c>
      <c r="T231" t="s">
        <v>165</v>
      </c>
      <c r="U231">
        <v>5</v>
      </c>
      <c r="V231" t="s">
        <v>179</v>
      </c>
      <c r="W231" t="s">
        <v>253</v>
      </c>
      <c r="X231" t="s">
        <v>108</v>
      </c>
      <c r="Y231">
        <v>2</v>
      </c>
      <c r="Z231">
        <v>3</v>
      </c>
      <c r="AA231">
        <v>48</v>
      </c>
    </row>
    <row r="232" spans="1:27" x14ac:dyDescent="0.35">
      <c r="A232">
        <v>202</v>
      </c>
      <c r="B232">
        <v>202</v>
      </c>
      <c r="C232" t="s">
        <v>38</v>
      </c>
      <c r="D232" t="s">
        <v>39</v>
      </c>
      <c r="E232">
        <v>1</v>
      </c>
      <c r="F232" t="s">
        <v>263</v>
      </c>
      <c r="G232">
        <v>1</v>
      </c>
      <c r="H232">
        <v>3</v>
      </c>
      <c r="I232">
        <v>1</v>
      </c>
      <c r="J232">
        <v>47</v>
      </c>
      <c r="K232">
        <v>15</v>
      </c>
      <c r="L232">
        <v>15</v>
      </c>
      <c r="M232">
        <v>1</v>
      </c>
      <c r="N232" t="s">
        <v>156</v>
      </c>
      <c r="O232" t="s">
        <v>124</v>
      </c>
      <c r="P232" t="s">
        <v>157</v>
      </c>
      <c r="Q232" t="s">
        <v>158</v>
      </c>
      <c r="R232" t="s">
        <v>132</v>
      </c>
      <c r="S232" t="s">
        <v>81</v>
      </c>
      <c r="T232" t="s">
        <v>159</v>
      </c>
      <c r="U232">
        <v>1</v>
      </c>
      <c r="V232" t="s">
        <v>171</v>
      </c>
      <c r="W232" t="s">
        <v>54</v>
      </c>
      <c r="X232" t="s">
        <v>236</v>
      </c>
      <c r="Y232">
        <v>1</v>
      </c>
      <c r="Z232">
        <v>3</v>
      </c>
      <c r="AA232">
        <v>48</v>
      </c>
    </row>
    <row r="233" spans="1:27" x14ac:dyDescent="0.35">
      <c r="A233">
        <v>202</v>
      </c>
      <c r="B233">
        <v>202</v>
      </c>
      <c r="C233" t="s">
        <v>38</v>
      </c>
      <c r="D233" t="s">
        <v>39</v>
      </c>
      <c r="E233">
        <v>1</v>
      </c>
      <c r="F233" t="s">
        <v>263</v>
      </c>
      <c r="G233">
        <v>1</v>
      </c>
      <c r="H233">
        <v>3</v>
      </c>
      <c r="I233">
        <v>1</v>
      </c>
      <c r="J233">
        <v>48</v>
      </c>
      <c r="K233">
        <v>24</v>
      </c>
      <c r="L233">
        <v>24</v>
      </c>
      <c r="M233">
        <v>1</v>
      </c>
      <c r="N233" t="s">
        <v>198</v>
      </c>
      <c r="O233" t="s">
        <v>124</v>
      </c>
      <c r="P233" t="s">
        <v>177</v>
      </c>
      <c r="Q233" t="s">
        <v>178</v>
      </c>
      <c r="R233" t="s">
        <v>150</v>
      </c>
      <c r="S233" t="s">
        <v>53</v>
      </c>
      <c r="T233" t="s">
        <v>199</v>
      </c>
      <c r="U233">
        <v>4</v>
      </c>
      <c r="V233" t="s">
        <v>197</v>
      </c>
      <c r="W233" t="s">
        <v>216</v>
      </c>
      <c r="X233" t="s">
        <v>72</v>
      </c>
      <c r="Y233">
        <v>2</v>
      </c>
      <c r="Z233">
        <v>3</v>
      </c>
      <c r="AA233">
        <v>48</v>
      </c>
    </row>
    <row r="234" spans="1:27" x14ac:dyDescent="0.35">
      <c r="A234">
        <v>202</v>
      </c>
      <c r="B234">
        <v>202</v>
      </c>
      <c r="C234" t="s">
        <v>38</v>
      </c>
      <c r="D234" t="s">
        <v>39</v>
      </c>
      <c r="E234">
        <v>1</v>
      </c>
      <c r="F234" t="s">
        <v>263</v>
      </c>
      <c r="G234">
        <v>1</v>
      </c>
      <c r="H234">
        <v>3</v>
      </c>
      <c r="I234">
        <v>1</v>
      </c>
      <c r="J234">
        <v>49</v>
      </c>
      <c r="K234">
        <v>25</v>
      </c>
      <c r="L234">
        <v>25</v>
      </c>
      <c r="M234">
        <v>1</v>
      </c>
      <c r="N234" t="s">
        <v>220</v>
      </c>
      <c r="O234" t="s">
        <v>201</v>
      </c>
      <c r="P234" t="s">
        <v>202</v>
      </c>
      <c r="Q234" t="s">
        <v>221</v>
      </c>
      <c r="R234" t="s">
        <v>202</v>
      </c>
      <c r="S234" t="s">
        <v>46</v>
      </c>
      <c r="T234" t="s">
        <v>222</v>
      </c>
      <c r="U234">
        <v>4</v>
      </c>
      <c r="V234" t="s">
        <v>257</v>
      </c>
      <c r="W234" t="s">
        <v>72</v>
      </c>
      <c r="X234" t="s">
        <v>191</v>
      </c>
      <c r="Y234">
        <v>1</v>
      </c>
      <c r="Z234">
        <v>3</v>
      </c>
      <c r="AA234">
        <v>48</v>
      </c>
    </row>
    <row r="235" spans="1:27" x14ac:dyDescent="0.35">
      <c r="A235">
        <v>202</v>
      </c>
      <c r="B235">
        <v>202</v>
      </c>
      <c r="C235" t="s">
        <v>38</v>
      </c>
      <c r="D235" t="s">
        <v>39</v>
      </c>
      <c r="E235">
        <v>1</v>
      </c>
      <c r="F235" t="s">
        <v>263</v>
      </c>
      <c r="G235">
        <v>1</v>
      </c>
      <c r="H235">
        <v>3</v>
      </c>
      <c r="I235">
        <v>1</v>
      </c>
      <c r="J235">
        <v>50</v>
      </c>
      <c r="K235">
        <v>65</v>
      </c>
      <c r="L235">
        <v>65</v>
      </c>
      <c r="M235">
        <v>2</v>
      </c>
      <c r="N235" t="s">
        <v>200</v>
      </c>
      <c r="O235" t="s">
        <v>201</v>
      </c>
      <c r="P235" t="s">
        <v>202</v>
      </c>
      <c r="Q235" t="s">
        <v>203</v>
      </c>
      <c r="R235" t="s">
        <v>202</v>
      </c>
      <c r="S235" t="s">
        <v>46</v>
      </c>
      <c r="T235" t="s">
        <v>204</v>
      </c>
      <c r="U235">
        <v>1</v>
      </c>
      <c r="V235" t="s">
        <v>230</v>
      </c>
      <c r="W235" t="s">
        <v>155</v>
      </c>
      <c r="X235" t="s">
        <v>64</v>
      </c>
      <c r="Y235">
        <v>1</v>
      </c>
      <c r="Z235">
        <v>3</v>
      </c>
      <c r="AA235">
        <v>48</v>
      </c>
    </row>
    <row r="236" spans="1:27" x14ac:dyDescent="0.35">
      <c r="A236">
        <v>202</v>
      </c>
      <c r="B236">
        <v>202</v>
      </c>
      <c r="C236" t="s">
        <v>38</v>
      </c>
      <c r="D236" t="s">
        <v>39</v>
      </c>
      <c r="E236">
        <v>1</v>
      </c>
      <c r="F236" t="s">
        <v>263</v>
      </c>
      <c r="G236">
        <v>1</v>
      </c>
      <c r="H236">
        <v>3</v>
      </c>
      <c r="I236">
        <v>1</v>
      </c>
      <c r="J236">
        <v>51</v>
      </c>
      <c r="K236">
        <v>35</v>
      </c>
      <c r="L236">
        <v>35</v>
      </c>
      <c r="M236">
        <v>1</v>
      </c>
      <c r="N236" t="s">
        <v>260</v>
      </c>
      <c r="O236" t="s">
        <v>201</v>
      </c>
      <c r="P236" t="s">
        <v>202</v>
      </c>
      <c r="Q236" t="s">
        <v>232</v>
      </c>
      <c r="R236" t="s">
        <v>202</v>
      </c>
      <c r="S236" t="s">
        <v>81</v>
      </c>
      <c r="T236" t="s">
        <v>261</v>
      </c>
      <c r="U236">
        <v>1</v>
      </c>
      <c r="V236" t="s">
        <v>207</v>
      </c>
      <c r="W236" t="s">
        <v>90</v>
      </c>
      <c r="X236" t="s">
        <v>175</v>
      </c>
      <c r="Y236">
        <v>2</v>
      </c>
      <c r="Z236">
        <v>3</v>
      </c>
      <c r="AA236">
        <v>48</v>
      </c>
    </row>
    <row r="237" spans="1:27" x14ac:dyDescent="0.35">
      <c r="A237">
        <v>202</v>
      </c>
      <c r="B237">
        <v>202</v>
      </c>
      <c r="C237" t="s">
        <v>38</v>
      </c>
      <c r="D237" t="s">
        <v>39</v>
      </c>
      <c r="E237">
        <v>1</v>
      </c>
      <c r="F237" t="s">
        <v>263</v>
      </c>
      <c r="G237">
        <v>1</v>
      </c>
      <c r="H237">
        <v>3</v>
      </c>
      <c r="I237">
        <v>1</v>
      </c>
      <c r="J237">
        <v>52</v>
      </c>
      <c r="K237">
        <v>61</v>
      </c>
      <c r="L237">
        <v>61</v>
      </c>
      <c r="M237">
        <v>2</v>
      </c>
      <c r="N237" t="s">
        <v>244</v>
      </c>
      <c r="O237" t="s">
        <v>201</v>
      </c>
      <c r="P237" t="s">
        <v>202</v>
      </c>
      <c r="Q237" t="s">
        <v>240</v>
      </c>
      <c r="R237" t="s">
        <v>202</v>
      </c>
      <c r="S237" t="s">
        <v>81</v>
      </c>
      <c r="T237" t="s">
        <v>245</v>
      </c>
      <c r="U237">
        <v>1</v>
      </c>
      <c r="V237" t="s">
        <v>241</v>
      </c>
      <c r="W237" t="s">
        <v>151</v>
      </c>
      <c r="X237" t="s">
        <v>110</v>
      </c>
      <c r="Y237">
        <v>1</v>
      </c>
      <c r="Z237">
        <v>3</v>
      </c>
      <c r="AA237">
        <v>48</v>
      </c>
    </row>
    <row r="238" spans="1:27" x14ac:dyDescent="0.35">
      <c r="A238">
        <v>202</v>
      </c>
      <c r="B238">
        <v>202</v>
      </c>
      <c r="C238" t="s">
        <v>38</v>
      </c>
      <c r="D238" t="s">
        <v>39</v>
      </c>
      <c r="E238">
        <v>1</v>
      </c>
      <c r="F238" t="s">
        <v>263</v>
      </c>
      <c r="G238">
        <v>1</v>
      </c>
      <c r="H238">
        <v>3</v>
      </c>
      <c r="I238">
        <v>1</v>
      </c>
      <c r="J238">
        <v>53</v>
      </c>
      <c r="K238">
        <v>33</v>
      </c>
      <c r="L238">
        <v>33</v>
      </c>
      <c r="M238">
        <v>1</v>
      </c>
      <c r="N238" t="s">
        <v>258</v>
      </c>
      <c r="O238" t="s">
        <v>201</v>
      </c>
      <c r="P238" t="s">
        <v>202</v>
      </c>
      <c r="Q238" t="s">
        <v>209</v>
      </c>
      <c r="R238" t="s">
        <v>202</v>
      </c>
      <c r="S238" t="s">
        <v>46</v>
      </c>
      <c r="T238" t="s">
        <v>259</v>
      </c>
      <c r="U238">
        <v>2</v>
      </c>
      <c r="V238" t="s">
        <v>249</v>
      </c>
      <c r="W238" t="s">
        <v>96</v>
      </c>
      <c r="X238" t="s">
        <v>199</v>
      </c>
      <c r="Y238">
        <v>2</v>
      </c>
      <c r="Z238">
        <v>3</v>
      </c>
      <c r="AA238">
        <v>48</v>
      </c>
    </row>
    <row r="239" spans="1:27" x14ac:dyDescent="0.35">
      <c r="A239">
        <v>202</v>
      </c>
      <c r="B239">
        <v>202</v>
      </c>
      <c r="C239" t="s">
        <v>38</v>
      </c>
      <c r="D239" t="s">
        <v>39</v>
      </c>
      <c r="E239">
        <v>1</v>
      </c>
      <c r="F239" t="s">
        <v>263</v>
      </c>
      <c r="G239">
        <v>1</v>
      </c>
      <c r="H239">
        <v>3</v>
      </c>
      <c r="I239">
        <v>1</v>
      </c>
      <c r="J239">
        <v>54</v>
      </c>
      <c r="K239">
        <v>28</v>
      </c>
      <c r="L239">
        <v>28</v>
      </c>
      <c r="M239">
        <v>1</v>
      </c>
      <c r="N239" t="s">
        <v>246</v>
      </c>
      <c r="O239" t="s">
        <v>201</v>
      </c>
      <c r="P239" t="s">
        <v>202</v>
      </c>
      <c r="Q239" t="s">
        <v>206</v>
      </c>
      <c r="R239" t="s">
        <v>202</v>
      </c>
      <c r="S239" t="s">
        <v>63</v>
      </c>
      <c r="T239" t="s">
        <v>247</v>
      </c>
      <c r="U239">
        <v>2</v>
      </c>
      <c r="V239" t="s">
        <v>216</v>
      </c>
      <c r="W239" t="s">
        <v>133</v>
      </c>
      <c r="X239" t="s">
        <v>58</v>
      </c>
      <c r="Y239">
        <v>2</v>
      </c>
      <c r="Z239">
        <v>3</v>
      </c>
      <c r="AA239">
        <v>48</v>
      </c>
    </row>
    <row r="240" spans="1:27" x14ac:dyDescent="0.35">
      <c r="A240">
        <v>202</v>
      </c>
      <c r="B240">
        <v>202</v>
      </c>
      <c r="C240" t="s">
        <v>38</v>
      </c>
      <c r="D240" t="s">
        <v>39</v>
      </c>
      <c r="E240">
        <v>1</v>
      </c>
      <c r="F240" t="s">
        <v>263</v>
      </c>
      <c r="G240">
        <v>1</v>
      </c>
      <c r="H240">
        <v>3</v>
      </c>
      <c r="I240">
        <v>1</v>
      </c>
      <c r="J240">
        <v>55</v>
      </c>
      <c r="K240">
        <v>71</v>
      </c>
      <c r="L240">
        <v>71</v>
      </c>
      <c r="M240">
        <v>2</v>
      </c>
      <c r="N240" t="s">
        <v>234</v>
      </c>
      <c r="O240" t="s">
        <v>201</v>
      </c>
      <c r="P240" t="s">
        <v>202</v>
      </c>
      <c r="Q240" t="s">
        <v>235</v>
      </c>
      <c r="R240" t="s">
        <v>202</v>
      </c>
      <c r="S240" t="s">
        <v>46</v>
      </c>
      <c r="T240" t="s">
        <v>236</v>
      </c>
      <c r="U240">
        <v>5</v>
      </c>
      <c r="V240" t="s">
        <v>204</v>
      </c>
      <c r="W240" t="s">
        <v>116</v>
      </c>
      <c r="X240" t="s">
        <v>145</v>
      </c>
      <c r="Y240">
        <v>2</v>
      </c>
      <c r="Z240">
        <v>3</v>
      </c>
      <c r="AA240">
        <v>48</v>
      </c>
    </row>
    <row r="241" spans="1:27" x14ac:dyDescent="0.35">
      <c r="A241">
        <v>202</v>
      </c>
      <c r="B241">
        <v>202</v>
      </c>
      <c r="C241" t="s">
        <v>38</v>
      </c>
      <c r="D241" t="s">
        <v>39</v>
      </c>
      <c r="E241">
        <v>1</v>
      </c>
      <c r="F241" t="s">
        <v>263</v>
      </c>
      <c r="G241">
        <v>1</v>
      </c>
      <c r="H241">
        <v>3</v>
      </c>
      <c r="I241">
        <v>1</v>
      </c>
      <c r="J241">
        <v>56</v>
      </c>
      <c r="K241">
        <v>32</v>
      </c>
      <c r="L241">
        <v>32</v>
      </c>
      <c r="M241">
        <v>1</v>
      </c>
      <c r="N241" t="s">
        <v>211</v>
      </c>
      <c r="O241" t="s">
        <v>201</v>
      </c>
      <c r="P241" t="s">
        <v>202</v>
      </c>
      <c r="Q241" t="s">
        <v>212</v>
      </c>
      <c r="R241" t="s">
        <v>202</v>
      </c>
      <c r="S241" t="s">
        <v>53</v>
      </c>
      <c r="T241" t="s">
        <v>213</v>
      </c>
      <c r="U241">
        <v>1</v>
      </c>
      <c r="V241" t="s">
        <v>251</v>
      </c>
      <c r="W241" t="s">
        <v>47</v>
      </c>
      <c r="X241" t="s">
        <v>137</v>
      </c>
      <c r="Y241">
        <v>2</v>
      </c>
      <c r="Z241">
        <v>3</v>
      </c>
      <c r="AA241">
        <v>48</v>
      </c>
    </row>
    <row r="242" spans="1:27" x14ac:dyDescent="0.35">
      <c r="A242">
        <v>202</v>
      </c>
      <c r="B242">
        <v>202</v>
      </c>
      <c r="C242" t="s">
        <v>38</v>
      </c>
      <c r="D242" t="s">
        <v>39</v>
      </c>
      <c r="E242">
        <v>1</v>
      </c>
      <c r="F242" t="s">
        <v>263</v>
      </c>
      <c r="G242">
        <v>1</v>
      </c>
      <c r="H242">
        <v>3</v>
      </c>
      <c r="I242">
        <v>1</v>
      </c>
      <c r="J242">
        <v>57</v>
      </c>
      <c r="K242">
        <v>70</v>
      </c>
      <c r="L242">
        <v>70</v>
      </c>
      <c r="M242">
        <v>2</v>
      </c>
      <c r="N242" t="s">
        <v>217</v>
      </c>
      <c r="O242" t="s">
        <v>201</v>
      </c>
      <c r="P242" t="s">
        <v>202</v>
      </c>
      <c r="Q242" t="s">
        <v>218</v>
      </c>
      <c r="R242" t="s">
        <v>202</v>
      </c>
      <c r="S242" t="s">
        <v>53</v>
      </c>
      <c r="T242" t="s">
        <v>219</v>
      </c>
      <c r="U242">
        <v>1</v>
      </c>
      <c r="V242" t="s">
        <v>238</v>
      </c>
      <c r="W242" t="s">
        <v>120</v>
      </c>
      <c r="X242" t="s">
        <v>193</v>
      </c>
      <c r="Y242">
        <v>2</v>
      </c>
      <c r="Z242">
        <v>3</v>
      </c>
      <c r="AA242">
        <v>48</v>
      </c>
    </row>
    <row r="243" spans="1:27" x14ac:dyDescent="0.35">
      <c r="A243">
        <v>202</v>
      </c>
      <c r="B243">
        <v>202</v>
      </c>
      <c r="C243" t="s">
        <v>38</v>
      </c>
      <c r="D243" t="s">
        <v>39</v>
      </c>
      <c r="E243">
        <v>1</v>
      </c>
      <c r="F243" t="s">
        <v>263</v>
      </c>
      <c r="G243">
        <v>1</v>
      </c>
      <c r="H243">
        <v>3</v>
      </c>
      <c r="I243">
        <v>1</v>
      </c>
      <c r="J243">
        <v>58</v>
      </c>
      <c r="K243">
        <v>62</v>
      </c>
      <c r="L243">
        <v>62</v>
      </c>
      <c r="M243">
        <v>2</v>
      </c>
      <c r="N243" t="s">
        <v>239</v>
      </c>
      <c r="O243" t="s">
        <v>201</v>
      </c>
      <c r="P243" t="s">
        <v>202</v>
      </c>
      <c r="Q243" t="s">
        <v>240</v>
      </c>
      <c r="R243" t="s">
        <v>202</v>
      </c>
      <c r="S243" t="s">
        <v>63</v>
      </c>
      <c r="T243" t="s">
        <v>241</v>
      </c>
      <c r="U243">
        <v>5</v>
      </c>
      <c r="V243" t="s">
        <v>210</v>
      </c>
      <c r="W243" t="s">
        <v>189</v>
      </c>
      <c r="X243" t="s">
        <v>112</v>
      </c>
      <c r="Y243">
        <v>2</v>
      </c>
      <c r="Z243">
        <v>3</v>
      </c>
      <c r="AA243">
        <v>48</v>
      </c>
    </row>
    <row r="244" spans="1:27" x14ac:dyDescent="0.35">
      <c r="A244">
        <v>202</v>
      </c>
      <c r="B244">
        <v>202</v>
      </c>
      <c r="C244" t="s">
        <v>38</v>
      </c>
      <c r="D244" t="s">
        <v>39</v>
      </c>
      <c r="E244">
        <v>1</v>
      </c>
      <c r="F244" t="s">
        <v>263</v>
      </c>
      <c r="G244">
        <v>1</v>
      </c>
      <c r="H244">
        <v>3</v>
      </c>
      <c r="I244">
        <v>1</v>
      </c>
      <c r="J244">
        <v>59</v>
      </c>
      <c r="K244">
        <v>26</v>
      </c>
      <c r="L244">
        <v>26</v>
      </c>
      <c r="M244">
        <v>1</v>
      </c>
      <c r="N244" t="s">
        <v>256</v>
      </c>
      <c r="O244" t="s">
        <v>201</v>
      </c>
      <c r="P244" t="s">
        <v>202</v>
      </c>
      <c r="Q244" t="s">
        <v>221</v>
      </c>
      <c r="R244" t="s">
        <v>202</v>
      </c>
      <c r="S244" t="s">
        <v>81</v>
      </c>
      <c r="T244" t="s">
        <v>257</v>
      </c>
      <c r="U244">
        <v>1</v>
      </c>
      <c r="V244" t="s">
        <v>245</v>
      </c>
      <c r="W244" t="s">
        <v>161</v>
      </c>
      <c r="X244" t="s">
        <v>118</v>
      </c>
      <c r="Y244">
        <v>2</v>
      </c>
      <c r="Z244">
        <v>3</v>
      </c>
      <c r="AA244">
        <v>48</v>
      </c>
    </row>
    <row r="245" spans="1:27" x14ac:dyDescent="0.35">
      <c r="A245">
        <v>202</v>
      </c>
      <c r="B245">
        <v>202</v>
      </c>
      <c r="C245" t="s">
        <v>38</v>
      </c>
      <c r="D245" t="s">
        <v>39</v>
      </c>
      <c r="E245">
        <v>1</v>
      </c>
      <c r="F245" t="s">
        <v>263</v>
      </c>
      <c r="G245">
        <v>1</v>
      </c>
      <c r="H245">
        <v>3</v>
      </c>
      <c r="I245">
        <v>1</v>
      </c>
      <c r="J245">
        <v>60</v>
      </c>
      <c r="K245">
        <v>29</v>
      </c>
      <c r="L245">
        <v>29</v>
      </c>
      <c r="M245">
        <v>1</v>
      </c>
      <c r="N245" t="s">
        <v>214</v>
      </c>
      <c r="O245" t="s">
        <v>201</v>
      </c>
      <c r="P245" t="s">
        <v>202</v>
      </c>
      <c r="Q245" t="s">
        <v>215</v>
      </c>
      <c r="R245" t="s">
        <v>202</v>
      </c>
      <c r="S245" t="s">
        <v>63</v>
      </c>
      <c r="T245" t="s">
        <v>216</v>
      </c>
      <c r="U245">
        <v>2</v>
      </c>
      <c r="V245" t="s">
        <v>255</v>
      </c>
      <c r="W245" t="s">
        <v>179</v>
      </c>
      <c r="X245" t="s">
        <v>122</v>
      </c>
      <c r="Y245">
        <v>1</v>
      </c>
      <c r="Z245">
        <v>3</v>
      </c>
      <c r="AA245">
        <v>48</v>
      </c>
    </row>
    <row r="246" spans="1:27" x14ac:dyDescent="0.35">
      <c r="A246">
        <v>202</v>
      </c>
      <c r="B246">
        <v>202</v>
      </c>
      <c r="C246" t="s">
        <v>38</v>
      </c>
      <c r="D246" t="s">
        <v>39</v>
      </c>
      <c r="E246">
        <v>1</v>
      </c>
      <c r="F246" t="s">
        <v>263</v>
      </c>
      <c r="G246">
        <v>1</v>
      </c>
      <c r="H246">
        <v>3</v>
      </c>
      <c r="I246">
        <v>1</v>
      </c>
      <c r="J246">
        <v>61</v>
      </c>
      <c r="K246">
        <v>67</v>
      </c>
      <c r="L246">
        <v>67</v>
      </c>
      <c r="M246">
        <v>2</v>
      </c>
      <c r="N246" t="s">
        <v>226</v>
      </c>
      <c r="O246" t="s">
        <v>201</v>
      </c>
      <c r="P246" t="s">
        <v>202</v>
      </c>
      <c r="Q246" t="s">
        <v>227</v>
      </c>
      <c r="R246" t="s">
        <v>202</v>
      </c>
      <c r="S246" t="s">
        <v>81</v>
      </c>
      <c r="T246" t="s">
        <v>228</v>
      </c>
      <c r="U246">
        <v>1</v>
      </c>
      <c r="V246" t="s">
        <v>243</v>
      </c>
      <c r="W246" t="s">
        <v>128</v>
      </c>
      <c r="X246" t="s">
        <v>104</v>
      </c>
      <c r="Y246">
        <v>1</v>
      </c>
      <c r="Z246">
        <v>3</v>
      </c>
      <c r="AA246">
        <v>48</v>
      </c>
    </row>
    <row r="247" spans="1:27" x14ac:dyDescent="0.35">
      <c r="A247">
        <v>202</v>
      </c>
      <c r="B247">
        <v>202</v>
      </c>
      <c r="C247" t="s">
        <v>38</v>
      </c>
      <c r="D247" t="s">
        <v>39</v>
      </c>
      <c r="E247">
        <v>1</v>
      </c>
      <c r="F247" t="s">
        <v>263</v>
      </c>
      <c r="G247">
        <v>1</v>
      </c>
      <c r="H247">
        <v>3</v>
      </c>
      <c r="I247">
        <v>1</v>
      </c>
      <c r="J247">
        <v>62</v>
      </c>
      <c r="K247">
        <v>63</v>
      </c>
      <c r="L247">
        <v>63</v>
      </c>
      <c r="M247">
        <v>2</v>
      </c>
      <c r="N247" t="s">
        <v>223</v>
      </c>
      <c r="O247" t="s">
        <v>201</v>
      </c>
      <c r="P247" t="s">
        <v>202</v>
      </c>
      <c r="Q247" t="s">
        <v>224</v>
      </c>
      <c r="R247" t="s">
        <v>202</v>
      </c>
      <c r="S247" t="s">
        <v>46</v>
      </c>
      <c r="T247" t="s">
        <v>225</v>
      </c>
      <c r="U247">
        <v>5</v>
      </c>
      <c r="V247" t="s">
        <v>222</v>
      </c>
      <c r="W247" t="s">
        <v>197</v>
      </c>
      <c r="X247" t="s">
        <v>86</v>
      </c>
      <c r="Y247">
        <v>2</v>
      </c>
      <c r="Z247">
        <v>3</v>
      </c>
      <c r="AA247">
        <v>48</v>
      </c>
    </row>
    <row r="248" spans="1:27" x14ac:dyDescent="0.35">
      <c r="A248">
        <v>202</v>
      </c>
      <c r="B248">
        <v>202</v>
      </c>
      <c r="C248" t="s">
        <v>38</v>
      </c>
      <c r="D248" t="s">
        <v>39</v>
      </c>
      <c r="E248">
        <v>1</v>
      </c>
      <c r="F248" t="s">
        <v>263</v>
      </c>
      <c r="G248">
        <v>1</v>
      </c>
      <c r="H248">
        <v>3</v>
      </c>
      <c r="I248">
        <v>1</v>
      </c>
      <c r="J248">
        <v>63</v>
      </c>
      <c r="K248">
        <v>69</v>
      </c>
      <c r="L248">
        <v>69</v>
      </c>
      <c r="M248">
        <v>2</v>
      </c>
      <c r="N248" t="s">
        <v>252</v>
      </c>
      <c r="O248" t="s">
        <v>201</v>
      </c>
      <c r="P248" t="s">
        <v>202</v>
      </c>
      <c r="Q248" t="s">
        <v>218</v>
      </c>
      <c r="R248" t="s">
        <v>202</v>
      </c>
      <c r="S248" t="s">
        <v>63</v>
      </c>
      <c r="T248" t="s">
        <v>253</v>
      </c>
      <c r="U248">
        <v>2</v>
      </c>
      <c r="V248" t="s">
        <v>219</v>
      </c>
      <c r="W248" t="s">
        <v>173</v>
      </c>
      <c r="X248" t="s">
        <v>82</v>
      </c>
      <c r="Y248">
        <v>1</v>
      </c>
      <c r="Z248">
        <v>3</v>
      </c>
      <c r="AA248">
        <v>48</v>
      </c>
    </row>
    <row r="249" spans="1:27" x14ac:dyDescent="0.35">
      <c r="A249">
        <v>202</v>
      </c>
      <c r="B249">
        <v>202</v>
      </c>
      <c r="C249" t="s">
        <v>38</v>
      </c>
      <c r="D249" t="s">
        <v>39</v>
      </c>
      <c r="E249">
        <v>1</v>
      </c>
      <c r="F249" t="s">
        <v>263</v>
      </c>
      <c r="G249">
        <v>1</v>
      </c>
      <c r="H249">
        <v>3</v>
      </c>
      <c r="I249">
        <v>1</v>
      </c>
      <c r="J249">
        <v>64</v>
      </c>
      <c r="K249">
        <v>72</v>
      </c>
      <c r="L249">
        <v>72</v>
      </c>
      <c r="M249">
        <v>2</v>
      </c>
      <c r="N249" t="s">
        <v>250</v>
      </c>
      <c r="O249" t="s">
        <v>201</v>
      </c>
      <c r="P249" t="s">
        <v>202</v>
      </c>
      <c r="Q249" t="s">
        <v>235</v>
      </c>
      <c r="R249" t="s">
        <v>202</v>
      </c>
      <c r="S249" t="s">
        <v>53</v>
      </c>
      <c r="T249" t="s">
        <v>251</v>
      </c>
      <c r="U249">
        <v>1</v>
      </c>
      <c r="V249" t="s">
        <v>236</v>
      </c>
      <c r="W249" t="s">
        <v>100</v>
      </c>
      <c r="X249" t="s">
        <v>148</v>
      </c>
      <c r="Y249">
        <v>1</v>
      </c>
      <c r="Z249">
        <v>3</v>
      </c>
      <c r="AA249">
        <v>48</v>
      </c>
    </row>
    <row r="250" spans="1:27" x14ac:dyDescent="0.35">
      <c r="A250">
        <v>202</v>
      </c>
      <c r="B250">
        <v>202</v>
      </c>
      <c r="C250" t="s">
        <v>38</v>
      </c>
      <c r="D250" t="s">
        <v>39</v>
      </c>
      <c r="E250">
        <v>1</v>
      </c>
      <c r="F250" t="s">
        <v>263</v>
      </c>
      <c r="G250">
        <v>1</v>
      </c>
      <c r="H250">
        <v>3</v>
      </c>
      <c r="I250">
        <v>1</v>
      </c>
      <c r="J250">
        <v>65</v>
      </c>
      <c r="K250">
        <v>31</v>
      </c>
      <c r="L250">
        <v>31</v>
      </c>
      <c r="M250">
        <v>1</v>
      </c>
      <c r="N250" t="s">
        <v>248</v>
      </c>
      <c r="O250" t="s">
        <v>201</v>
      </c>
      <c r="P250" t="s">
        <v>202</v>
      </c>
      <c r="Q250" t="s">
        <v>212</v>
      </c>
      <c r="R250" t="s">
        <v>202</v>
      </c>
      <c r="S250" t="s">
        <v>46</v>
      </c>
      <c r="T250" t="s">
        <v>249</v>
      </c>
      <c r="U250">
        <v>2</v>
      </c>
      <c r="V250" t="s">
        <v>213</v>
      </c>
      <c r="W250" t="s">
        <v>108</v>
      </c>
      <c r="X250" t="s">
        <v>171</v>
      </c>
      <c r="Y250">
        <v>1</v>
      </c>
      <c r="Z250">
        <v>3</v>
      </c>
      <c r="AA250">
        <v>48</v>
      </c>
    </row>
    <row r="251" spans="1:27" x14ac:dyDescent="0.35">
      <c r="A251">
        <v>202</v>
      </c>
      <c r="B251">
        <v>202</v>
      </c>
      <c r="C251" t="s">
        <v>38</v>
      </c>
      <c r="D251" t="s">
        <v>39</v>
      </c>
      <c r="E251">
        <v>1</v>
      </c>
      <c r="F251" t="s">
        <v>263</v>
      </c>
      <c r="G251">
        <v>1</v>
      </c>
      <c r="H251">
        <v>3</v>
      </c>
      <c r="I251">
        <v>1</v>
      </c>
      <c r="J251">
        <v>66</v>
      </c>
      <c r="K251">
        <v>27</v>
      </c>
      <c r="L251">
        <v>27</v>
      </c>
      <c r="M251">
        <v>1</v>
      </c>
      <c r="N251" t="s">
        <v>205</v>
      </c>
      <c r="O251" t="s">
        <v>201</v>
      </c>
      <c r="P251" t="s">
        <v>202</v>
      </c>
      <c r="Q251" t="s">
        <v>206</v>
      </c>
      <c r="R251" t="s">
        <v>202</v>
      </c>
      <c r="S251" t="s">
        <v>81</v>
      </c>
      <c r="T251" t="s">
        <v>207</v>
      </c>
      <c r="U251">
        <v>5</v>
      </c>
      <c r="V251" t="s">
        <v>247</v>
      </c>
      <c r="W251" t="s">
        <v>169</v>
      </c>
      <c r="X251" t="s">
        <v>106</v>
      </c>
      <c r="Y251">
        <v>1</v>
      </c>
      <c r="Z251">
        <v>3</v>
      </c>
      <c r="AA251">
        <v>48</v>
      </c>
    </row>
    <row r="252" spans="1:27" x14ac:dyDescent="0.35">
      <c r="A252">
        <v>202</v>
      </c>
      <c r="B252">
        <v>202</v>
      </c>
      <c r="C252" t="s">
        <v>38</v>
      </c>
      <c r="D252" t="s">
        <v>39</v>
      </c>
      <c r="E252">
        <v>1</v>
      </c>
      <c r="F252" t="s">
        <v>263</v>
      </c>
      <c r="G252">
        <v>1</v>
      </c>
      <c r="H252">
        <v>3</v>
      </c>
      <c r="I252">
        <v>1</v>
      </c>
      <c r="J252">
        <v>67</v>
      </c>
      <c r="K252">
        <v>68</v>
      </c>
      <c r="L252">
        <v>68</v>
      </c>
      <c r="M252">
        <v>2</v>
      </c>
      <c r="N252" t="s">
        <v>242</v>
      </c>
      <c r="O252" t="s">
        <v>201</v>
      </c>
      <c r="P252" t="s">
        <v>202</v>
      </c>
      <c r="Q252" t="s">
        <v>227</v>
      </c>
      <c r="R252" t="s">
        <v>202</v>
      </c>
      <c r="S252" t="s">
        <v>63</v>
      </c>
      <c r="T252" t="s">
        <v>243</v>
      </c>
      <c r="U252">
        <v>1</v>
      </c>
      <c r="V252" t="s">
        <v>253</v>
      </c>
      <c r="W252" t="s">
        <v>76</v>
      </c>
      <c r="X252" t="s">
        <v>187</v>
      </c>
      <c r="Y252">
        <v>2</v>
      </c>
      <c r="Z252">
        <v>3</v>
      </c>
      <c r="AA252">
        <v>48</v>
      </c>
    </row>
    <row r="253" spans="1:27" x14ac:dyDescent="0.35">
      <c r="A253">
        <v>202</v>
      </c>
      <c r="B253">
        <v>202</v>
      </c>
      <c r="C253" t="s">
        <v>38</v>
      </c>
      <c r="D253" t="s">
        <v>39</v>
      </c>
      <c r="E253">
        <v>1</v>
      </c>
      <c r="F253" t="s">
        <v>263</v>
      </c>
      <c r="G253">
        <v>1</v>
      </c>
      <c r="H253">
        <v>3</v>
      </c>
      <c r="I253">
        <v>1</v>
      </c>
      <c r="J253">
        <v>68</v>
      </c>
      <c r="K253">
        <v>66</v>
      </c>
      <c r="L253">
        <v>66</v>
      </c>
      <c r="M253">
        <v>2</v>
      </c>
      <c r="N253" t="s">
        <v>229</v>
      </c>
      <c r="O253" t="s">
        <v>201</v>
      </c>
      <c r="P253" t="s">
        <v>202</v>
      </c>
      <c r="Q253" t="s">
        <v>203</v>
      </c>
      <c r="R253" t="s">
        <v>202</v>
      </c>
      <c r="S253" t="s">
        <v>81</v>
      </c>
      <c r="T253" t="s">
        <v>230</v>
      </c>
      <c r="U253">
        <v>2</v>
      </c>
      <c r="V253" t="s">
        <v>228</v>
      </c>
      <c r="W253" t="s">
        <v>88</v>
      </c>
      <c r="X253" t="s">
        <v>195</v>
      </c>
      <c r="Y253">
        <v>2</v>
      </c>
      <c r="Z253">
        <v>3</v>
      </c>
      <c r="AA253">
        <v>48</v>
      </c>
    </row>
    <row r="254" spans="1:27" x14ac:dyDescent="0.35">
      <c r="A254">
        <v>202</v>
      </c>
      <c r="B254">
        <v>202</v>
      </c>
      <c r="C254" t="s">
        <v>38</v>
      </c>
      <c r="D254" t="s">
        <v>39</v>
      </c>
      <c r="E254">
        <v>1</v>
      </c>
      <c r="F254" t="s">
        <v>263</v>
      </c>
      <c r="G254">
        <v>1</v>
      </c>
      <c r="H254">
        <v>3</v>
      </c>
      <c r="I254">
        <v>1</v>
      </c>
      <c r="J254">
        <v>69</v>
      </c>
      <c r="K254">
        <v>36</v>
      </c>
      <c r="L254">
        <v>36</v>
      </c>
      <c r="M254">
        <v>1</v>
      </c>
      <c r="N254" t="s">
        <v>231</v>
      </c>
      <c r="O254" t="s">
        <v>201</v>
      </c>
      <c r="P254" t="s">
        <v>202</v>
      </c>
      <c r="Q254" t="s">
        <v>232</v>
      </c>
      <c r="R254" t="s">
        <v>202</v>
      </c>
      <c r="S254" t="s">
        <v>53</v>
      </c>
      <c r="T254" t="s">
        <v>233</v>
      </c>
      <c r="U254">
        <v>4</v>
      </c>
      <c r="V254" t="s">
        <v>261</v>
      </c>
      <c r="W254" t="s">
        <v>183</v>
      </c>
      <c r="X254" t="s">
        <v>68</v>
      </c>
      <c r="Y254">
        <v>1</v>
      </c>
      <c r="Z254">
        <v>3</v>
      </c>
      <c r="AA254">
        <v>48</v>
      </c>
    </row>
    <row r="255" spans="1:27" x14ac:dyDescent="0.35">
      <c r="A255">
        <v>202</v>
      </c>
      <c r="B255">
        <v>202</v>
      </c>
      <c r="C255" t="s">
        <v>38</v>
      </c>
      <c r="D255" t="s">
        <v>39</v>
      </c>
      <c r="E255">
        <v>1</v>
      </c>
      <c r="F255" t="s">
        <v>263</v>
      </c>
      <c r="G255">
        <v>1</v>
      </c>
      <c r="H255">
        <v>3</v>
      </c>
      <c r="I255">
        <v>1</v>
      </c>
      <c r="J255">
        <v>70</v>
      </c>
      <c r="K255">
        <v>30</v>
      </c>
      <c r="L255">
        <v>30</v>
      </c>
      <c r="M255">
        <v>1</v>
      </c>
      <c r="N255" t="s">
        <v>254</v>
      </c>
      <c r="O255" t="s">
        <v>201</v>
      </c>
      <c r="P255" t="s">
        <v>202</v>
      </c>
      <c r="Q255" t="s">
        <v>215</v>
      </c>
      <c r="R255" t="s">
        <v>202</v>
      </c>
      <c r="S255" t="s">
        <v>53</v>
      </c>
      <c r="T255" t="s">
        <v>255</v>
      </c>
      <c r="U255">
        <v>1</v>
      </c>
      <c r="V255" t="s">
        <v>233</v>
      </c>
      <c r="W255" t="s">
        <v>114</v>
      </c>
      <c r="X255" t="s">
        <v>141</v>
      </c>
      <c r="Y255">
        <v>2</v>
      </c>
      <c r="Z255">
        <v>3</v>
      </c>
      <c r="AA255">
        <v>48</v>
      </c>
    </row>
    <row r="256" spans="1:27" x14ac:dyDescent="0.35">
      <c r="A256">
        <v>202</v>
      </c>
      <c r="B256">
        <v>202</v>
      </c>
      <c r="C256" t="s">
        <v>38</v>
      </c>
      <c r="D256" t="s">
        <v>39</v>
      </c>
      <c r="E256">
        <v>1</v>
      </c>
      <c r="F256" t="s">
        <v>263</v>
      </c>
      <c r="G256">
        <v>1</v>
      </c>
      <c r="H256">
        <v>3</v>
      </c>
      <c r="I256">
        <v>1</v>
      </c>
      <c r="J256">
        <v>71</v>
      </c>
      <c r="K256">
        <v>64</v>
      </c>
      <c r="L256">
        <v>64</v>
      </c>
      <c r="M256">
        <v>2</v>
      </c>
      <c r="N256" t="s">
        <v>237</v>
      </c>
      <c r="O256" t="s">
        <v>201</v>
      </c>
      <c r="P256" t="s">
        <v>202</v>
      </c>
      <c r="Q256" t="s">
        <v>224</v>
      </c>
      <c r="R256" t="s">
        <v>202</v>
      </c>
      <c r="S256" t="s">
        <v>53</v>
      </c>
      <c r="T256" t="s">
        <v>238</v>
      </c>
      <c r="U256">
        <v>5</v>
      </c>
      <c r="V256" t="s">
        <v>225</v>
      </c>
      <c r="W256" t="s">
        <v>94</v>
      </c>
      <c r="X256" t="s">
        <v>165</v>
      </c>
      <c r="Y256">
        <v>1</v>
      </c>
      <c r="Z256">
        <v>3</v>
      </c>
      <c r="AA256">
        <v>48</v>
      </c>
    </row>
    <row r="257" spans="1:27" x14ac:dyDescent="0.35">
      <c r="A257">
        <v>202</v>
      </c>
      <c r="B257">
        <v>202</v>
      </c>
      <c r="C257" t="s">
        <v>38</v>
      </c>
      <c r="D257" t="s">
        <v>39</v>
      </c>
      <c r="E257">
        <v>1</v>
      </c>
      <c r="F257" t="s">
        <v>263</v>
      </c>
      <c r="G257">
        <v>1</v>
      </c>
      <c r="H257">
        <v>3</v>
      </c>
      <c r="I257">
        <v>1</v>
      </c>
      <c r="J257">
        <v>72</v>
      </c>
      <c r="K257">
        <v>34</v>
      </c>
      <c r="L257">
        <v>34</v>
      </c>
      <c r="M257">
        <v>1</v>
      </c>
      <c r="N257" t="s">
        <v>208</v>
      </c>
      <c r="O257" t="s">
        <v>201</v>
      </c>
      <c r="P257" t="s">
        <v>202</v>
      </c>
      <c r="Q257" t="s">
        <v>209</v>
      </c>
      <c r="R257" t="s">
        <v>202</v>
      </c>
      <c r="S257" t="s">
        <v>63</v>
      </c>
      <c r="T257" t="s">
        <v>210</v>
      </c>
      <c r="U257">
        <v>1</v>
      </c>
      <c r="V257" t="s">
        <v>259</v>
      </c>
      <c r="W257" t="s">
        <v>159</v>
      </c>
      <c r="X257" t="s">
        <v>54</v>
      </c>
      <c r="Y257">
        <v>1</v>
      </c>
      <c r="Z257">
        <v>3</v>
      </c>
      <c r="AA257">
        <v>48</v>
      </c>
    </row>
    <row r="258" spans="1:27" x14ac:dyDescent="0.35">
      <c r="A258">
        <v>202</v>
      </c>
      <c r="B258">
        <v>202</v>
      </c>
      <c r="C258" t="s">
        <v>38</v>
      </c>
      <c r="D258" t="s">
        <v>39</v>
      </c>
      <c r="E258">
        <v>1</v>
      </c>
      <c r="F258" t="s">
        <v>263</v>
      </c>
      <c r="G258">
        <v>1</v>
      </c>
      <c r="H258">
        <v>3</v>
      </c>
      <c r="I258">
        <v>2</v>
      </c>
      <c r="J258">
        <v>1</v>
      </c>
      <c r="K258">
        <v>8</v>
      </c>
      <c r="L258">
        <v>8</v>
      </c>
      <c r="M258">
        <v>1</v>
      </c>
      <c r="N258" t="s">
        <v>117</v>
      </c>
      <c r="O258" t="s">
        <v>42</v>
      </c>
      <c r="P258" t="s">
        <v>43</v>
      </c>
      <c r="Q258" t="s">
        <v>44</v>
      </c>
      <c r="R258" t="s">
        <v>52</v>
      </c>
      <c r="S258" t="s">
        <v>53</v>
      </c>
      <c r="T258" t="s">
        <v>118</v>
      </c>
      <c r="U258">
        <v>5</v>
      </c>
      <c r="V258" t="s">
        <v>116</v>
      </c>
      <c r="W258" t="s">
        <v>261</v>
      </c>
      <c r="X258" t="s">
        <v>187</v>
      </c>
      <c r="Y258">
        <v>2</v>
      </c>
      <c r="Z258">
        <v>2</v>
      </c>
      <c r="AA258">
        <v>48</v>
      </c>
    </row>
    <row r="259" spans="1:27" x14ac:dyDescent="0.35">
      <c r="A259">
        <v>202</v>
      </c>
      <c r="B259">
        <v>202</v>
      </c>
      <c r="C259" t="s">
        <v>38</v>
      </c>
      <c r="D259" t="s">
        <v>39</v>
      </c>
      <c r="E259">
        <v>1</v>
      </c>
      <c r="F259" t="s">
        <v>263</v>
      </c>
      <c r="G259">
        <v>1</v>
      </c>
      <c r="H259">
        <v>3</v>
      </c>
      <c r="I259">
        <v>2</v>
      </c>
      <c r="J259">
        <v>2</v>
      </c>
      <c r="K259">
        <v>1</v>
      </c>
      <c r="L259">
        <v>1</v>
      </c>
      <c r="M259">
        <v>1</v>
      </c>
      <c r="N259" t="s">
        <v>109</v>
      </c>
      <c r="O259" t="s">
        <v>42</v>
      </c>
      <c r="P259" t="s">
        <v>98</v>
      </c>
      <c r="Q259" t="s">
        <v>99</v>
      </c>
      <c r="R259" t="s">
        <v>45</v>
      </c>
      <c r="S259" t="s">
        <v>46</v>
      </c>
      <c r="T259" t="s">
        <v>110</v>
      </c>
      <c r="U259">
        <v>1</v>
      </c>
      <c r="V259" t="s">
        <v>88</v>
      </c>
      <c r="W259" t="s">
        <v>257</v>
      </c>
      <c r="X259" t="s">
        <v>171</v>
      </c>
      <c r="Y259">
        <v>2</v>
      </c>
      <c r="Z259">
        <v>2</v>
      </c>
      <c r="AA259">
        <v>48</v>
      </c>
    </row>
    <row r="260" spans="1:27" x14ac:dyDescent="0.35">
      <c r="A260">
        <v>202</v>
      </c>
      <c r="B260">
        <v>202</v>
      </c>
      <c r="C260" t="s">
        <v>38</v>
      </c>
      <c r="D260" t="s">
        <v>39</v>
      </c>
      <c r="E260">
        <v>1</v>
      </c>
      <c r="F260" t="s">
        <v>263</v>
      </c>
      <c r="G260">
        <v>1</v>
      </c>
      <c r="H260">
        <v>3</v>
      </c>
      <c r="I260">
        <v>2</v>
      </c>
      <c r="J260">
        <v>3</v>
      </c>
      <c r="K260">
        <v>12</v>
      </c>
      <c r="L260">
        <v>12</v>
      </c>
      <c r="M260">
        <v>1</v>
      </c>
      <c r="N260" t="s">
        <v>95</v>
      </c>
      <c r="O260" t="s">
        <v>42</v>
      </c>
      <c r="P260" t="s">
        <v>78</v>
      </c>
      <c r="Q260" t="s">
        <v>79</v>
      </c>
      <c r="R260" t="s">
        <v>52</v>
      </c>
      <c r="S260" t="s">
        <v>53</v>
      </c>
      <c r="T260" t="s">
        <v>96</v>
      </c>
      <c r="U260">
        <v>1</v>
      </c>
      <c r="V260" t="s">
        <v>82</v>
      </c>
      <c r="W260" t="s">
        <v>225</v>
      </c>
      <c r="X260" t="s">
        <v>148</v>
      </c>
      <c r="Y260">
        <v>1</v>
      </c>
      <c r="Z260">
        <v>2</v>
      </c>
      <c r="AA260">
        <v>48</v>
      </c>
    </row>
    <row r="261" spans="1:27" x14ac:dyDescent="0.35">
      <c r="A261">
        <v>202</v>
      </c>
      <c r="B261">
        <v>202</v>
      </c>
      <c r="C261" t="s">
        <v>38</v>
      </c>
      <c r="D261" t="s">
        <v>39</v>
      </c>
      <c r="E261">
        <v>1</v>
      </c>
      <c r="F261" t="s">
        <v>263</v>
      </c>
      <c r="G261">
        <v>1</v>
      </c>
      <c r="H261">
        <v>3</v>
      </c>
      <c r="I261">
        <v>2</v>
      </c>
      <c r="J261">
        <v>4</v>
      </c>
      <c r="K261">
        <v>5</v>
      </c>
      <c r="L261">
        <v>5</v>
      </c>
      <c r="M261">
        <v>1</v>
      </c>
      <c r="N261" t="s">
        <v>59</v>
      </c>
      <c r="O261" t="s">
        <v>42</v>
      </c>
      <c r="P261" t="s">
        <v>60</v>
      </c>
      <c r="Q261" t="s">
        <v>61</v>
      </c>
      <c r="R261" t="s">
        <v>62</v>
      </c>
      <c r="S261" t="s">
        <v>63</v>
      </c>
      <c r="T261" t="s">
        <v>64</v>
      </c>
      <c r="U261">
        <v>4</v>
      </c>
      <c r="V261" t="s">
        <v>94</v>
      </c>
      <c r="W261" t="s">
        <v>173</v>
      </c>
      <c r="X261" t="s">
        <v>249</v>
      </c>
      <c r="Y261">
        <v>2</v>
      </c>
      <c r="Z261">
        <v>2</v>
      </c>
      <c r="AA261">
        <v>48</v>
      </c>
    </row>
    <row r="262" spans="1:27" x14ac:dyDescent="0.35">
      <c r="A262">
        <v>202</v>
      </c>
      <c r="B262">
        <v>202</v>
      </c>
      <c r="C262" t="s">
        <v>38</v>
      </c>
      <c r="D262" t="s">
        <v>39</v>
      </c>
      <c r="E262">
        <v>1</v>
      </c>
      <c r="F262" t="s">
        <v>263</v>
      </c>
      <c r="G262">
        <v>1</v>
      </c>
      <c r="H262">
        <v>3</v>
      </c>
      <c r="I262">
        <v>2</v>
      </c>
      <c r="J262">
        <v>5</v>
      </c>
      <c r="K262">
        <v>43</v>
      </c>
      <c r="L262">
        <v>43</v>
      </c>
      <c r="M262">
        <v>2</v>
      </c>
      <c r="N262" t="s">
        <v>111</v>
      </c>
      <c r="O262" t="s">
        <v>42</v>
      </c>
      <c r="P262" t="s">
        <v>92</v>
      </c>
      <c r="Q262" t="s">
        <v>93</v>
      </c>
      <c r="R262" t="s">
        <v>80</v>
      </c>
      <c r="S262" t="s">
        <v>81</v>
      </c>
      <c r="T262" t="s">
        <v>112</v>
      </c>
      <c r="U262">
        <v>1</v>
      </c>
      <c r="V262" t="s">
        <v>120</v>
      </c>
      <c r="W262" t="s">
        <v>155</v>
      </c>
      <c r="X262" t="s">
        <v>216</v>
      </c>
      <c r="Y262">
        <v>2</v>
      </c>
      <c r="Z262">
        <v>2</v>
      </c>
      <c r="AA262">
        <v>48</v>
      </c>
    </row>
    <row r="263" spans="1:27" x14ac:dyDescent="0.35">
      <c r="A263">
        <v>202</v>
      </c>
      <c r="B263">
        <v>202</v>
      </c>
      <c r="C263" t="s">
        <v>38</v>
      </c>
      <c r="D263" t="s">
        <v>39</v>
      </c>
      <c r="E263">
        <v>1</v>
      </c>
      <c r="F263" t="s">
        <v>263</v>
      </c>
      <c r="G263">
        <v>1</v>
      </c>
      <c r="H263">
        <v>3</v>
      </c>
      <c r="I263">
        <v>2</v>
      </c>
      <c r="J263">
        <v>6</v>
      </c>
      <c r="K263">
        <v>46</v>
      </c>
      <c r="L263">
        <v>46</v>
      </c>
      <c r="M263">
        <v>2</v>
      </c>
      <c r="N263" t="s">
        <v>115</v>
      </c>
      <c r="O263" t="s">
        <v>42</v>
      </c>
      <c r="P263" t="s">
        <v>84</v>
      </c>
      <c r="Q263" t="s">
        <v>85</v>
      </c>
      <c r="R263" t="s">
        <v>52</v>
      </c>
      <c r="S263" t="s">
        <v>53</v>
      </c>
      <c r="T263" t="s">
        <v>116</v>
      </c>
      <c r="U263">
        <v>2</v>
      </c>
      <c r="V263" t="s">
        <v>86</v>
      </c>
      <c r="W263" t="s">
        <v>259</v>
      </c>
      <c r="X263" t="s">
        <v>145</v>
      </c>
      <c r="Y263">
        <v>1</v>
      </c>
      <c r="Z263">
        <v>2</v>
      </c>
      <c r="AA263">
        <v>48</v>
      </c>
    </row>
    <row r="264" spans="1:27" x14ac:dyDescent="0.35">
      <c r="A264">
        <v>202</v>
      </c>
      <c r="B264">
        <v>202</v>
      </c>
      <c r="C264" t="s">
        <v>38</v>
      </c>
      <c r="D264" t="s">
        <v>39</v>
      </c>
      <c r="E264">
        <v>1</v>
      </c>
      <c r="F264" t="s">
        <v>263</v>
      </c>
      <c r="G264">
        <v>1</v>
      </c>
      <c r="H264">
        <v>3</v>
      </c>
      <c r="I264">
        <v>2</v>
      </c>
      <c r="J264">
        <v>7</v>
      </c>
      <c r="K264">
        <v>11</v>
      </c>
      <c r="L264">
        <v>11</v>
      </c>
      <c r="M264">
        <v>1</v>
      </c>
      <c r="N264" t="s">
        <v>77</v>
      </c>
      <c r="O264" t="s">
        <v>42</v>
      </c>
      <c r="P264" t="s">
        <v>78</v>
      </c>
      <c r="Q264" t="s">
        <v>79</v>
      </c>
      <c r="R264" t="s">
        <v>80</v>
      </c>
      <c r="S264" t="s">
        <v>81</v>
      </c>
      <c r="T264" t="s">
        <v>82</v>
      </c>
      <c r="U264">
        <v>4</v>
      </c>
      <c r="V264" t="s">
        <v>114</v>
      </c>
      <c r="W264" t="s">
        <v>161</v>
      </c>
      <c r="X264" t="s">
        <v>253</v>
      </c>
      <c r="Y264">
        <v>2</v>
      </c>
      <c r="Z264">
        <v>2</v>
      </c>
      <c r="AA264">
        <v>48</v>
      </c>
    </row>
    <row r="265" spans="1:27" x14ac:dyDescent="0.35">
      <c r="A265">
        <v>202</v>
      </c>
      <c r="B265">
        <v>202</v>
      </c>
      <c r="C265" t="s">
        <v>38</v>
      </c>
      <c r="D265" t="s">
        <v>39</v>
      </c>
      <c r="E265">
        <v>1</v>
      </c>
      <c r="F265" t="s">
        <v>263</v>
      </c>
      <c r="G265">
        <v>1</v>
      </c>
      <c r="H265">
        <v>3</v>
      </c>
      <c r="I265">
        <v>2</v>
      </c>
      <c r="J265">
        <v>8</v>
      </c>
      <c r="K265">
        <v>47</v>
      </c>
      <c r="L265">
        <v>47</v>
      </c>
      <c r="M265">
        <v>2</v>
      </c>
      <c r="N265" t="s">
        <v>87</v>
      </c>
      <c r="O265" t="s">
        <v>42</v>
      </c>
      <c r="P265" t="s">
        <v>50</v>
      </c>
      <c r="Q265" t="s">
        <v>51</v>
      </c>
      <c r="R265" t="s">
        <v>45</v>
      </c>
      <c r="S265" t="s">
        <v>46</v>
      </c>
      <c r="T265" t="s">
        <v>88</v>
      </c>
      <c r="U265">
        <v>4</v>
      </c>
      <c r="V265" t="s">
        <v>54</v>
      </c>
      <c r="W265" t="s">
        <v>179</v>
      </c>
      <c r="X265" t="s">
        <v>245</v>
      </c>
      <c r="Y265">
        <v>1</v>
      </c>
      <c r="Z265">
        <v>2</v>
      </c>
      <c r="AA265">
        <v>48</v>
      </c>
    </row>
    <row r="266" spans="1:27" x14ac:dyDescent="0.35">
      <c r="A266">
        <v>202</v>
      </c>
      <c r="B266">
        <v>202</v>
      </c>
      <c r="C266" t="s">
        <v>38</v>
      </c>
      <c r="D266" t="s">
        <v>39</v>
      </c>
      <c r="E266">
        <v>1</v>
      </c>
      <c r="F266" t="s">
        <v>263</v>
      </c>
      <c r="G266">
        <v>1</v>
      </c>
      <c r="H266">
        <v>3</v>
      </c>
      <c r="I266">
        <v>2</v>
      </c>
      <c r="J266">
        <v>9</v>
      </c>
      <c r="K266">
        <v>42</v>
      </c>
      <c r="L266">
        <v>42</v>
      </c>
      <c r="M266">
        <v>2</v>
      </c>
      <c r="N266" t="s">
        <v>113</v>
      </c>
      <c r="O266" t="s">
        <v>42</v>
      </c>
      <c r="P266" t="s">
        <v>102</v>
      </c>
      <c r="Q266" t="s">
        <v>103</v>
      </c>
      <c r="R266" t="s">
        <v>80</v>
      </c>
      <c r="S266" t="s">
        <v>81</v>
      </c>
      <c r="T266" t="s">
        <v>114</v>
      </c>
      <c r="U266">
        <v>1</v>
      </c>
      <c r="V266" t="s">
        <v>104</v>
      </c>
      <c r="W266" t="s">
        <v>241</v>
      </c>
      <c r="X266" t="s">
        <v>199</v>
      </c>
      <c r="Y266">
        <v>1</v>
      </c>
      <c r="Z266">
        <v>2</v>
      </c>
      <c r="AA266">
        <v>48</v>
      </c>
    </row>
    <row r="267" spans="1:27" x14ac:dyDescent="0.35">
      <c r="A267">
        <v>202</v>
      </c>
      <c r="B267">
        <v>202</v>
      </c>
      <c r="C267" t="s">
        <v>38</v>
      </c>
      <c r="D267" t="s">
        <v>39</v>
      </c>
      <c r="E267">
        <v>1</v>
      </c>
      <c r="F267" t="s">
        <v>263</v>
      </c>
      <c r="G267">
        <v>1</v>
      </c>
      <c r="H267">
        <v>3</v>
      </c>
      <c r="I267">
        <v>2</v>
      </c>
      <c r="J267">
        <v>10</v>
      </c>
      <c r="K267">
        <v>40</v>
      </c>
      <c r="L267">
        <v>40</v>
      </c>
      <c r="M267">
        <v>2</v>
      </c>
      <c r="N267" t="s">
        <v>105</v>
      </c>
      <c r="O267" t="s">
        <v>42</v>
      </c>
      <c r="P267" t="s">
        <v>74</v>
      </c>
      <c r="Q267" t="s">
        <v>75</v>
      </c>
      <c r="R267" t="s">
        <v>52</v>
      </c>
      <c r="S267" t="s">
        <v>53</v>
      </c>
      <c r="T267" t="s">
        <v>106</v>
      </c>
      <c r="U267">
        <v>5</v>
      </c>
      <c r="V267" t="s">
        <v>90</v>
      </c>
      <c r="W267" t="s">
        <v>230</v>
      </c>
      <c r="X267" t="s">
        <v>195</v>
      </c>
      <c r="Y267">
        <v>2</v>
      </c>
      <c r="Z267">
        <v>2</v>
      </c>
      <c r="AA267">
        <v>48</v>
      </c>
    </row>
    <row r="268" spans="1:27" x14ac:dyDescent="0.35">
      <c r="A268">
        <v>202</v>
      </c>
      <c r="B268">
        <v>202</v>
      </c>
      <c r="C268" t="s">
        <v>38</v>
      </c>
      <c r="D268" t="s">
        <v>39</v>
      </c>
      <c r="E268">
        <v>1</v>
      </c>
      <c r="F268" t="s">
        <v>263</v>
      </c>
      <c r="G268">
        <v>1</v>
      </c>
      <c r="H268">
        <v>3</v>
      </c>
      <c r="I268">
        <v>2</v>
      </c>
      <c r="J268">
        <v>11</v>
      </c>
      <c r="K268">
        <v>38</v>
      </c>
      <c r="L268">
        <v>38</v>
      </c>
      <c r="M268">
        <v>2</v>
      </c>
      <c r="N268" t="s">
        <v>65</v>
      </c>
      <c r="O268" t="s">
        <v>42</v>
      </c>
      <c r="P268" t="s">
        <v>66</v>
      </c>
      <c r="Q268" t="s">
        <v>67</v>
      </c>
      <c r="R268" t="s">
        <v>62</v>
      </c>
      <c r="S268" t="s">
        <v>63</v>
      </c>
      <c r="T268" t="s">
        <v>68</v>
      </c>
      <c r="U268">
        <v>5</v>
      </c>
      <c r="V268" t="s">
        <v>108</v>
      </c>
      <c r="W268" t="s">
        <v>159</v>
      </c>
      <c r="X268" t="s">
        <v>251</v>
      </c>
      <c r="Y268">
        <v>2</v>
      </c>
      <c r="Z268">
        <v>2</v>
      </c>
      <c r="AA268">
        <v>48</v>
      </c>
    </row>
    <row r="269" spans="1:27" x14ac:dyDescent="0.35">
      <c r="A269">
        <v>202</v>
      </c>
      <c r="B269">
        <v>202</v>
      </c>
      <c r="C269" t="s">
        <v>38</v>
      </c>
      <c r="D269" t="s">
        <v>39</v>
      </c>
      <c r="E269">
        <v>1</v>
      </c>
      <c r="F269" t="s">
        <v>263</v>
      </c>
      <c r="G269">
        <v>1</v>
      </c>
      <c r="H269">
        <v>3</v>
      </c>
      <c r="I269">
        <v>2</v>
      </c>
      <c r="J269">
        <v>12</v>
      </c>
      <c r="K269">
        <v>2</v>
      </c>
      <c r="L269">
        <v>2</v>
      </c>
      <c r="M269">
        <v>1</v>
      </c>
      <c r="N269" t="s">
        <v>97</v>
      </c>
      <c r="O269" t="s">
        <v>42</v>
      </c>
      <c r="P269" t="s">
        <v>98</v>
      </c>
      <c r="Q269" t="s">
        <v>99</v>
      </c>
      <c r="R269" t="s">
        <v>80</v>
      </c>
      <c r="S269" t="s">
        <v>81</v>
      </c>
      <c r="T269" t="s">
        <v>100</v>
      </c>
      <c r="U269">
        <v>1</v>
      </c>
      <c r="V269" t="s">
        <v>110</v>
      </c>
      <c r="W269" t="s">
        <v>183</v>
      </c>
      <c r="X269" t="s">
        <v>210</v>
      </c>
      <c r="Y269">
        <v>1</v>
      </c>
      <c r="Z269">
        <v>2</v>
      </c>
      <c r="AA269">
        <v>48</v>
      </c>
    </row>
    <row r="270" spans="1:27" x14ac:dyDescent="0.35">
      <c r="A270">
        <v>202</v>
      </c>
      <c r="B270">
        <v>202</v>
      </c>
      <c r="C270" t="s">
        <v>38</v>
      </c>
      <c r="D270" t="s">
        <v>39</v>
      </c>
      <c r="E270">
        <v>1</v>
      </c>
      <c r="F270" t="s">
        <v>263</v>
      </c>
      <c r="G270">
        <v>1</v>
      </c>
      <c r="H270">
        <v>3</v>
      </c>
      <c r="I270">
        <v>2</v>
      </c>
      <c r="J270">
        <v>13</v>
      </c>
      <c r="K270">
        <v>41</v>
      </c>
      <c r="L270">
        <v>41</v>
      </c>
      <c r="M270">
        <v>2</v>
      </c>
      <c r="N270" t="s">
        <v>101</v>
      </c>
      <c r="O270" t="s">
        <v>42</v>
      </c>
      <c r="P270" t="s">
        <v>102</v>
      </c>
      <c r="Q270" t="s">
        <v>103</v>
      </c>
      <c r="R270" t="s">
        <v>45</v>
      </c>
      <c r="S270" t="s">
        <v>46</v>
      </c>
      <c r="T270" t="s">
        <v>104</v>
      </c>
      <c r="U270">
        <v>1</v>
      </c>
      <c r="V270" t="s">
        <v>47</v>
      </c>
      <c r="W270" t="s">
        <v>213</v>
      </c>
      <c r="X270" t="s">
        <v>193</v>
      </c>
      <c r="Y270">
        <v>2</v>
      </c>
      <c r="Z270">
        <v>2</v>
      </c>
      <c r="AA270">
        <v>48</v>
      </c>
    </row>
    <row r="271" spans="1:27" x14ac:dyDescent="0.35">
      <c r="A271">
        <v>202</v>
      </c>
      <c r="B271">
        <v>202</v>
      </c>
      <c r="C271" t="s">
        <v>38</v>
      </c>
      <c r="D271" t="s">
        <v>39</v>
      </c>
      <c r="E271">
        <v>1</v>
      </c>
      <c r="F271" t="s">
        <v>263</v>
      </c>
      <c r="G271">
        <v>1</v>
      </c>
      <c r="H271">
        <v>3</v>
      </c>
      <c r="I271">
        <v>2</v>
      </c>
      <c r="J271">
        <v>14</v>
      </c>
      <c r="K271">
        <v>3</v>
      </c>
      <c r="L271">
        <v>3</v>
      </c>
      <c r="M271">
        <v>1</v>
      </c>
      <c r="N271" t="s">
        <v>121</v>
      </c>
      <c r="O271" t="s">
        <v>42</v>
      </c>
      <c r="P271" t="s">
        <v>70</v>
      </c>
      <c r="Q271" t="s">
        <v>71</v>
      </c>
      <c r="R271" t="s">
        <v>80</v>
      </c>
      <c r="S271" t="s">
        <v>81</v>
      </c>
      <c r="T271" t="s">
        <v>122</v>
      </c>
      <c r="U271">
        <v>5</v>
      </c>
      <c r="V271" t="s">
        <v>100</v>
      </c>
      <c r="W271" t="s">
        <v>189</v>
      </c>
      <c r="X271" t="s">
        <v>204</v>
      </c>
      <c r="Y271">
        <v>2</v>
      </c>
      <c r="Z271">
        <v>2</v>
      </c>
      <c r="AA271">
        <v>48</v>
      </c>
    </row>
    <row r="272" spans="1:27" x14ac:dyDescent="0.35">
      <c r="A272">
        <v>202</v>
      </c>
      <c r="B272">
        <v>202</v>
      </c>
      <c r="C272" t="s">
        <v>38</v>
      </c>
      <c r="D272" t="s">
        <v>39</v>
      </c>
      <c r="E272">
        <v>1</v>
      </c>
      <c r="F272" t="s">
        <v>263</v>
      </c>
      <c r="G272">
        <v>1</v>
      </c>
      <c r="H272">
        <v>3</v>
      </c>
      <c r="I272">
        <v>2</v>
      </c>
      <c r="J272">
        <v>15</v>
      </c>
      <c r="K272">
        <v>37</v>
      </c>
      <c r="L272">
        <v>37</v>
      </c>
      <c r="M272">
        <v>2</v>
      </c>
      <c r="N272" t="s">
        <v>119</v>
      </c>
      <c r="O272" t="s">
        <v>42</v>
      </c>
      <c r="P272" t="s">
        <v>66</v>
      </c>
      <c r="Q272" t="s">
        <v>67</v>
      </c>
      <c r="R272" t="s">
        <v>80</v>
      </c>
      <c r="S272" t="s">
        <v>81</v>
      </c>
      <c r="T272" t="s">
        <v>120</v>
      </c>
      <c r="U272">
        <v>5</v>
      </c>
      <c r="V272" t="s">
        <v>68</v>
      </c>
      <c r="W272" t="s">
        <v>197</v>
      </c>
      <c r="X272" t="s">
        <v>233</v>
      </c>
      <c r="Y272">
        <v>1</v>
      </c>
      <c r="Z272">
        <v>2</v>
      </c>
      <c r="AA272">
        <v>48</v>
      </c>
    </row>
    <row r="273" spans="1:27" x14ac:dyDescent="0.35">
      <c r="A273">
        <v>202</v>
      </c>
      <c r="B273">
        <v>202</v>
      </c>
      <c r="C273" t="s">
        <v>38</v>
      </c>
      <c r="D273" t="s">
        <v>39</v>
      </c>
      <c r="E273">
        <v>1</v>
      </c>
      <c r="F273" t="s">
        <v>263</v>
      </c>
      <c r="G273">
        <v>1</v>
      </c>
      <c r="H273">
        <v>3</v>
      </c>
      <c r="I273">
        <v>2</v>
      </c>
      <c r="J273">
        <v>16</v>
      </c>
      <c r="K273">
        <v>10</v>
      </c>
      <c r="L273">
        <v>10</v>
      </c>
      <c r="M273">
        <v>1</v>
      </c>
      <c r="N273" t="s">
        <v>107</v>
      </c>
      <c r="O273" t="s">
        <v>42</v>
      </c>
      <c r="P273" t="s">
        <v>56</v>
      </c>
      <c r="Q273" t="s">
        <v>57</v>
      </c>
      <c r="R273" t="s">
        <v>62</v>
      </c>
      <c r="S273" t="s">
        <v>63</v>
      </c>
      <c r="T273" t="s">
        <v>108</v>
      </c>
      <c r="U273">
        <v>4</v>
      </c>
      <c r="V273" t="s">
        <v>58</v>
      </c>
      <c r="W273" t="s">
        <v>255</v>
      </c>
      <c r="X273" t="s">
        <v>191</v>
      </c>
      <c r="Y273">
        <v>1</v>
      </c>
      <c r="Z273">
        <v>2</v>
      </c>
      <c r="AA273">
        <v>48</v>
      </c>
    </row>
    <row r="274" spans="1:27" x14ac:dyDescent="0.35">
      <c r="A274">
        <v>202</v>
      </c>
      <c r="B274">
        <v>202</v>
      </c>
      <c r="C274" t="s">
        <v>38</v>
      </c>
      <c r="D274" t="s">
        <v>39</v>
      </c>
      <c r="E274">
        <v>1</v>
      </c>
      <c r="F274" t="s">
        <v>263</v>
      </c>
      <c r="G274">
        <v>1</v>
      </c>
      <c r="H274">
        <v>3</v>
      </c>
      <c r="I274">
        <v>2</v>
      </c>
      <c r="J274">
        <v>17</v>
      </c>
      <c r="K274">
        <v>48</v>
      </c>
      <c r="L274">
        <v>48</v>
      </c>
      <c r="M274">
        <v>2</v>
      </c>
      <c r="N274" t="s">
        <v>49</v>
      </c>
      <c r="O274" t="s">
        <v>42</v>
      </c>
      <c r="P274" t="s">
        <v>50</v>
      </c>
      <c r="Q274" t="s">
        <v>51</v>
      </c>
      <c r="R274" t="s">
        <v>52</v>
      </c>
      <c r="S274" t="s">
        <v>53</v>
      </c>
      <c r="T274" t="s">
        <v>54</v>
      </c>
      <c r="U274">
        <v>4</v>
      </c>
      <c r="V274" t="s">
        <v>96</v>
      </c>
      <c r="W274" t="s">
        <v>133</v>
      </c>
      <c r="X274" t="s">
        <v>207</v>
      </c>
      <c r="Y274">
        <v>2</v>
      </c>
      <c r="Z274">
        <v>2</v>
      </c>
      <c r="AA274">
        <v>48</v>
      </c>
    </row>
    <row r="275" spans="1:27" x14ac:dyDescent="0.35">
      <c r="A275">
        <v>202</v>
      </c>
      <c r="B275">
        <v>202</v>
      </c>
      <c r="C275" t="s">
        <v>38</v>
      </c>
      <c r="D275" t="s">
        <v>39</v>
      </c>
      <c r="E275">
        <v>1</v>
      </c>
      <c r="F275" t="s">
        <v>263</v>
      </c>
      <c r="G275">
        <v>1</v>
      </c>
      <c r="H275">
        <v>3</v>
      </c>
      <c r="I275">
        <v>2</v>
      </c>
      <c r="J275">
        <v>18</v>
      </c>
      <c r="K275">
        <v>7</v>
      </c>
      <c r="L275">
        <v>7</v>
      </c>
      <c r="M275">
        <v>1</v>
      </c>
      <c r="N275" t="s">
        <v>41</v>
      </c>
      <c r="O275" t="s">
        <v>42</v>
      </c>
      <c r="P275" t="s">
        <v>43</v>
      </c>
      <c r="Q275" t="s">
        <v>44</v>
      </c>
      <c r="R275" t="s">
        <v>45</v>
      </c>
      <c r="S275" t="s">
        <v>46</v>
      </c>
      <c r="T275" t="s">
        <v>47</v>
      </c>
      <c r="U275">
        <v>5</v>
      </c>
      <c r="V275" t="s">
        <v>118</v>
      </c>
      <c r="W275" t="s">
        <v>247</v>
      </c>
      <c r="X275" t="s">
        <v>141</v>
      </c>
      <c r="Y275">
        <v>1</v>
      </c>
      <c r="Z275">
        <v>2</v>
      </c>
      <c r="AA275">
        <v>48</v>
      </c>
    </row>
    <row r="276" spans="1:27" x14ac:dyDescent="0.35">
      <c r="A276">
        <v>202</v>
      </c>
      <c r="B276">
        <v>202</v>
      </c>
      <c r="C276" t="s">
        <v>38</v>
      </c>
      <c r="D276" t="s">
        <v>39</v>
      </c>
      <c r="E276">
        <v>1</v>
      </c>
      <c r="F276" t="s">
        <v>263</v>
      </c>
      <c r="G276">
        <v>1</v>
      </c>
      <c r="H276">
        <v>3</v>
      </c>
      <c r="I276">
        <v>2</v>
      </c>
      <c r="J276">
        <v>19</v>
      </c>
      <c r="K276">
        <v>45</v>
      </c>
      <c r="L276">
        <v>45</v>
      </c>
      <c r="M276">
        <v>2</v>
      </c>
      <c r="N276" t="s">
        <v>83</v>
      </c>
      <c r="O276" t="s">
        <v>42</v>
      </c>
      <c r="P276" t="s">
        <v>84</v>
      </c>
      <c r="Q276" t="s">
        <v>85</v>
      </c>
      <c r="R276" t="s">
        <v>62</v>
      </c>
      <c r="S276" t="s">
        <v>63</v>
      </c>
      <c r="T276" t="s">
        <v>86</v>
      </c>
      <c r="U276">
        <v>4</v>
      </c>
      <c r="V276" t="s">
        <v>72</v>
      </c>
      <c r="W276" t="s">
        <v>128</v>
      </c>
      <c r="X276" t="s">
        <v>228</v>
      </c>
      <c r="Y276">
        <v>2</v>
      </c>
      <c r="Z276">
        <v>2</v>
      </c>
      <c r="AA276">
        <v>48</v>
      </c>
    </row>
    <row r="277" spans="1:27" x14ac:dyDescent="0.35">
      <c r="A277">
        <v>202</v>
      </c>
      <c r="B277">
        <v>202</v>
      </c>
      <c r="C277" t="s">
        <v>38</v>
      </c>
      <c r="D277" t="s">
        <v>39</v>
      </c>
      <c r="E277">
        <v>1</v>
      </c>
      <c r="F277" t="s">
        <v>263</v>
      </c>
      <c r="G277">
        <v>1</v>
      </c>
      <c r="H277">
        <v>3</v>
      </c>
      <c r="I277">
        <v>2</v>
      </c>
      <c r="J277">
        <v>20</v>
      </c>
      <c r="K277">
        <v>39</v>
      </c>
      <c r="L277">
        <v>39</v>
      </c>
      <c r="M277">
        <v>2</v>
      </c>
      <c r="N277" t="s">
        <v>73</v>
      </c>
      <c r="O277" t="s">
        <v>42</v>
      </c>
      <c r="P277" t="s">
        <v>74</v>
      </c>
      <c r="Q277" t="s">
        <v>75</v>
      </c>
      <c r="R277" t="s">
        <v>45</v>
      </c>
      <c r="S277" t="s">
        <v>46</v>
      </c>
      <c r="T277" t="s">
        <v>76</v>
      </c>
      <c r="U277">
        <v>1</v>
      </c>
      <c r="V277" t="s">
        <v>106</v>
      </c>
      <c r="W277" t="s">
        <v>243</v>
      </c>
      <c r="X277" t="s">
        <v>165</v>
      </c>
      <c r="Y277">
        <v>1</v>
      </c>
      <c r="Z277">
        <v>2</v>
      </c>
      <c r="AA277">
        <v>48</v>
      </c>
    </row>
    <row r="278" spans="1:27" x14ac:dyDescent="0.35">
      <c r="A278">
        <v>202</v>
      </c>
      <c r="B278">
        <v>202</v>
      </c>
      <c r="C278" t="s">
        <v>38</v>
      </c>
      <c r="D278" t="s">
        <v>39</v>
      </c>
      <c r="E278">
        <v>1</v>
      </c>
      <c r="F278" t="s">
        <v>263</v>
      </c>
      <c r="G278">
        <v>1</v>
      </c>
      <c r="H278">
        <v>3</v>
      </c>
      <c r="I278">
        <v>2</v>
      </c>
      <c r="J278">
        <v>21</v>
      </c>
      <c r="K278">
        <v>44</v>
      </c>
      <c r="L278">
        <v>44</v>
      </c>
      <c r="M278">
        <v>2</v>
      </c>
      <c r="N278" t="s">
        <v>91</v>
      </c>
      <c r="O278" t="s">
        <v>42</v>
      </c>
      <c r="P278" t="s">
        <v>92</v>
      </c>
      <c r="Q278" t="s">
        <v>93</v>
      </c>
      <c r="R278" t="s">
        <v>62</v>
      </c>
      <c r="S278" t="s">
        <v>63</v>
      </c>
      <c r="T278" t="s">
        <v>94</v>
      </c>
      <c r="U278">
        <v>1</v>
      </c>
      <c r="V278" t="s">
        <v>112</v>
      </c>
      <c r="W278" t="s">
        <v>169</v>
      </c>
      <c r="X278" t="s">
        <v>222</v>
      </c>
      <c r="Y278">
        <v>1</v>
      </c>
      <c r="Z278">
        <v>2</v>
      </c>
      <c r="AA278">
        <v>48</v>
      </c>
    </row>
    <row r="279" spans="1:27" x14ac:dyDescent="0.35">
      <c r="A279">
        <v>202</v>
      </c>
      <c r="B279">
        <v>202</v>
      </c>
      <c r="C279" t="s">
        <v>38</v>
      </c>
      <c r="D279" t="s">
        <v>39</v>
      </c>
      <c r="E279">
        <v>1</v>
      </c>
      <c r="F279" t="s">
        <v>263</v>
      </c>
      <c r="G279">
        <v>1</v>
      </c>
      <c r="H279">
        <v>3</v>
      </c>
      <c r="I279">
        <v>2</v>
      </c>
      <c r="J279">
        <v>22</v>
      </c>
      <c r="K279">
        <v>4</v>
      </c>
      <c r="L279">
        <v>4</v>
      </c>
      <c r="M279">
        <v>1</v>
      </c>
      <c r="N279" t="s">
        <v>69</v>
      </c>
      <c r="O279" t="s">
        <v>42</v>
      </c>
      <c r="P279" t="s">
        <v>70</v>
      </c>
      <c r="Q279" t="s">
        <v>71</v>
      </c>
      <c r="R279" t="s">
        <v>62</v>
      </c>
      <c r="S279" t="s">
        <v>63</v>
      </c>
      <c r="T279" t="s">
        <v>72</v>
      </c>
      <c r="U279">
        <v>4</v>
      </c>
      <c r="V279" t="s">
        <v>122</v>
      </c>
      <c r="W279" t="s">
        <v>219</v>
      </c>
      <c r="X279" t="s">
        <v>175</v>
      </c>
      <c r="Y279">
        <v>1</v>
      </c>
      <c r="Z279">
        <v>2</v>
      </c>
      <c r="AA279">
        <v>48</v>
      </c>
    </row>
    <row r="280" spans="1:27" x14ac:dyDescent="0.35">
      <c r="A280">
        <v>202</v>
      </c>
      <c r="B280">
        <v>202</v>
      </c>
      <c r="C280" t="s">
        <v>38</v>
      </c>
      <c r="D280" t="s">
        <v>39</v>
      </c>
      <c r="E280">
        <v>1</v>
      </c>
      <c r="F280" t="s">
        <v>263</v>
      </c>
      <c r="G280">
        <v>1</v>
      </c>
      <c r="H280">
        <v>3</v>
      </c>
      <c r="I280">
        <v>2</v>
      </c>
      <c r="J280">
        <v>23</v>
      </c>
      <c r="K280">
        <v>6</v>
      </c>
      <c r="L280">
        <v>6</v>
      </c>
      <c r="M280">
        <v>1</v>
      </c>
      <c r="N280" t="s">
        <v>89</v>
      </c>
      <c r="O280" t="s">
        <v>42</v>
      </c>
      <c r="P280" t="s">
        <v>60</v>
      </c>
      <c r="Q280" t="s">
        <v>61</v>
      </c>
      <c r="R280" t="s">
        <v>52</v>
      </c>
      <c r="S280" t="s">
        <v>53</v>
      </c>
      <c r="T280" t="s">
        <v>90</v>
      </c>
      <c r="U280">
        <v>4</v>
      </c>
      <c r="V280" t="s">
        <v>64</v>
      </c>
      <c r="W280" t="s">
        <v>236</v>
      </c>
      <c r="X280" t="s">
        <v>137</v>
      </c>
      <c r="Y280">
        <v>1</v>
      </c>
      <c r="Z280">
        <v>2</v>
      </c>
      <c r="AA280">
        <v>48</v>
      </c>
    </row>
    <row r="281" spans="1:27" x14ac:dyDescent="0.35">
      <c r="A281">
        <v>202</v>
      </c>
      <c r="B281">
        <v>202</v>
      </c>
      <c r="C281" t="s">
        <v>38</v>
      </c>
      <c r="D281" t="s">
        <v>39</v>
      </c>
      <c r="E281">
        <v>1</v>
      </c>
      <c r="F281" t="s">
        <v>263</v>
      </c>
      <c r="G281">
        <v>1</v>
      </c>
      <c r="H281">
        <v>3</v>
      </c>
      <c r="I281">
        <v>2</v>
      </c>
      <c r="J281">
        <v>24</v>
      </c>
      <c r="K281">
        <v>9</v>
      </c>
      <c r="L281">
        <v>9</v>
      </c>
      <c r="M281">
        <v>1</v>
      </c>
      <c r="N281" t="s">
        <v>55</v>
      </c>
      <c r="O281" t="s">
        <v>42</v>
      </c>
      <c r="P281" t="s">
        <v>56</v>
      </c>
      <c r="Q281" t="s">
        <v>57</v>
      </c>
      <c r="R281" t="s">
        <v>45</v>
      </c>
      <c r="S281" t="s">
        <v>46</v>
      </c>
      <c r="T281" t="s">
        <v>58</v>
      </c>
      <c r="U281">
        <v>1</v>
      </c>
      <c r="V281" t="s">
        <v>76</v>
      </c>
      <c r="W281" t="s">
        <v>151</v>
      </c>
      <c r="X281" t="s">
        <v>238</v>
      </c>
      <c r="Y281">
        <v>2</v>
      </c>
      <c r="Z281">
        <v>2</v>
      </c>
      <c r="AA281">
        <v>48</v>
      </c>
    </row>
    <row r="282" spans="1:27" x14ac:dyDescent="0.35">
      <c r="A282">
        <v>202</v>
      </c>
      <c r="B282">
        <v>202</v>
      </c>
      <c r="C282" t="s">
        <v>38</v>
      </c>
      <c r="D282" t="s">
        <v>39</v>
      </c>
      <c r="E282">
        <v>1</v>
      </c>
      <c r="F282" t="s">
        <v>263</v>
      </c>
      <c r="G282">
        <v>1</v>
      </c>
      <c r="H282">
        <v>3</v>
      </c>
      <c r="I282">
        <v>2</v>
      </c>
      <c r="J282">
        <v>25</v>
      </c>
      <c r="K282">
        <v>60</v>
      </c>
      <c r="L282">
        <v>60</v>
      </c>
      <c r="M282">
        <v>2</v>
      </c>
      <c r="N282" t="s">
        <v>196</v>
      </c>
      <c r="O282" t="s">
        <v>124</v>
      </c>
      <c r="P282" t="s">
        <v>185</v>
      </c>
      <c r="Q282" t="s">
        <v>186</v>
      </c>
      <c r="R282" t="s">
        <v>150</v>
      </c>
      <c r="S282" t="s">
        <v>53</v>
      </c>
      <c r="T282" t="s">
        <v>197</v>
      </c>
      <c r="U282">
        <v>2</v>
      </c>
      <c r="V282" t="s">
        <v>199</v>
      </c>
      <c r="W282" t="s">
        <v>230</v>
      </c>
      <c r="X282" t="s">
        <v>100</v>
      </c>
      <c r="Y282">
        <v>2</v>
      </c>
      <c r="Z282">
        <v>2</v>
      </c>
      <c r="AA282">
        <v>48</v>
      </c>
    </row>
    <row r="283" spans="1:27" x14ac:dyDescent="0.35">
      <c r="A283">
        <v>202</v>
      </c>
      <c r="B283">
        <v>202</v>
      </c>
      <c r="C283" t="s">
        <v>38</v>
      </c>
      <c r="D283" t="s">
        <v>39</v>
      </c>
      <c r="E283">
        <v>1</v>
      </c>
      <c r="F283" t="s">
        <v>263</v>
      </c>
      <c r="G283">
        <v>1</v>
      </c>
      <c r="H283">
        <v>3</v>
      </c>
      <c r="I283">
        <v>2</v>
      </c>
      <c r="J283">
        <v>26</v>
      </c>
      <c r="K283">
        <v>21</v>
      </c>
      <c r="L283">
        <v>21</v>
      </c>
      <c r="M283">
        <v>1</v>
      </c>
      <c r="N283" t="s">
        <v>123</v>
      </c>
      <c r="O283" t="s">
        <v>124</v>
      </c>
      <c r="P283" t="s">
        <v>125</v>
      </c>
      <c r="Q283" t="s">
        <v>126</v>
      </c>
      <c r="R283" t="s">
        <v>127</v>
      </c>
      <c r="S283" t="s">
        <v>46</v>
      </c>
      <c r="T283" t="s">
        <v>128</v>
      </c>
      <c r="U283">
        <v>2</v>
      </c>
      <c r="V283" t="s">
        <v>195</v>
      </c>
      <c r="W283" t="s">
        <v>243</v>
      </c>
      <c r="X283" t="s">
        <v>114</v>
      </c>
      <c r="Y283">
        <v>2</v>
      </c>
      <c r="Z283">
        <v>2</v>
      </c>
      <c r="AA283">
        <v>48</v>
      </c>
    </row>
    <row r="284" spans="1:27" x14ac:dyDescent="0.35">
      <c r="A284">
        <v>202</v>
      </c>
      <c r="B284">
        <v>202</v>
      </c>
      <c r="C284" t="s">
        <v>38</v>
      </c>
      <c r="D284" t="s">
        <v>39</v>
      </c>
      <c r="E284">
        <v>1</v>
      </c>
      <c r="F284" t="s">
        <v>263</v>
      </c>
      <c r="G284">
        <v>1</v>
      </c>
      <c r="H284">
        <v>3</v>
      </c>
      <c r="I284">
        <v>2</v>
      </c>
      <c r="J284">
        <v>27</v>
      </c>
      <c r="K284">
        <v>13</v>
      </c>
      <c r="L284">
        <v>13</v>
      </c>
      <c r="M284">
        <v>1</v>
      </c>
      <c r="N284" t="s">
        <v>188</v>
      </c>
      <c r="O284" t="s">
        <v>124</v>
      </c>
      <c r="P284" t="s">
        <v>163</v>
      </c>
      <c r="Q284" t="s">
        <v>164</v>
      </c>
      <c r="R284" t="s">
        <v>127</v>
      </c>
      <c r="S284" t="s">
        <v>46</v>
      </c>
      <c r="T284" t="s">
        <v>189</v>
      </c>
      <c r="U284">
        <v>2</v>
      </c>
      <c r="V284" t="s">
        <v>187</v>
      </c>
      <c r="W284" t="s">
        <v>118</v>
      </c>
      <c r="X284" t="s">
        <v>238</v>
      </c>
      <c r="Y284">
        <v>2</v>
      </c>
      <c r="Z284">
        <v>2</v>
      </c>
      <c r="AA284">
        <v>48</v>
      </c>
    </row>
    <row r="285" spans="1:27" x14ac:dyDescent="0.35">
      <c r="A285">
        <v>202</v>
      </c>
      <c r="B285">
        <v>202</v>
      </c>
      <c r="C285" t="s">
        <v>38</v>
      </c>
      <c r="D285" t="s">
        <v>39</v>
      </c>
      <c r="E285">
        <v>1</v>
      </c>
      <c r="F285" t="s">
        <v>263</v>
      </c>
      <c r="G285">
        <v>1</v>
      </c>
      <c r="H285">
        <v>3</v>
      </c>
      <c r="I285">
        <v>2</v>
      </c>
      <c r="J285">
        <v>28</v>
      </c>
      <c r="K285">
        <v>16</v>
      </c>
      <c r="L285">
        <v>16</v>
      </c>
      <c r="M285">
        <v>1</v>
      </c>
      <c r="N285" t="s">
        <v>170</v>
      </c>
      <c r="O285" t="s">
        <v>124</v>
      </c>
      <c r="P285" t="s">
        <v>157</v>
      </c>
      <c r="Q285" t="s">
        <v>158</v>
      </c>
      <c r="R285" t="s">
        <v>147</v>
      </c>
      <c r="S285" t="s">
        <v>63</v>
      </c>
      <c r="T285" t="s">
        <v>171</v>
      </c>
      <c r="U285">
        <v>1</v>
      </c>
      <c r="V285" t="s">
        <v>159</v>
      </c>
      <c r="W285" t="s">
        <v>259</v>
      </c>
      <c r="X285" t="s">
        <v>47</v>
      </c>
      <c r="Y285">
        <v>1</v>
      </c>
      <c r="Z285">
        <v>2</v>
      </c>
      <c r="AA285">
        <v>48</v>
      </c>
    </row>
    <row r="286" spans="1:27" x14ac:dyDescent="0.35">
      <c r="A286">
        <v>202</v>
      </c>
      <c r="B286">
        <v>202</v>
      </c>
      <c r="C286" t="s">
        <v>38</v>
      </c>
      <c r="D286" t="s">
        <v>39</v>
      </c>
      <c r="E286">
        <v>1</v>
      </c>
      <c r="F286" t="s">
        <v>263</v>
      </c>
      <c r="G286">
        <v>1</v>
      </c>
      <c r="H286">
        <v>3</v>
      </c>
      <c r="I286">
        <v>2</v>
      </c>
      <c r="J286">
        <v>29</v>
      </c>
      <c r="K286">
        <v>17</v>
      </c>
      <c r="L286">
        <v>17</v>
      </c>
      <c r="M286">
        <v>1</v>
      </c>
      <c r="N286" t="s">
        <v>152</v>
      </c>
      <c r="O286" t="s">
        <v>124</v>
      </c>
      <c r="P286" t="s">
        <v>153</v>
      </c>
      <c r="Q286" t="s">
        <v>154</v>
      </c>
      <c r="R286" t="s">
        <v>147</v>
      </c>
      <c r="S286" t="s">
        <v>63</v>
      </c>
      <c r="T286" t="s">
        <v>155</v>
      </c>
      <c r="U286">
        <v>1</v>
      </c>
      <c r="V286" t="s">
        <v>193</v>
      </c>
      <c r="W286" t="s">
        <v>112</v>
      </c>
      <c r="X286" t="s">
        <v>249</v>
      </c>
      <c r="Y286">
        <v>2</v>
      </c>
      <c r="Z286">
        <v>2</v>
      </c>
      <c r="AA286">
        <v>48</v>
      </c>
    </row>
    <row r="287" spans="1:27" x14ac:dyDescent="0.35">
      <c r="A287">
        <v>202</v>
      </c>
      <c r="B287">
        <v>202</v>
      </c>
      <c r="C287" t="s">
        <v>38</v>
      </c>
      <c r="D287" t="s">
        <v>39</v>
      </c>
      <c r="E287">
        <v>1</v>
      </c>
      <c r="F287" t="s">
        <v>263</v>
      </c>
      <c r="G287">
        <v>1</v>
      </c>
      <c r="H287">
        <v>3</v>
      </c>
      <c r="I287">
        <v>2</v>
      </c>
      <c r="J287">
        <v>30</v>
      </c>
      <c r="K287">
        <v>20</v>
      </c>
      <c r="L287">
        <v>20</v>
      </c>
      <c r="M287">
        <v>1</v>
      </c>
      <c r="N287" t="s">
        <v>149</v>
      </c>
      <c r="O287" t="s">
        <v>124</v>
      </c>
      <c r="P287" t="s">
        <v>135</v>
      </c>
      <c r="Q287" t="s">
        <v>136</v>
      </c>
      <c r="R287" t="s">
        <v>150</v>
      </c>
      <c r="S287" t="s">
        <v>53</v>
      </c>
      <c r="T287" t="s">
        <v>151</v>
      </c>
      <c r="U287">
        <v>2</v>
      </c>
      <c r="V287" t="s">
        <v>175</v>
      </c>
      <c r="W287" t="s">
        <v>86</v>
      </c>
      <c r="X287" t="s">
        <v>228</v>
      </c>
      <c r="Y287">
        <v>2</v>
      </c>
      <c r="Z287">
        <v>2</v>
      </c>
      <c r="AA287">
        <v>48</v>
      </c>
    </row>
    <row r="288" spans="1:27" x14ac:dyDescent="0.35">
      <c r="A288">
        <v>202</v>
      </c>
      <c r="B288">
        <v>202</v>
      </c>
      <c r="C288" t="s">
        <v>38</v>
      </c>
      <c r="D288" t="s">
        <v>39</v>
      </c>
      <c r="E288">
        <v>1</v>
      </c>
      <c r="F288" t="s">
        <v>263</v>
      </c>
      <c r="G288">
        <v>1</v>
      </c>
      <c r="H288">
        <v>3</v>
      </c>
      <c r="I288">
        <v>2</v>
      </c>
      <c r="J288">
        <v>31</v>
      </c>
      <c r="K288">
        <v>23</v>
      </c>
      <c r="L288">
        <v>23</v>
      </c>
      <c r="M288">
        <v>1</v>
      </c>
      <c r="N288" t="s">
        <v>176</v>
      </c>
      <c r="O288" t="s">
        <v>124</v>
      </c>
      <c r="P288" t="s">
        <v>177</v>
      </c>
      <c r="Q288" t="s">
        <v>178</v>
      </c>
      <c r="R288" t="s">
        <v>132</v>
      </c>
      <c r="S288" t="s">
        <v>81</v>
      </c>
      <c r="T288" t="s">
        <v>179</v>
      </c>
      <c r="U288">
        <v>1</v>
      </c>
      <c r="V288" t="s">
        <v>145</v>
      </c>
      <c r="W288" t="s">
        <v>225</v>
      </c>
      <c r="X288" t="s">
        <v>116</v>
      </c>
      <c r="Y288">
        <v>2</v>
      </c>
      <c r="Z288">
        <v>2</v>
      </c>
      <c r="AA288">
        <v>48</v>
      </c>
    </row>
    <row r="289" spans="1:27" x14ac:dyDescent="0.35">
      <c r="A289">
        <v>202</v>
      </c>
      <c r="B289">
        <v>202</v>
      </c>
      <c r="C289" t="s">
        <v>38</v>
      </c>
      <c r="D289" t="s">
        <v>39</v>
      </c>
      <c r="E289">
        <v>1</v>
      </c>
      <c r="F289" t="s">
        <v>263</v>
      </c>
      <c r="G289">
        <v>1</v>
      </c>
      <c r="H289">
        <v>3</v>
      </c>
      <c r="I289">
        <v>2</v>
      </c>
      <c r="J289">
        <v>32</v>
      </c>
      <c r="K289">
        <v>57</v>
      </c>
      <c r="L289">
        <v>57</v>
      </c>
      <c r="M289">
        <v>2</v>
      </c>
      <c r="N289" t="s">
        <v>180</v>
      </c>
      <c r="O289" t="s">
        <v>124</v>
      </c>
      <c r="P289" t="s">
        <v>181</v>
      </c>
      <c r="Q289" t="s">
        <v>182</v>
      </c>
      <c r="R289" t="s">
        <v>147</v>
      </c>
      <c r="S289" t="s">
        <v>63</v>
      </c>
      <c r="T289" t="s">
        <v>183</v>
      </c>
      <c r="U289">
        <v>5</v>
      </c>
      <c r="V289" t="s">
        <v>171</v>
      </c>
      <c r="W289" t="s">
        <v>236</v>
      </c>
      <c r="X289" t="s">
        <v>88</v>
      </c>
      <c r="Y289">
        <v>2</v>
      </c>
      <c r="Z289">
        <v>2</v>
      </c>
      <c r="AA289">
        <v>48</v>
      </c>
    </row>
    <row r="290" spans="1:27" x14ac:dyDescent="0.35">
      <c r="A290">
        <v>202</v>
      </c>
      <c r="B290">
        <v>202</v>
      </c>
      <c r="C290" t="s">
        <v>38</v>
      </c>
      <c r="D290" t="s">
        <v>39</v>
      </c>
      <c r="E290">
        <v>1</v>
      </c>
      <c r="F290" t="s">
        <v>263</v>
      </c>
      <c r="G290">
        <v>1</v>
      </c>
      <c r="H290">
        <v>3</v>
      </c>
      <c r="I290">
        <v>2</v>
      </c>
      <c r="J290">
        <v>33</v>
      </c>
      <c r="K290">
        <v>59</v>
      </c>
      <c r="L290">
        <v>59</v>
      </c>
      <c r="M290">
        <v>2</v>
      </c>
      <c r="N290" t="s">
        <v>184</v>
      </c>
      <c r="O290" t="s">
        <v>124</v>
      </c>
      <c r="P290" t="s">
        <v>185</v>
      </c>
      <c r="Q290" t="s">
        <v>186</v>
      </c>
      <c r="R290" t="s">
        <v>127</v>
      </c>
      <c r="S290" t="s">
        <v>46</v>
      </c>
      <c r="T290" t="s">
        <v>187</v>
      </c>
      <c r="U290">
        <v>5</v>
      </c>
      <c r="V290" t="s">
        <v>197</v>
      </c>
      <c r="W290" t="s">
        <v>261</v>
      </c>
      <c r="X290" t="s">
        <v>108</v>
      </c>
      <c r="Y290">
        <v>1</v>
      </c>
      <c r="Z290">
        <v>2</v>
      </c>
      <c r="AA290">
        <v>48</v>
      </c>
    </row>
    <row r="291" spans="1:27" x14ac:dyDescent="0.35">
      <c r="A291">
        <v>202</v>
      </c>
      <c r="B291">
        <v>202</v>
      </c>
      <c r="C291" t="s">
        <v>38</v>
      </c>
      <c r="D291" t="s">
        <v>39</v>
      </c>
      <c r="E291">
        <v>1</v>
      </c>
      <c r="F291" t="s">
        <v>263</v>
      </c>
      <c r="G291">
        <v>1</v>
      </c>
      <c r="H291">
        <v>3</v>
      </c>
      <c r="I291">
        <v>2</v>
      </c>
      <c r="J291">
        <v>34</v>
      </c>
      <c r="K291">
        <v>50</v>
      </c>
      <c r="L291">
        <v>50</v>
      </c>
      <c r="M291">
        <v>2</v>
      </c>
      <c r="N291" t="s">
        <v>192</v>
      </c>
      <c r="O291" t="s">
        <v>124</v>
      </c>
      <c r="P291" t="s">
        <v>130</v>
      </c>
      <c r="Q291" t="s">
        <v>131</v>
      </c>
      <c r="R291" t="s">
        <v>147</v>
      </c>
      <c r="S291" t="s">
        <v>63</v>
      </c>
      <c r="T291" t="s">
        <v>193</v>
      </c>
      <c r="U291">
        <v>2</v>
      </c>
      <c r="V291" t="s">
        <v>133</v>
      </c>
      <c r="W291" t="s">
        <v>110</v>
      </c>
      <c r="X291" t="s">
        <v>204</v>
      </c>
      <c r="Y291">
        <v>1</v>
      </c>
      <c r="Z291">
        <v>2</v>
      </c>
      <c r="AA291">
        <v>48</v>
      </c>
    </row>
    <row r="292" spans="1:27" x14ac:dyDescent="0.35">
      <c r="A292">
        <v>202</v>
      </c>
      <c r="B292">
        <v>202</v>
      </c>
      <c r="C292" t="s">
        <v>38</v>
      </c>
      <c r="D292" t="s">
        <v>39</v>
      </c>
      <c r="E292">
        <v>1</v>
      </c>
      <c r="F292" t="s">
        <v>263</v>
      </c>
      <c r="G292">
        <v>1</v>
      </c>
      <c r="H292">
        <v>3</v>
      </c>
      <c r="I292">
        <v>2</v>
      </c>
      <c r="J292">
        <v>35</v>
      </c>
      <c r="K292">
        <v>22</v>
      </c>
      <c r="L292">
        <v>22</v>
      </c>
      <c r="M292">
        <v>1</v>
      </c>
      <c r="N292" t="s">
        <v>146</v>
      </c>
      <c r="O292" t="s">
        <v>124</v>
      </c>
      <c r="P292" t="s">
        <v>125</v>
      </c>
      <c r="Q292" t="s">
        <v>126</v>
      </c>
      <c r="R292" t="s">
        <v>147</v>
      </c>
      <c r="S292" t="s">
        <v>63</v>
      </c>
      <c r="T292" t="s">
        <v>148</v>
      </c>
      <c r="U292">
        <v>5</v>
      </c>
      <c r="V292" t="s">
        <v>128</v>
      </c>
      <c r="W292" t="s">
        <v>255</v>
      </c>
      <c r="X292" t="s">
        <v>120</v>
      </c>
      <c r="Y292">
        <v>1</v>
      </c>
      <c r="Z292">
        <v>2</v>
      </c>
      <c r="AA292">
        <v>48</v>
      </c>
    </row>
    <row r="293" spans="1:27" x14ac:dyDescent="0.35">
      <c r="A293">
        <v>202</v>
      </c>
      <c r="B293">
        <v>202</v>
      </c>
      <c r="C293" t="s">
        <v>38</v>
      </c>
      <c r="D293" t="s">
        <v>39</v>
      </c>
      <c r="E293">
        <v>1</v>
      </c>
      <c r="F293" t="s">
        <v>263</v>
      </c>
      <c r="G293">
        <v>1</v>
      </c>
      <c r="H293">
        <v>3</v>
      </c>
      <c r="I293">
        <v>2</v>
      </c>
      <c r="J293">
        <v>36</v>
      </c>
      <c r="K293">
        <v>54</v>
      </c>
      <c r="L293">
        <v>54</v>
      </c>
      <c r="M293">
        <v>2</v>
      </c>
      <c r="N293" t="s">
        <v>142</v>
      </c>
      <c r="O293" t="s">
        <v>124</v>
      </c>
      <c r="P293" t="s">
        <v>143</v>
      </c>
      <c r="Q293" t="s">
        <v>144</v>
      </c>
      <c r="R293" t="s">
        <v>132</v>
      </c>
      <c r="S293" t="s">
        <v>81</v>
      </c>
      <c r="T293" t="s">
        <v>145</v>
      </c>
      <c r="U293">
        <v>4</v>
      </c>
      <c r="V293" t="s">
        <v>173</v>
      </c>
      <c r="W293" t="s">
        <v>54</v>
      </c>
      <c r="X293" t="s">
        <v>251</v>
      </c>
      <c r="Y293">
        <v>1</v>
      </c>
      <c r="Z293">
        <v>2</v>
      </c>
      <c r="AA293">
        <v>48</v>
      </c>
    </row>
    <row r="294" spans="1:27" x14ac:dyDescent="0.35">
      <c r="A294">
        <v>202</v>
      </c>
      <c r="B294">
        <v>202</v>
      </c>
      <c r="C294" t="s">
        <v>38</v>
      </c>
      <c r="D294" t="s">
        <v>39</v>
      </c>
      <c r="E294">
        <v>1</v>
      </c>
      <c r="F294" t="s">
        <v>263</v>
      </c>
      <c r="G294">
        <v>1</v>
      </c>
      <c r="H294">
        <v>3</v>
      </c>
      <c r="I294">
        <v>2</v>
      </c>
      <c r="J294">
        <v>37</v>
      </c>
      <c r="K294">
        <v>15</v>
      </c>
      <c r="L294">
        <v>15</v>
      </c>
      <c r="M294">
        <v>1</v>
      </c>
      <c r="N294" t="s">
        <v>156</v>
      </c>
      <c r="O294" t="s">
        <v>124</v>
      </c>
      <c r="P294" t="s">
        <v>157</v>
      </c>
      <c r="Q294" t="s">
        <v>158</v>
      </c>
      <c r="R294" t="s">
        <v>132</v>
      </c>
      <c r="S294" t="s">
        <v>81</v>
      </c>
      <c r="T294" t="s">
        <v>159</v>
      </c>
      <c r="U294">
        <v>2</v>
      </c>
      <c r="V294" t="s">
        <v>165</v>
      </c>
      <c r="W294" t="s">
        <v>241</v>
      </c>
      <c r="X294" t="s">
        <v>94</v>
      </c>
      <c r="Y294">
        <v>2</v>
      </c>
      <c r="Z294">
        <v>2</v>
      </c>
      <c r="AA294">
        <v>48</v>
      </c>
    </row>
    <row r="295" spans="1:27" x14ac:dyDescent="0.35">
      <c r="A295">
        <v>202</v>
      </c>
      <c r="B295">
        <v>202</v>
      </c>
      <c r="C295" t="s">
        <v>38</v>
      </c>
      <c r="D295" t="s">
        <v>39</v>
      </c>
      <c r="E295">
        <v>1</v>
      </c>
      <c r="F295" t="s">
        <v>263</v>
      </c>
      <c r="G295">
        <v>1</v>
      </c>
      <c r="H295">
        <v>3</v>
      </c>
      <c r="I295">
        <v>2</v>
      </c>
      <c r="J295">
        <v>38</v>
      </c>
      <c r="K295">
        <v>14</v>
      </c>
      <c r="L295">
        <v>14</v>
      </c>
      <c r="M295">
        <v>1</v>
      </c>
      <c r="N295" t="s">
        <v>162</v>
      </c>
      <c r="O295" t="s">
        <v>124</v>
      </c>
      <c r="P295" t="s">
        <v>163</v>
      </c>
      <c r="Q295" t="s">
        <v>164</v>
      </c>
      <c r="R295" t="s">
        <v>132</v>
      </c>
      <c r="S295" t="s">
        <v>81</v>
      </c>
      <c r="T295" t="s">
        <v>165</v>
      </c>
      <c r="U295">
        <v>2</v>
      </c>
      <c r="V295" t="s">
        <v>189</v>
      </c>
      <c r="W295" t="s">
        <v>247</v>
      </c>
      <c r="X295" t="s">
        <v>90</v>
      </c>
      <c r="Y295">
        <v>1</v>
      </c>
      <c r="Z295">
        <v>2</v>
      </c>
      <c r="AA295">
        <v>48</v>
      </c>
    </row>
    <row r="296" spans="1:27" x14ac:dyDescent="0.35">
      <c r="A296">
        <v>202</v>
      </c>
      <c r="B296">
        <v>202</v>
      </c>
      <c r="C296" t="s">
        <v>38</v>
      </c>
      <c r="D296" t="s">
        <v>39</v>
      </c>
      <c r="E296">
        <v>1</v>
      </c>
      <c r="F296" t="s">
        <v>263</v>
      </c>
      <c r="G296">
        <v>1</v>
      </c>
      <c r="H296">
        <v>3</v>
      </c>
      <c r="I296">
        <v>2</v>
      </c>
      <c r="J296">
        <v>39</v>
      </c>
      <c r="K296">
        <v>56</v>
      </c>
      <c r="L296">
        <v>56</v>
      </c>
      <c r="M296">
        <v>2</v>
      </c>
      <c r="N296" t="s">
        <v>160</v>
      </c>
      <c r="O296" t="s">
        <v>124</v>
      </c>
      <c r="P296" t="s">
        <v>139</v>
      </c>
      <c r="Q296" t="s">
        <v>140</v>
      </c>
      <c r="R296" t="s">
        <v>147</v>
      </c>
      <c r="S296" t="s">
        <v>63</v>
      </c>
      <c r="T296" t="s">
        <v>161</v>
      </c>
      <c r="U296">
        <v>2</v>
      </c>
      <c r="V296" t="s">
        <v>148</v>
      </c>
      <c r="W296" t="s">
        <v>219</v>
      </c>
      <c r="X296" t="s">
        <v>96</v>
      </c>
      <c r="Y296">
        <v>2</v>
      </c>
      <c r="Z296">
        <v>2</v>
      </c>
      <c r="AA296">
        <v>48</v>
      </c>
    </row>
    <row r="297" spans="1:27" x14ac:dyDescent="0.35">
      <c r="A297">
        <v>202</v>
      </c>
      <c r="B297">
        <v>202</v>
      </c>
      <c r="C297" t="s">
        <v>38</v>
      </c>
      <c r="D297" t="s">
        <v>39</v>
      </c>
      <c r="E297">
        <v>1</v>
      </c>
      <c r="F297" t="s">
        <v>263</v>
      </c>
      <c r="G297">
        <v>1</v>
      </c>
      <c r="H297">
        <v>3</v>
      </c>
      <c r="I297">
        <v>2</v>
      </c>
      <c r="J297">
        <v>40</v>
      </c>
      <c r="K297">
        <v>19</v>
      </c>
      <c r="L297">
        <v>19</v>
      </c>
      <c r="M297">
        <v>1</v>
      </c>
      <c r="N297" t="s">
        <v>134</v>
      </c>
      <c r="O297" t="s">
        <v>124</v>
      </c>
      <c r="P297" t="s">
        <v>135</v>
      </c>
      <c r="Q297" t="s">
        <v>136</v>
      </c>
      <c r="R297" t="s">
        <v>127</v>
      </c>
      <c r="S297" t="s">
        <v>46</v>
      </c>
      <c r="T297" t="s">
        <v>137</v>
      </c>
      <c r="U297">
        <v>2</v>
      </c>
      <c r="V297" t="s">
        <v>151</v>
      </c>
      <c r="W297" t="s">
        <v>64</v>
      </c>
      <c r="X297" t="s">
        <v>245</v>
      </c>
      <c r="Y297">
        <v>1</v>
      </c>
      <c r="Z297">
        <v>2</v>
      </c>
      <c r="AA297">
        <v>48</v>
      </c>
    </row>
    <row r="298" spans="1:27" x14ac:dyDescent="0.35">
      <c r="A298">
        <v>202</v>
      </c>
      <c r="B298">
        <v>202</v>
      </c>
      <c r="C298" t="s">
        <v>38</v>
      </c>
      <c r="D298" t="s">
        <v>39</v>
      </c>
      <c r="E298">
        <v>1</v>
      </c>
      <c r="F298" t="s">
        <v>263</v>
      </c>
      <c r="G298">
        <v>1</v>
      </c>
      <c r="H298">
        <v>3</v>
      </c>
      <c r="I298">
        <v>2</v>
      </c>
      <c r="J298">
        <v>41</v>
      </c>
      <c r="K298">
        <v>52</v>
      </c>
      <c r="L298">
        <v>52</v>
      </c>
      <c r="M298">
        <v>2</v>
      </c>
      <c r="N298" t="s">
        <v>166</v>
      </c>
      <c r="O298" t="s">
        <v>124</v>
      </c>
      <c r="P298" t="s">
        <v>167</v>
      </c>
      <c r="Q298" t="s">
        <v>168</v>
      </c>
      <c r="R298" t="s">
        <v>150</v>
      </c>
      <c r="S298" t="s">
        <v>53</v>
      </c>
      <c r="T298" t="s">
        <v>169</v>
      </c>
      <c r="U298">
        <v>2</v>
      </c>
      <c r="V298" t="s">
        <v>191</v>
      </c>
      <c r="W298" t="s">
        <v>58</v>
      </c>
      <c r="X298" t="s">
        <v>253</v>
      </c>
      <c r="Y298">
        <v>2</v>
      </c>
      <c r="Z298">
        <v>2</v>
      </c>
      <c r="AA298">
        <v>48</v>
      </c>
    </row>
    <row r="299" spans="1:27" x14ac:dyDescent="0.35">
      <c r="A299">
        <v>202</v>
      </c>
      <c r="B299">
        <v>202</v>
      </c>
      <c r="C299" t="s">
        <v>38</v>
      </c>
      <c r="D299" t="s">
        <v>39</v>
      </c>
      <c r="E299">
        <v>1</v>
      </c>
      <c r="F299" t="s">
        <v>263</v>
      </c>
      <c r="G299">
        <v>1</v>
      </c>
      <c r="H299">
        <v>3</v>
      </c>
      <c r="I299">
        <v>2</v>
      </c>
      <c r="J299">
        <v>42</v>
      </c>
      <c r="K299">
        <v>53</v>
      </c>
      <c r="L299">
        <v>53</v>
      </c>
      <c r="M299">
        <v>2</v>
      </c>
      <c r="N299" t="s">
        <v>172</v>
      </c>
      <c r="O299" t="s">
        <v>124</v>
      </c>
      <c r="P299" t="s">
        <v>143</v>
      </c>
      <c r="Q299" t="s">
        <v>144</v>
      </c>
      <c r="R299" t="s">
        <v>127</v>
      </c>
      <c r="S299" t="s">
        <v>46</v>
      </c>
      <c r="T299" t="s">
        <v>173</v>
      </c>
      <c r="U299">
        <v>2</v>
      </c>
      <c r="V299" t="s">
        <v>137</v>
      </c>
      <c r="W299" t="s">
        <v>213</v>
      </c>
      <c r="X299" t="s">
        <v>72</v>
      </c>
      <c r="Y299">
        <v>2</v>
      </c>
      <c r="Z299">
        <v>2</v>
      </c>
      <c r="AA299">
        <v>48</v>
      </c>
    </row>
    <row r="300" spans="1:27" x14ac:dyDescent="0.35">
      <c r="A300">
        <v>202</v>
      </c>
      <c r="B300">
        <v>202</v>
      </c>
      <c r="C300" t="s">
        <v>38</v>
      </c>
      <c r="D300" t="s">
        <v>39</v>
      </c>
      <c r="E300">
        <v>1</v>
      </c>
      <c r="F300" t="s">
        <v>263</v>
      </c>
      <c r="G300">
        <v>1</v>
      </c>
      <c r="H300">
        <v>3</v>
      </c>
      <c r="I300">
        <v>2</v>
      </c>
      <c r="J300">
        <v>43</v>
      </c>
      <c r="K300">
        <v>51</v>
      </c>
      <c r="L300">
        <v>51</v>
      </c>
      <c r="M300">
        <v>2</v>
      </c>
      <c r="N300" t="s">
        <v>194</v>
      </c>
      <c r="O300" t="s">
        <v>124</v>
      </c>
      <c r="P300" t="s">
        <v>167</v>
      </c>
      <c r="Q300" t="s">
        <v>168</v>
      </c>
      <c r="R300" t="s">
        <v>127</v>
      </c>
      <c r="S300" t="s">
        <v>46</v>
      </c>
      <c r="T300" t="s">
        <v>195</v>
      </c>
      <c r="U300">
        <v>2</v>
      </c>
      <c r="V300" t="s">
        <v>169</v>
      </c>
      <c r="W300" t="s">
        <v>122</v>
      </c>
      <c r="X300" t="s">
        <v>210</v>
      </c>
      <c r="Y300">
        <v>1</v>
      </c>
      <c r="Z300">
        <v>2</v>
      </c>
      <c r="AA300">
        <v>48</v>
      </c>
    </row>
    <row r="301" spans="1:27" x14ac:dyDescent="0.35">
      <c r="A301">
        <v>202</v>
      </c>
      <c r="B301">
        <v>202</v>
      </c>
      <c r="C301" t="s">
        <v>38</v>
      </c>
      <c r="D301" t="s">
        <v>39</v>
      </c>
      <c r="E301">
        <v>1</v>
      </c>
      <c r="F301" t="s">
        <v>263</v>
      </c>
      <c r="G301">
        <v>1</v>
      </c>
      <c r="H301">
        <v>3</v>
      </c>
      <c r="I301">
        <v>2</v>
      </c>
      <c r="J301">
        <v>44</v>
      </c>
      <c r="K301">
        <v>55</v>
      </c>
      <c r="L301">
        <v>55</v>
      </c>
      <c r="M301">
        <v>2</v>
      </c>
      <c r="N301" t="s">
        <v>138</v>
      </c>
      <c r="O301" t="s">
        <v>124</v>
      </c>
      <c r="P301" t="s">
        <v>139</v>
      </c>
      <c r="Q301" t="s">
        <v>140</v>
      </c>
      <c r="R301" t="s">
        <v>132</v>
      </c>
      <c r="S301" t="s">
        <v>81</v>
      </c>
      <c r="T301" t="s">
        <v>141</v>
      </c>
      <c r="U301">
        <v>1</v>
      </c>
      <c r="V301" t="s">
        <v>161</v>
      </c>
      <c r="W301" t="s">
        <v>106</v>
      </c>
      <c r="X301" t="s">
        <v>233</v>
      </c>
      <c r="Y301">
        <v>1</v>
      </c>
      <c r="Z301">
        <v>2</v>
      </c>
      <c r="AA301">
        <v>48</v>
      </c>
    </row>
    <row r="302" spans="1:27" x14ac:dyDescent="0.35">
      <c r="A302">
        <v>202</v>
      </c>
      <c r="B302">
        <v>202</v>
      </c>
      <c r="C302" t="s">
        <v>38</v>
      </c>
      <c r="D302" t="s">
        <v>39</v>
      </c>
      <c r="E302">
        <v>1</v>
      </c>
      <c r="F302" t="s">
        <v>263</v>
      </c>
      <c r="G302">
        <v>1</v>
      </c>
      <c r="H302">
        <v>3</v>
      </c>
      <c r="I302">
        <v>2</v>
      </c>
      <c r="J302">
        <v>45</v>
      </c>
      <c r="K302">
        <v>18</v>
      </c>
      <c r="L302">
        <v>18</v>
      </c>
      <c r="M302">
        <v>1</v>
      </c>
      <c r="N302" t="s">
        <v>174</v>
      </c>
      <c r="O302" t="s">
        <v>124</v>
      </c>
      <c r="P302" t="s">
        <v>153</v>
      </c>
      <c r="Q302" t="s">
        <v>154</v>
      </c>
      <c r="R302" t="s">
        <v>150</v>
      </c>
      <c r="S302" t="s">
        <v>53</v>
      </c>
      <c r="T302" t="s">
        <v>175</v>
      </c>
      <c r="U302">
        <v>5</v>
      </c>
      <c r="V302" t="s">
        <v>155</v>
      </c>
      <c r="W302" t="s">
        <v>82</v>
      </c>
      <c r="X302" t="s">
        <v>207</v>
      </c>
      <c r="Y302">
        <v>1</v>
      </c>
      <c r="Z302">
        <v>2</v>
      </c>
      <c r="AA302">
        <v>48</v>
      </c>
    </row>
    <row r="303" spans="1:27" x14ac:dyDescent="0.35">
      <c r="A303">
        <v>202</v>
      </c>
      <c r="B303">
        <v>202</v>
      </c>
      <c r="C303" t="s">
        <v>38</v>
      </c>
      <c r="D303" t="s">
        <v>39</v>
      </c>
      <c r="E303">
        <v>1</v>
      </c>
      <c r="F303" t="s">
        <v>263</v>
      </c>
      <c r="G303">
        <v>1</v>
      </c>
      <c r="H303">
        <v>3</v>
      </c>
      <c r="I303">
        <v>2</v>
      </c>
      <c r="J303">
        <v>46</v>
      </c>
      <c r="K303">
        <v>24</v>
      </c>
      <c r="L303">
        <v>24</v>
      </c>
      <c r="M303">
        <v>1</v>
      </c>
      <c r="N303" t="s">
        <v>198</v>
      </c>
      <c r="O303" t="s">
        <v>124</v>
      </c>
      <c r="P303" t="s">
        <v>177</v>
      </c>
      <c r="Q303" t="s">
        <v>178</v>
      </c>
      <c r="R303" t="s">
        <v>150</v>
      </c>
      <c r="S303" t="s">
        <v>53</v>
      </c>
      <c r="T303" t="s">
        <v>199</v>
      </c>
      <c r="U303">
        <v>2</v>
      </c>
      <c r="V303" t="s">
        <v>179</v>
      </c>
      <c r="W303" t="s">
        <v>104</v>
      </c>
      <c r="X303" t="s">
        <v>222</v>
      </c>
      <c r="Y303">
        <v>1</v>
      </c>
      <c r="Z303">
        <v>2</v>
      </c>
      <c r="AA303">
        <v>48</v>
      </c>
    </row>
    <row r="304" spans="1:27" x14ac:dyDescent="0.35">
      <c r="A304">
        <v>202</v>
      </c>
      <c r="B304">
        <v>202</v>
      </c>
      <c r="C304" t="s">
        <v>38</v>
      </c>
      <c r="D304" t="s">
        <v>39</v>
      </c>
      <c r="E304">
        <v>1</v>
      </c>
      <c r="F304" t="s">
        <v>263</v>
      </c>
      <c r="G304">
        <v>1</v>
      </c>
      <c r="H304">
        <v>3</v>
      </c>
      <c r="I304">
        <v>2</v>
      </c>
      <c r="J304">
        <v>47</v>
      </c>
      <c r="K304">
        <v>58</v>
      </c>
      <c r="L304">
        <v>58</v>
      </c>
      <c r="M304">
        <v>2</v>
      </c>
      <c r="N304" t="s">
        <v>190</v>
      </c>
      <c r="O304" t="s">
        <v>124</v>
      </c>
      <c r="P304" t="s">
        <v>181</v>
      </c>
      <c r="Q304" t="s">
        <v>182</v>
      </c>
      <c r="R304" t="s">
        <v>150</v>
      </c>
      <c r="S304" t="s">
        <v>53</v>
      </c>
      <c r="T304" t="s">
        <v>191</v>
      </c>
      <c r="U304">
        <v>1</v>
      </c>
      <c r="V304" t="s">
        <v>183</v>
      </c>
      <c r="W304" t="s">
        <v>257</v>
      </c>
      <c r="X304" t="s">
        <v>76</v>
      </c>
      <c r="Y304">
        <v>1</v>
      </c>
      <c r="Z304">
        <v>2</v>
      </c>
      <c r="AA304">
        <v>48</v>
      </c>
    </row>
    <row r="305" spans="1:27" x14ac:dyDescent="0.35">
      <c r="A305">
        <v>202</v>
      </c>
      <c r="B305">
        <v>202</v>
      </c>
      <c r="C305" t="s">
        <v>38</v>
      </c>
      <c r="D305" t="s">
        <v>39</v>
      </c>
      <c r="E305">
        <v>1</v>
      </c>
      <c r="F305" t="s">
        <v>263</v>
      </c>
      <c r="G305">
        <v>1</v>
      </c>
      <c r="H305">
        <v>3</v>
      </c>
      <c r="I305">
        <v>2</v>
      </c>
      <c r="J305">
        <v>48</v>
      </c>
      <c r="K305">
        <v>49</v>
      </c>
      <c r="L305">
        <v>49</v>
      </c>
      <c r="M305">
        <v>2</v>
      </c>
      <c r="N305" t="s">
        <v>129</v>
      </c>
      <c r="O305" t="s">
        <v>124</v>
      </c>
      <c r="P305" t="s">
        <v>130</v>
      </c>
      <c r="Q305" t="s">
        <v>131</v>
      </c>
      <c r="R305" t="s">
        <v>132</v>
      </c>
      <c r="S305" t="s">
        <v>81</v>
      </c>
      <c r="T305" t="s">
        <v>133</v>
      </c>
      <c r="U305">
        <v>1</v>
      </c>
      <c r="V305" t="s">
        <v>141</v>
      </c>
      <c r="W305" t="s">
        <v>68</v>
      </c>
      <c r="X305" t="s">
        <v>216</v>
      </c>
      <c r="Y305">
        <v>2</v>
      </c>
      <c r="Z305">
        <v>2</v>
      </c>
      <c r="AA305">
        <v>48</v>
      </c>
    </row>
    <row r="306" spans="1:27" x14ac:dyDescent="0.35">
      <c r="A306">
        <v>202</v>
      </c>
      <c r="B306">
        <v>202</v>
      </c>
      <c r="C306" t="s">
        <v>38</v>
      </c>
      <c r="D306" t="s">
        <v>39</v>
      </c>
      <c r="E306">
        <v>1</v>
      </c>
      <c r="F306" t="s">
        <v>263</v>
      </c>
      <c r="G306">
        <v>1</v>
      </c>
      <c r="H306">
        <v>3</v>
      </c>
      <c r="I306">
        <v>2</v>
      </c>
      <c r="J306">
        <v>49</v>
      </c>
      <c r="K306">
        <v>65</v>
      </c>
      <c r="L306">
        <v>65</v>
      </c>
      <c r="M306">
        <v>2</v>
      </c>
      <c r="N306" t="s">
        <v>200</v>
      </c>
      <c r="O306" t="s">
        <v>201</v>
      </c>
      <c r="P306" t="s">
        <v>202</v>
      </c>
      <c r="Q306" t="s">
        <v>203</v>
      </c>
      <c r="R306" t="s">
        <v>202</v>
      </c>
      <c r="S306" t="s">
        <v>46</v>
      </c>
      <c r="T306" t="s">
        <v>204</v>
      </c>
      <c r="U306">
        <v>5</v>
      </c>
      <c r="V306" t="s">
        <v>225</v>
      </c>
      <c r="W306" t="s">
        <v>169</v>
      </c>
      <c r="X306" t="s">
        <v>82</v>
      </c>
      <c r="Y306">
        <v>2</v>
      </c>
      <c r="Z306">
        <v>2</v>
      </c>
      <c r="AA306">
        <v>48</v>
      </c>
    </row>
    <row r="307" spans="1:27" x14ac:dyDescent="0.35">
      <c r="A307">
        <v>202</v>
      </c>
      <c r="B307">
        <v>202</v>
      </c>
      <c r="C307" t="s">
        <v>38</v>
      </c>
      <c r="D307" t="s">
        <v>39</v>
      </c>
      <c r="E307">
        <v>1</v>
      </c>
      <c r="F307" t="s">
        <v>263</v>
      </c>
      <c r="G307">
        <v>1</v>
      </c>
      <c r="H307">
        <v>3</v>
      </c>
      <c r="I307">
        <v>2</v>
      </c>
      <c r="J307">
        <v>50</v>
      </c>
      <c r="K307">
        <v>28</v>
      </c>
      <c r="L307">
        <v>28</v>
      </c>
      <c r="M307">
        <v>1</v>
      </c>
      <c r="N307" t="s">
        <v>246</v>
      </c>
      <c r="O307" t="s">
        <v>201</v>
      </c>
      <c r="P307" t="s">
        <v>202</v>
      </c>
      <c r="Q307" t="s">
        <v>206</v>
      </c>
      <c r="R307" t="s">
        <v>202</v>
      </c>
      <c r="S307" t="s">
        <v>63</v>
      </c>
      <c r="T307" t="s">
        <v>247</v>
      </c>
      <c r="U307">
        <v>5</v>
      </c>
      <c r="V307" t="s">
        <v>207</v>
      </c>
      <c r="W307" t="s">
        <v>173</v>
      </c>
      <c r="X307" t="s">
        <v>104</v>
      </c>
      <c r="Y307">
        <v>1</v>
      </c>
      <c r="Z307">
        <v>2</v>
      </c>
      <c r="AA307">
        <v>48</v>
      </c>
    </row>
    <row r="308" spans="1:27" x14ac:dyDescent="0.35">
      <c r="A308">
        <v>202</v>
      </c>
      <c r="B308">
        <v>202</v>
      </c>
      <c r="C308" t="s">
        <v>38</v>
      </c>
      <c r="D308" t="s">
        <v>39</v>
      </c>
      <c r="E308">
        <v>1</v>
      </c>
      <c r="F308" t="s">
        <v>263</v>
      </c>
      <c r="G308">
        <v>1</v>
      </c>
      <c r="H308">
        <v>3</v>
      </c>
      <c r="I308">
        <v>2</v>
      </c>
      <c r="J308">
        <v>51</v>
      </c>
      <c r="K308">
        <v>26</v>
      </c>
      <c r="L308">
        <v>26</v>
      </c>
      <c r="M308">
        <v>1</v>
      </c>
      <c r="N308" t="s">
        <v>256</v>
      </c>
      <c r="O308" t="s">
        <v>201</v>
      </c>
      <c r="P308" t="s">
        <v>202</v>
      </c>
      <c r="Q308" t="s">
        <v>221</v>
      </c>
      <c r="R308" t="s">
        <v>202</v>
      </c>
      <c r="S308" t="s">
        <v>81</v>
      </c>
      <c r="T308" t="s">
        <v>257</v>
      </c>
      <c r="U308">
        <v>4</v>
      </c>
      <c r="V308" t="s">
        <v>222</v>
      </c>
      <c r="W308" t="s">
        <v>116</v>
      </c>
      <c r="X308" t="s">
        <v>175</v>
      </c>
      <c r="Y308">
        <v>1</v>
      </c>
      <c r="Z308">
        <v>2</v>
      </c>
      <c r="AA308">
        <v>48</v>
      </c>
    </row>
    <row r="309" spans="1:27" x14ac:dyDescent="0.35">
      <c r="A309">
        <v>202</v>
      </c>
      <c r="B309">
        <v>202</v>
      </c>
      <c r="C309" t="s">
        <v>38</v>
      </c>
      <c r="D309" t="s">
        <v>39</v>
      </c>
      <c r="E309">
        <v>1</v>
      </c>
      <c r="F309" t="s">
        <v>263</v>
      </c>
      <c r="G309">
        <v>1</v>
      </c>
      <c r="H309">
        <v>3</v>
      </c>
      <c r="I309">
        <v>2</v>
      </c>
      <c r="J309">
        <v>52</v>
      </c>
      <c r="K309">
        <v>35</v>
      </c>
      <c r="L309">
        <v>35</v>
      </c>
      <c r="M309">
        <v>1</v>
      </c>
      <c r="N309" t="s">
        <v>260</v>
      </c>
      <c r="O309" t="s">
        <v>201</v>
      </c>
      <c r="P309" t="s">
        <v>202</v>
      </c>
      <c r="Q309" t="s">
        <v>232</v>
      </c>
      <c r="R309" t="s">
        <v>202</v>
      </c>
      <c r="S309" t="s">
        <v>81</v>
      </c>
      <c r="T309" t="s">
        <v>261</v>
      </c>
      <c r="U309">
        <v>1</v>
      </c>
      <c r="V309" t="s">
        <v>233</v>
      </c>
      <c r="W309" t="s">
        <v>72</v>
      </c>
      <c r="X309" t="s">
        <v>148</v>
      </c>
      <c r="Y309">
        <v>1</v>
      </c>
      <c r="Z309">
        <v>2</v>
      </c>
      <c r="AA309">
        <v>48</v>
      </c>
    </row>
    <row r="310" spans="1:27" x14ac:dyDescent="0.35">
      <c r="A310">
        <v>202</v>
      </c>
      <c r="B310">
        <v>202</v>
      </c>
      <c r="C310" t="s">
        <v>38</v>
      </c>
      <c r="D310" t="s">
        <v>39</v>
      </c>
      <c r="E310">
        <v>1</v>
      </c>
      <c r="F310" t="s">
        <v>263</v>
      </c>
      <c r="G310">
        <v>1</v>
      </c>
      <c r="H310">
        <v>3</v>
      </c>
      <c r="I310">
        <v>2</v>
      </c>
      <c r="J310">
        <v>53</v>
      </c>
      <c r="K310">
        <v>31</v>
      </c>
      <c r="L310">
        <v>31</v>
      </c>
      <c r="M310">
        <v>1</v>
      </c>
      <c r="N310" t="s">
        <v>248</v>
      </c>
      <c r="O310" t="s">
        <v>201</v>
      </c>
      <c r="P310" t="s">
        <v>202</v>
      </c>
      <c r="Q310" t="s">
        <v>212</v>
      </c>
      <c r="R310" t="s">
        <v>202</v>
      </c>
      <c r="S310" t="s">
        <v>46</v>
      </c>
      <c r="T310" t="s">
        <v>249</v>
      </c>
      <c r="U310">
        <v>5</v>
      </c>
      <c r="V310" t="s">
        <v>259</v>
      </c>
      <c r="W310" t="s">
        <v>197</v>
      </c>
      <c r="X310" t="s">
        <v>86</v>
      </c>
      <c r="Y310">
        <v>2</v>
      </c>
      <c r="Z310">
        <v>2</v>
      </c>
      <c r="AA310">
        <v>48</v>
      </c>
    </row>
    <row r="311" spans="1:27" x14ac:dyDescent="0.35">
      <c r="A311">
        <v>202</v>
      </c>
      <c r="B311">
        <v>202</v>
      </c>
      <c r="C311" t="s">
        <v>38</v>
      </c>
      <c r="D311" t="s">
        <v>39</v>
      </c>
      <c r="E311">
        <v>1</v>
      </c>
      <c r="F311" t="s">
        <v>263</v>
      </c>
      <c r="G311">
        <v>1</v>
      </c>
      <c r="H311">
        <v>3</v>
      </c>
      <c r="I311">
        <v>2</v>
      </c>
      <c r="J311">
        <v>54</v>
      </c>
      <c r="K311">
        <v>61</v>
      </c>
      <c r="L311">
        <v>61</v>
      </c>
      <c r="M311">
        <v>2</v>
      </c>
      <c r="N311" t="s">
        <v>244</v>
      </c>
      <c r="O311" t="s">
        <v>201</v>
      </c>
      <c r="P311" t="s">
        <v>202</v>
      </c>
      <c r="Q311" t="s">
        <v>240</v>
      </c>
      <c r="R311" t="s">
        <v>202</v>
      </c>
      <c r="S311" t="s">
        <v>81</v>
      </c>
      <c r="T311" t="s">
        <v>245</v>
      </c>
      <c r="U311">
        <v>5</v>
      </c>
      <c r="V311" t="s">
        <v>230</v>
      </c>
      <c r="W311" t="s">
        <v>151</v>
      </c>
      <c r="X311" t="s">
        <v>118</v>
      </c>
      <c r="Y311">
        <v>2</v>
      </c>
      <c r="Z311">
        <v>2</v>
      </c>
      <c r="AA311">
        <v>48</v>
      </c>
    </row>
    <row r="312" spans="1:27" x14ac:dyDescent="0.35">
      <c r="A312">
        <v>202</v>
      </c>
      <c r="B312">
        <v>202</v>
      </c>
      <c r="C312" t="s">
        <v>38</v>
      </c>
      <c r="D312" t="s">
        <v>39</v>
      </c>
      <c r="E312">
        <v>1</v>
      </c>
      <c r="F312" t="s">
        <v>263</v>
      </c>
      <c r="G312">
        <v>1</v>
      </c>
      <c r="H312">
        <v>3</v>
      </c>
      <c r="I312">
        <v>2</v>
      </c>
      <c r="J312">
        <v>55</v>
      </c>
      <c r="K312">
        <v>70</v>
      </c>
      <c r="L312">
        <v>70</v>
      </c>
      <c r="M312">
        <v>2</v>
      </c>
      <c r="N312" t="s">
        <v>217</v>
      </c>
      <c r="O312" t="s">
        <v>201</v>
      </c>
      <c r="P312" t="s">
        <v>202</v>
      </c>
      <c r="Q312" t="s">
        <v>218</v>
      </c>
      <c r="R312" t="s">
        <v>202</v>
      </c>
      <c r="S312" t="s">
        <v>53</v>
      </c>
      <c r="T312" t="s">
        <v>219</v>
      </c>
      <c r="U312">
        <v>1</v>
      </c>
      <c r="V312" t="s">
        <v>253</v>
      </c>
      <c r="W312" t="s">
        <v>189</v>
      </c>
      <c r="X312" t="s">
        <v>58</v>
      </c>
      <c r="Y312">
        <v>1</v>
      </c>
      <c r="Z312">
        <v>2</v>
      </c>
      <c r="AA312">
        <v>48</v>
      </c>
    </row>
    <row r="313" spans="1:27" x14ac:dyDescent="0.35">
      <c r="A313">
        <v>202</v>
      </c>
      <c r="B313">
        <v>202</v>
      </c>
      <c r="C313" t="s">
        <v>38</v>
      </c>
      <c r="D313" t="s">
        <v>39</v>
      </c>
      <c r="E313">
        <v>1</v>
      </c>
      <c r="F313" t="s">
        <v>263</v>
      </c>
      <c r="G313">
        <v>1</v>
      </c>
      <c r="H313">
        <v>3</v>
      </c>
      <c r="I313">
        <v>2</v>
      </c>
      <c r="J313">
        <v>56</v>
      </c>
      <c r="K313">
        <v>29</v>
      </c>
      <c r="L313">
        <v>29</v>
      </c>
      <c r="M313">
        <v>1</v>
      </c>
      <c r="N313" t="s">
        <v>214</v>
      </c>
      <c r="O313" t="s">
        <v>201</v>
      </c>
      <c r="P313" t="s">
        <v>202</v>
      </c>
      <c r="Q313" t="s">
        <v>215</v>
      </c>
      <c r="R313" t="s">
        <v>202</v>
      </c>
      <c r="S313" t="s">
        <v>63</v>
      </c>
      <c r="T313" t="s">
        <v>216</v>
      </c>
      <c r="U313">
        <v>1</v>
      </c>
      <c r="V313" t="s">
        <v>241</v>
      </c>
      <c r="W313" t="s">
        <v>90</v>
      </c>
      <c r="X313" t="s">
        <v>137</v>
      </c>
      <c r="Y313">
        <v>2</v>
      </c>
      <c r="Z313">
        <v>2</v>
      </c>
      <c r="AA313">
        <v>48</v>
      </c>
    </row>
    <row r="314" spans="1:27" x14ac:dyDescent="0.35">
      <c r="A314">
        <v>202</v>
      </c>
      <c r="B314">
        <v>202</v>
      </c>
      <c r="C314" t="s">
        <v>38</v>
      </c>
      <c r="D314" t="s">
        <v>39</v>
      </c>
      <c r="E314">
        <v>1</v>
      </c>
      <c r="F314" t="s">
        <v>263</v>
      </c>
      <c r="G314">
        <v>1</v>
      </c>
      <c r="H314">
        <v>3</v>
      </c>
      <c r="I314">
        <v>2</v>
      </c>
      <c r="J314">
        <v>57</v>
      </c>
      <c r="K314">
        <v>64</v>
      </c>
      <c r="L314">
        <v>64</v>
      </c>
      <c r="M314">
        <v>2</v>
      </c>
      <c r="N314" t="s">
        <v>237</v>
      </c>
      <c r="O314" t="s">
        <v>201</v>
      </c>
      <c r="P314" t="s">
        <v>202</v>
      </c>
      <c r="Q314" t="s">
        <v>224</v>
      </c>
      <c r="R314" t="s">
        <v>202</v>
      </c>
      <c r="S314" t="s">
        <v>53</v>
      </c>
      <c r="T314" t="s">
        <v>238</v>
      </c>
      <c r="U314">
        <v>4</v>
      </c>
      <c r="V314" t="s">
        <v>213</v>
      </c>
      <c r="W314" t="s">
        <v>47</v>
      </c>
      <c r="X314" t="s">
        <v>195</v>
      </c>
      <c r="Y314">
        <v>2</v>
      </c>
      <c r="Z314">
        <v>2</v>
      </c>
      <c r="AA314">
        <v>48</v>
      </c>
    </row>
    <row r="315" spans="1:27" x14ac:dyDescent="0.35">
      <c r="A315">
        <v>202</v>
      </c>
      <c r="B315">
        <v>202</v>
      </c>
      <c r="C315" t="s">
        <v>38</v>
      </c>
      <c r="D315" t="s">
        <v>39</v>
      </c>
      <c r="E315">
        <v>1</v>
      </c>
      <c r="F315" t="s">
        <v>263</v>
      </c>
      <c r="G315">
        <v>1</v>
      </c>
      <c r="H315">
        <v>3</v>
      </c>
      <c r="I315">
        <v>2</v>
      </c>
      <c r="J315">
        <v>58</v>
      </c>
      <c r="K315">
        <v>67</v>
      </c>
      <c r="L315">
        <v>67</v>
      </c>
      <c r="M315">
        <v>2</v>
      </c>
      <c r="N315" t="s">
        <v>226</v>
      </c>
      <c r="O315" t="s">
        <v>201</v>
      </c>
      <c r="P315" t="s">
        <v>202</v>
      </c>
      <c r="Q315" t="s">
        <v>227</v>
      </c>
      <c r="R315" t="s">
        <v>202</v>
      </c>
      <c r="S315" t="s">
        <v>81</v>
      </c>
      <c r="T315" t="s">
        <v>228</v>
      </c>
      <c r="U315">
        <v>2</v>
      </c>
      <c r="V315" t="s">
        <v>261</v>
      </c>
      <c r="W315" t="s">
        <v>183</v>
      </c>
      <c r="X315" t="s">
        <v>54</v>
      </c>
      <c r="Y315">
        <v>2</v>
      </c>
      <c r="Z315">
        <v>2</v>
      </c>
      <c r="AA315">
        <v>48</v>
      </c>
    </row>
    <row r="316" spans="1:27" x14ac:dyDescent="0.35">
      <c r="A316">
        <v>202</v>
      </c>
      <c r="B316">
        <v>202</v>
      </c>
      <c r="C316" t="s">
        <v>38</v>
      </c>
      <c r="D316" t="s">
        <v>39</v>
      </c>
      <c r="E316">
        <v>1</v>
      </c>
      <c r="F316" t="s">
        <v>263</v>
      </c>
      <c r="G316">
        <v>1</v>
      </c>
      <c r="H316">
        <v>3</v>
      </c>
      <c r="I316">
        <v>2</v>
      </c>
      <c r="J316">
        <v>59</v>
      </c>
      <c r="K316">
        <v>66</v>
      </c>
      <c r="L316">
        <v>66</v>
      </c>
      <c r="M316">
        <v>2</v>
      </c>
      <c r="N316" t="s">
        <v>229</v>
      </c>
      <c r="O316" t="s">
        <v>201</v>
      </c>
      <c r="P316" t="s">
        <v>202</v>
      </c>
      <c r="Q316" t="s">
        <v>203</v>
      </c>
      <c r="R316" t="s">
        <v>202</v>
      </c>
      <c r="S316" t="s">
        <v>81</v>
      </c>
      <c r="T316" t="s">
        <v>230</v>
      </c>
      <c r="U316">
        <v>1</v>
      </c>
      <c r="V316" t="s">
        <v>204</v>
      </c>
      <c r="W316" t="s">
        <v>96</v>
      </c>
      <c r="X316" t="s">
        <v>193</v>
      </c>
      <c r="Y316">
        <v>1</v>
      </c>
      <c r="Z316">
        <v>2</v>
      </c>
      <c r="AA316">
        <v>48</v>
      </c>
    </row>
    <row r="317" spans="1:27" x14ac:dyDescent="0.35">
      <c r="A317">
        <v>202</v>
      </c>
      <c r="B317">
        <v>202</v>
      </c>
      <c r="C317" t="s">
        <v>38</v>
      </c>
      <c r="D317" t="s">
        <v>39</v>
      </c>
      <c r="E317">
        <v>1</v>
      </c>
      <c r="F317" t="s">
        <v>263</v>
      </c>
      <c r="G317">
        <v>1</v>
      </c>
      <c r="H317">
        <v>3</v>
      </c>
      <c r="I317">
        <v>2</v>
      </c>
      <c r="J317">
        <v>60</v>
      </c>
      <c r="K317">
        <v>63</v>
      </c>
      <c r="L317">
        <v>63</v>
      </c>
      <c r="M317">
        <v>2</v>
      </c>
      <c r="N317" t="s">
        <v>223</v>
      </c>
      <c r="O317" t="s">
        <v>201</v>
      </c>
      <c r="P317" t="s">
        <v>202</v>
      </c>
      <c r="Q317" t="s">
        <v>224</v>
      </c>
      <c r="R317" t="s">
        <v>202</v>
      </c>
      <c r="S317" t="s">
        <v>46</v>
      </c>
      <c r="T317" t="s">
        <v>225</v>
      </c>
      <c r="U317">
        <v>2</v>
      </c>
      <c r="V317" t="s">
        <v>238</v>
      </c>
      <c r="W317" t="s">
        <v>159</v>
      </c>
      <c r="X317" t="s">
        <v>68</v>
      </c>
      <c r="Y317">
        <v>1</v>
      </c>
      <c r="Z317">
        <v>2</v>
      </c>
      <c r="AA317">
        <v>48</v>
      </c>
    </row>
    <row r="318" spans="1:27" x14ac:dyDescent="0.35">
      <c r="A318">
        <v>202</v>
      </c>
      <c r="B318">
        <v>202</v>
      </c>
      <c r="C318" t="s">
        <v>38</v>
      </c>
      <c r="D318" t="s">
        <v>39</v>
      </c>
      <c r="E318">
        <v>1</v>
      </c>
      <c r="F318" t="s">
        <v>263</v>
      </c>
      <c r="G318">
        <v>1</v>
      </c>
      <c r="H318">
        <v>3</v>
      </c>
      <c r="I318">
        <v>2</v>
      </c>
      <c r="J318">
        <v>61</v>
      </c>
      <c r="K318">
        <v>25</v>
      </c>
      <c r="L318">
        <v>25</v>
      </c>
      <c r="M318">
        <v>1</v>
      </c>
      <c r="N318" t="s">
        <v>220</v>
      </c>
      <c r="O318" t="s">
        <v>201</v>
      </c>
      <c r="P318" t="s">
        <v>202</v>
      </c>
      <c r="Q318" t="s">
        <v>221</v>
      </c>
      <c r="R318" t="s">
        <v>202</v>
      </c>
      <c r="S318" t="s">
        <v>46</v>
      </c>
      <c r="T318" t="s">
        <v>222</v>
      </c>
      <c r="U318">
        <v>1</v>
      </c>
      <c r="V318" t="s">
        <v>236</v>
      </c>
      <c r="W318" t="s">
        <v>100</v>
      </c>
      <c r="X318" t="s">
        <v>171</v>
      </c>
      <c r="Y318">
        <v>2</v>
      </c>
      <c r="Z318">
        <v>2</v>
      </c>
      <c r="AA318">
        <v>48</v>
      </c>
    </row>
    <row r="319" spans="1:27" x14ac:dyDescent="0.35">
      <c r="A319">
        <v>202</v>
      </c>
      <c r="B319">
        <v>202</v>
      </c>
      <c r="C319" t="s">
        <v>38</v>
      </c>
      <c r="D319" t="s">
        <v>39</v>
      </c>
      <c r="E319">
        <v>1</v>
      </c>
      <c r="F319" t="s">
        <v>263</v>
      </c>
      <c r="G319">
        <v>1</v>
      </c>
      <c r="H319">
        <v>3</v>
      </c>
      <c r="I319">
        <v>2</v>
      </c>
      <c r="J319">
        <v>62</v>
      </c>
      <c r="K319">
        <v>34</v>
      </c>
      <c r="L319">
        <v>34</v>
      </c>
      <c r="M319">
        <v>1</v>
      </c>
      <c r="N319" t="s">
        <v>208</v>
      </c>
      <c r="O319" t="s">
        <v>201</v>
      </c>
      <c r="P319" t="s">
        <v>202</v>
      </c>
      <c r="Q319" t="s">
        <v>209</v>
      </c>
      <c r="R319" t="s">
        <v>202</v>
      </c>
      <c r="S319" t="s">
        <v>63</v>
      </c>
      <c r="T319" t="s">
        <v>210</v>
      </c>
      <c r="U319">
        <v>2</v>
      </c>
      <c r="V319" t="s">
        <v>247</v>
      </c>
      <c r="W319" t="s">
        <v>76</v>
      </c>
      <c r="X319" t="s">
        <v>187</v>
      </c>
      <c r="Y319">
        <v>2</v>
      </c>
      <c r="Z319">
        <v>2</v>
      </c>
      <c r="AA319">
        <v>48</v>
      </c>
    </row>
    <row r="320" spans="1:27" x14ac:dyDescent="0.35">
      <c r="A320">
        <v>202</v>
      </c>
      <c r="B320">
        <v>202</v>
      </c>
      <c r="C320" t="s">
        <v>38</v>
      </c>
      <c r="D320" t="s">
        <v>39</v>
      </c>
      <c r="E320">
        <v>1</v>
      </c>
      <c r="F320" t="s">
        <v>263</v>
      </c>
      <c r="G320">
        <v>1</v>
      </c>
      <c r="H320">
        <v>3</v>
      </c>
      <c r="I320">
        <v>2</v>
      </c>
      <c r="J320">
        <v>63</v>
      </c>
      <c r="K320">
        <v>36</v>
      </c>
      <c r="L320">
        <v>36</v>
      </c>
      <c r="M320">
        <v>1</v>
      </c>
      <c r="N320" t="s">
        <v>231</v>
      </c>
      <c r="O320" t="s">
        <v>201</v>
      </c>
      <c r="P320" t="s">
        <v>202</v>
      </c>
      <c r="Q320" t="s">
        <v>232</v>
      </c>
      <c r="R320" t="s">
        <v>202</v>
      </c>
      <c r="S320" t="s">
        <v>53</v>
      </c>
      <c r="T320" t="s">
        <v>233</v>
      </c>
      <c r="U320">
        <v>2</v>
      </c>
      <c r="V320" t="s">
        <v>255</v>
      </c>
      <c r="W320" t="s">
        <v>114</v>
      </c>
      <c r="X320" t="s">
        <v>165</v>
      </c>
      <c r="Y320">
        <v>2</v>
      </c>
      <c r="Z320">
        <v>2</v>
      </c>
      <c r="AA320">
        <v>48</v>
      </c>
    </row>
    <row r="321" spans="1:27" x14ac:dyDescent="0.35">
      <c r="A321">
        <v>202</v>
      </c>
      <c r="B321">
        <v>202</v>
      </c>
      <c r="C321" t="s">
        <v>38</v>
      </c>
      <c r="D321" t="s">
        <v>39</v>
      </c>
      <c r="E321">
        <v>1</v>
      </c>
      <c r="F321" t="s">
        <v>263</v>
      </c>
      <c r="G321">
        <v>1</v>
      </c>
      <c r="H321">
        <v>3</v>
      </c>
      <c r="I321">
        <v>2</v>
      </c>
      <c r="J321">
        <v>64</v>
      </c>
      <c r="K321">
        <v>33</v>
      </c>
      <c r="L321">
        <v>33</v>
      </c>
      <c r="M321">
        <v>1</v>
      </c>
      <c r="N321" t="s">
        <v>258</v>
      </c>
      <c r="O321" t="s">
        <v>201</v>
      </c>
      <c r="P321" t="s">
        <v>202</v>
      </c>
      <c r="Q321" t="s">
        <v>209</v>
      </c>
      <c r="R321" t="s">
        <v>202</v>
      </c>
      <c r="S321" t="s">
        <v>46</v>
      </c>
      <c r="T321" t="s">
        <v>259</v>
      </c>
      <c r="U321">
        <v>1</v>
      </c>
      <c r="V321" t="s">
        <v>210</v>
      </c>
      <c r="W321" t="s">
        <v>120</v>
      </c>
      <c r="X321" t="s">
        <v>199</v>
      </c>
      <c r="Y321">
        <v>1</v>
      </c>
      <c r="Z321">
        <v>2</v>
      </c>
      <c r="AA321">
        <v>48</v>
      </c>
    </row>
    <row r="322" spans="1:27" x14ac:dyDescent="0.35">
      <c r="A322">
        <v>202</v>
      </c>
      <c r="B322">
        <v>202</v>
      </c>
      <c r="C322" t="s">
        <v>38</v>
      </c>
      <c r="D322" t="s">
        <v>39</v>
      </c>
      <c r="E322">
        <v>1</v>
      </c>
      <c r="F322" t="s">
        <v>263</v>
      </c>
      <c r="G322">
        <v>1</v>
      </c>
      <c r="H322">
        <v>3</v>
      </c>
      <c r="I322">
        <v>2</v>
      </c>
      <c r="J322">
        <v>65</v>
      </c>
      <c r="K322">
        <v>30</v>
      </c>
      <c r="L322">
        <v>30</v>
      </c>
      <c r="M322">
        <v>1</v>
      </c>
      <c r="N322" t="s">
        <v>254</v>
      </c>
      <c r="O322" t="s">
        <v>201</v>
      </c>
      <c r="P322" t="s">
        <v>202</v>
      </c>
      <c r="Q322" t="s">
        <v>215</v>
      </c>
      <c r="R322" t="s">
        <v>202</v>
      </c>
      <c r="S322" t="s">
        <v>53</v>
      </c>
      <c r="T322" t="s">
        <v>255</v>
      </c>
      <c r="U322">
        <v>5</v>
      </c>
      <c r="V322" t="s">
        <v>216</v>
      </c>
      <c r="W322" t="s">
        <v>133</v>
      </c>
      <c r="X322" t="s">
        <v>112</v>
      </c>
      <c r="Y322">
        <v>1</v>
      </c>
      <c r="Z322">
        <v>2</v>
      </c>
      <c r="AA322">
        <v>48</v>
      </c>
    </row>
    <row r="323" spans="1:27" x14ac:dyDescent="0.35">
      <c r="A323">
        <v>202</v>
      </c>
      <c r="B323">
        <v>202</v>
      </c>
      <c r="C323" t="s">
        <v>38</v>
      </c>
      <c r="D323" t="s">
        <v>39</v>
      </c>
      <c r="E323">
        <v>1</v>
      </c>
      <c r="F323" t="s">
        <v>263</v>
      </c>
      <c r="G323">
        <v>1</v>
      </c>
      <c r="H323">
        <v>3</v>
      </c>
      <c r="I323">
        <v>2</v>
      </c>
      <c r="J323">
        <v>66</v>
      </c>
      <c r="K323">
        <v>32</v>
      </c>
      <c r="L323">
        <v>32</v>
      </c>
      <c r="M323">
        <v>1</v>
      </c>
      <c r="N323" t="s">
        <v>211</v>
      </c>
      <c r="O323" t="s">
        <v>201</v>
      </c>
      <c r="P323" t="s">
        <v>202</v>
      </c>
      <c r="Q323" t="s">
        <v>212</v>
      </c>
      <c r="R323" t="s">
        <v>202</v>
      </c>
      <c r="S323" t="s">
        <v>53</v>
      </c>
      <c r="T323" t="s">
        <v>213</v>
      </c>
      <c r="U323">
        <v>1</v>
      </c>
      <c r="V323" t="s">
        <v>249</v>
      </c>
      <c r="W323" t="s">
        <v>108</v>
      </c>
      <c r="X323" t="s">
        <v>145</v>
      </c>
      <c r="Y323">
        <v>1</v>
      </c>
      <c r="Z323">
        <v>2</v>
      </c>
      <c r="AA323">
        <v>48</v>
      </c>
    </row>
    <row r="324" spans="1:27" x14ac:dyDescent="0.35">
      <c r="A324">
        <v>202</v>
      </c>
      <c r="B324">
        <v>202</v>
      </c>
      <c r="C324" t="s">
        <v>38</v>
      </c>
      <c r="D324" t="s">
        <v>39</v>
      </c>
      <c r="E324">
        <v>1</v>
      </c>
      <c r="F324" t="s">
        <v>263</v>
      </c>
      <c r="G324">
        <v>1</v>
      </c>
      <c r="H324">
        <v>3</v>
      </c>
      <c r="I324">
        <v>2</v>
      </c>
      <c r="J324">
        <v>67</v>
      </c>
      <c r="K324">
        <v>68</v>
      </c>
      <c r="L324">
        <v>68</v>
      </c>
      <c r="M324">
        <v>2</v>
      </c>
      <c r="N324" t="s">
        <v>242</v>
      </c>
      <c r="O324" t="s">
        <v>201</v>
      </c>
      <c r="P324" t="s">
        <v>202</v>
      </c>
      <c r="Q324" t="s">
        <v>227</v>
      </c>
      <c r="R324" t="s">
        <v>202</v>
      </c>
      <c r="S324" t="s">
        <v>63</v>
      </c>
      <c r="T324" t="s">
        <v>243</v>
      </c>
      <c r="U324">
        <v>2</v>
      </c>
      <c r="V324" t="s">
        <v>228</v>
      </c>
      <c r="W324" t="s">
        <v>128</v>
      </c>
      <c r="X324" t="s">
        <v>110</v>
      </c>
      <c r="Y324">
        <v>1</v>
      </c>
      <c r="Z324">
        <v>2</v>
      </c>
      <c r="AA324">
        <v>48</v>
      </c>
    </row>
    <row r="325" spans="1:27" x14ac:dyDescent="0.35">
      <c r="A325">
        <v>202</v>
      </c>
      <c r="B325">
        <v>202</v>
      </c>
      <c r="C325" t="s">
        <v>38</v>
      </c>
      <c r="D325" t="s">
        <v>39</v>
      </c>
      <c r="E325">
        <v>1</v>
      </c>
      <c r="F325" t="s">
        <v>263</v>
      </c>
      <c r="G325">
        <v>1</v>
      </c>
      <c r="H325">
        <v>3</v>
      </c>
      <c r="I325">
        <v>2</v>
      </c>
      <c r="J325">
        <v>68</v>
      </c>
      <c r="K325">
        <v>72</v>
      </c>
      <c r="L325">
        <v>72</v>
      </c>
      <c r="M325">
        <v>2</v>
      </c>
      <c r="N325" t="s">
        <v>250</v>
      </c>
      <c r="O325" t="s">
        <v>201</v>
      </c>
      <c r="P325" t="s">
        <v>202</v>
      </c>
      <c r="Q325" t="s">
        <v>235</v>
      </c>
      <c r="R325" t="s">
        <v>202</v>
      </c>
      <c r="S325" t="s">
        <v>53</v>
      </c>
      <c r="T325" t="s">
        <v>251</v>
      </c>
      <c r="U325">
        <v>1</v>
      </c>
      <c r="V325" t="s">
        <v>219</v>
      </c>
      <c r="W325" t="s">
        <v>161</v>
      </c>
      <c r="X325" t="s">
        <v>64</v>
      </c>
      <c r="Y325">
        <v>2</v>
      </c>
      <c r="Z325">
        <v>2</v>
      </c>
      <c r="AA325">
        <v>48</v>
      </c>
    </row>
    <row r="326" spans="1:27" x14ac:dyDescent="0.35">
      <c r="A326">
        <v>202</v>
      </c>
      <c r="B326">
        <v>202</v>
      </c>
      <c r="C326" t="s">
        <v>38</v>
      </c>
      <c r="D326" t="s">
        <v>39</v>
      </c>
      <c r="E326">
        <v>1</v>
      </c>
      <c r="F326" t="s">
        <v>263</v>
      </c>
      <c r="G326">
        <v>1</v>
      </c>
      <c r="H326">
        <v>3</v>
      </c>
      <c r="I326">
        <v>2</v>
      </c>
      <c r="J326">
        <v>69</v>
      </c>
      <c r="K326">
        <v>69</v>
      </c>
      <c r="L326">
        <v>69</v>
      </c>
      <c r="M326">
        <v>2</v>
      </c>
      <c r="N326" t="s">
        <v>252</v>
      </c>
      <c r="O326" t="s">
        <v>201</v>
      </c>
      <c r="P326" t="s">
        <v>202</v>
      </c>
      <c r="Q326" t="s">
        <v>218</v>
      </c>
      <c r="R326" t="s">
        <v>202</v>
      </c>
      <c r="S326" t="s">
        <v>63</v>
      </c>
      <c r="T326" t="s">
        <v>253</v>
      </c>
      <c r="U326">
        <v>2</v>
      </c>
      <c r="V326" t="s">
        <v>243</v>
      </c>
      <c r="W326" t="s">
        <v>179</v>
      </c>
      <c r="X326" t="s">
        <v>122</v>
      </c>
      <c r="Y326">
        <v>2</v>
      </c>
      <c r="Z326">
        <v>2</v>
      </c>
      <c r="AA326">
        <v>48</v>
      </c>
    </row>
    <row r="327" spans="1:27" x14ac:dyDescent="0.35">
      <c r="A327">
        <v>202</v>
      </c>
      <c r="B327">
        <v>202</v>
      </c>
      <c r="C327" t="s">
        <v>38</v>
      </c>
      <c r="D327" t="s">
        <v>39</v>
      </c>
      <c r="E327">
        <v>1</v>
      </c>
      <c r="F327" t="s">
        <v>263</v>
      </c>
      <c r="G327">
        <v>1</v>
      </c>
      <c r="H327">
        <v>3</v>
      </c>
      <c r="I327">
        <v>2</v>
      </c>
      <c r="J327">
        <v>70</v>
      </c>
      <c r="K327">
        <v>27</v>
      </c>
      <c r="L327">
        <v>27</v>
      </c>
      <c r="M327">
        <v>1</v>
      </c>
      <c r="N327" t="s">
        <v>205</v>
      </c>
      <c r="O327" t="s">
        <v>201</v>
      </c>
      <c r="P327" t="s">
        <v>202</v>
      </c>
      <c r="Q327" t="s">
        <v>206</v>
      </c>
      <c r="R327" t="s">
        <v>202</v>
      </c>
      <c r="S327" t="s">
        <v>81</v>
      </c>
      <c r="T327" t="s">
        <v>207</v>
      </c>
      <c r="U327">
        <v>4</v>
      </c>
      <c r="V327" t="s">
        <v>257</v>
      </c>
      <c r="W327" t="s">
        <v>155</v>
      </c>
      <c r="X327" t="s">
        <v>106</v>
      </c>
      <c r="Y327">
        <v>2</v>
      </c>
      <c r="Z327">
        <v>2</v>
      </c>
      <c r="AA327">
        <v>48</v>
      </c>
    </row>
    <row r="328" spans="1:27" x14ac:dyDescent="0.35">
      <c r="A328">
        <v>202</v>
      </c>
      <c r="B328">
        <v>202</v>
      </c>
      <c r="C328" t="s">
        <v>38</v>
      </c>
      <c r="D328" t="s">
        <v>39</v>
      </c>
      <c r="E328">
        <v>1</v>
      </c>
      <c r="F328" t="s">
        <v>263</v>
      </c>
      <c r="G328">
        <v>1</v>
      </c>
      <c r="H328">
        <v>3</v>
      </c>
      <c r="I328">
        <v>2</v>
      </c>
      <c r="J328">
        <v>71</v>
      </c>
      <c r="K328">
        <v>71</v>
      </c>
      <c r="L328">
        <v>71</v>
      </c>
      <c r="M328">
        <v>2</v>
      </c>
      <c r="N328" t="s">
        <v>234</v>
      </c>
      <c r="O328" t="s">
        <v>201</v>
      </c>
      <c r="P328" t="s">
        <v>202</v>
      </c>
      <c r="Q328" t="s">
        <v>235</v>
      </c>
      <c r="R328" t="s">
        <v>202</v>
      </c>
      <c r="S328" t="s">
        <v>46</v>
      </c>
      <c r="T328" t="s">
        <v>236</v>
      </c>
      <c r="U328">
        <v>1</v>
      </c>
      <c r="V328" t="s">
        <v>251</v>
      </c>
      <c r="W328" t="s">
        <v>94</v>
      </c>
      <c r="X328" t="s">
        <v>141</v>
      </c>
      <c r="Y328">
        <v>1</v>
      </c>
      <c r="Z328">
        <v>2</v>
      </c>
      <c r="AA328">
        <v>48</v>
      </c>
    </row>
    <row r="329" spans="1:27" x14ac:dyDescent="0.35">
      <c r="A329">
        <v>202</v>
      </c>
      <c r="B329">
        <v>202</v>
      </c>
      <c r="C329" t="s">
        <v>38</v>
      </c>
      <c r="D329" t="s">
        <v>39</v>
      </c>
      <c r="E329">
        <v>1</v>
      </c>
      <c r="F329" t="s">
        <v>263</v>
      </c>
      <c r="G329">
        <v>1</v>
      </c>
      <c r="H329">
        <v>3</v>
      </c>
      <c r="I329">
        <v>2</v>
      </c>
      <c r="J329">
        <v>72</v>
      </c>
      <c r="K329">
        <v>62</v>
      </c>
      <c r="L329">
        <v>62</v>
      </c>
      <c r="M329">
        <v>2</v>
      </c>
      <c r="N329" t="s">
        <v>239</v>
      </c>
      <c r="O329" t="s">
        <v>201</v>
      </c>
      <c r="P329" t="s">
        <v>202</v>
      </c>
      <c r="Q329" t="s">
        <v>240</v>
      </c>
      <c r="R329" t="s">
        <v>202</v>
      </c>
      <c r="S329" t="s">
        <v>63</v>
      </c>
      <c r="T329" t="s">
        <v>241</v>
      </c>
      <c r="U329">
        <v>2</v>
      </c>
      <c r="V329" t="s">
        <v>245</v>
      </c>
      <c r="W329" t="s">
        <v>88</v>
      </c>
      <c r="X329" t="s">
        <v>191</v>
      </c>
      <c r="Y329">
        <v>1</v>
      </c>
      <c r="Z329">
        <v>2</v>
      </c>
      <c r="AA329">
        <v>48</v>
      </c>
    </row>
    <row r="330" spans="1:27" x14ac:dyDescent="0.35">
      <c r="A330">
        <v>202</v>
      </c>
      <c r="B330">
        <v>202</v>
      </c>
      <c r="C330" t="s">
        <v>38</v>
      </c>
      <c r="D330" t="s">
        <v>39</v>
      </c>
      <c r="E330">
        <v>1</v>
      </c>
      <c r="F330" t="s">
        <v>263</v>
      </c>
      <c r="G330">
        <v>1</v>
      </c>
      <c r="H330">
        <v>3</v>
      </c>
      <c r="I330">
        <v>3</v>
      </c>
      <c r="J330">
        <v>1</v>
      </c>
      <c r="K330">
        <v>6</v>
      </c>
      <c r="L330">
        <v>6</v>
      </c>
      <c r="M330">
        <v>1</v>
      </c>
      <c r="N330" t="s">
        <v>89</v>
      </c>
      <c r="O330" t="s">
        <v>42</v>
      </c>
      <c r="P330" t="s">
        <v>60</v>
      </c>
      <c r="Q330" t="s">
        <v>61</v>
      </c>
      <c r="R330" t="s">
        <v>52</v>
      </c>
      <c r="S330" t="s">
        <v>53</v>
      </c>
      <c r="T330" t="s">
        <v>90</v>
      </c>
      <c r="U330">
        <v>5</v>
      </c>
      <c r="V330" t="s">
        <v>118</v>
      </c>
      <c r="W330" t="s">
        <v>159</v>
      </c>
      <c r="X330" t="s">
        <v>241</v>
      </c>
      <c r="Y330">
        <v>2</v>
      </c>
      <c r="Z330">
        <v>4</v>
      </c>
      <c r="AA330">
        <v>48</v>
      </c>
    </row>
    <row r="331" spans="1:27" x14ac:dyDescent="0.35">
      <c r="A331">
        <v>202</v>
      </c>
      <c r="B331">
        <v>202</v>
      </c>
      <c r="C331" t="s">
        <v>38</v>
      </c>
      <c r="D331" t="s">
        <v>39</v>
      </c>
      <c r="E331">
        <v>1</v>
      </c>
      <c r="F331" t="s">
        <v>263</v>
      </c>
      <c r="G331">
        <v>1</v>
      </c>
      <c r="H331">
        <v>3</v>
      </c>
      <c r="I331">
        <v>3</v>
      </c>
      <c r="J331">
        <v>2</v>
      </c>
      <c r="K331">
        <v>45</v>
      </c>
      <c r="L331">
        <v>45</v>
      </c>
      <c r="M331">
        <v>2</v>
      </c>
      <c r="N331" t="s">
        <v>83</v>
      </c>
      <c r="O331" t="s">
        <v>42</v>
      </c>
      <c r="P331" t="s">
        <v>84</v>
      </c>
      <c r="Q331" t="s">
        <v>85</v>
      </c>
      <c r="R331" t="s">
        <v>62</v>
      </c>
      <c r="S331" t="s">
        <v>63</v>
      </c>
      <c r="T331" t="s">
        <v>86</v>
      </c>
      <c r="U331">
        <v>5</v>
      </c>
      <c r="V331" t="s">
        <v>116</v>
      </c>
      <c r="W331" t="s">
        <v>207</v>
      </c>
      <c r="X331" t="s">
        <v>187</v>
      </c>
      <c r="Y331">
        <v>1</v>
      </c>
      <c r="Z331">
        <v>4</v>
      </c>
      <c r="AA331">
        <v>48</v>
      </c>
    </row>
    <row r="332" spans="1:27" x14ac:dyDescent="0.35">
      <c r="A332">
        <v>202</v>
      </c>
      <c r="B332">
        <v>202</v>
      </c>
      <c r="C332" t="s">
        <v>38</v>
      </c>
      <c r="D332" t="s">
        <v>39</v>
      </c>
      <c r="E332">
        <v>1</v>
      </c>
      <c r="F332" t="s">
        <v>263</v>
      </c>
      <c r="G332">
        <v>1</v>
      </c>
      <c r="H332">
        <v>3</v>
      </c>
      <c r="I332">
        <v>3</v>
      </c>
      <c r="J332">
        <v>3</v>
      </c>
      <c r="K332">
        <v>43</v>
      </c>
      <c r="L332">
        <v>43</v>
      </c>
      <c r="M332">
        <v>2</v>
      </c>
      <c r="N332" t="s">
        <v>111</v>
      </c>
      <c r="O332" t="s">
        <v>42</v>
      </c>
      <c r="P332" t="s">
        <v>92</v>
      </c>
      <c r="Q332" t="s">
        <v>93</v>
      </c>
      <c r="R332" t="s">
        <v>80</v>
      </c>
      <c r="S332" t="s">
        <v>81</v>
      </c>
      <c r="T332" t="s">
        <v>112</v>
      </c>
      <c r="U332">
        <v>2</v>
      </c>
      <c r="V332" t="s">
        <v>94</v>
      </c>
      <c r="W332" t="s">
        <v>251</v>
      </c>
      <c r="X332" t="s">
        <v>175</v>
      </c>
      <c r="Y332">
        <v>1</v>
      </c>
      <c r="Z332">
        <v>4</v>
      </c>
      <c r="AA332">
        <v>48</v>
      </c>
    </row>
    <row r="333" spans="1:27" x14ac:dyDescent="0.35">
      <c r="A333">
        <v>202</v>
      </c>
      <c r="B333">
        <v>202</v>
      </c>
      <c r="C333" t="s">
        <v>38</v>
      </c>
      <c r="D333" t="s">
        <v>39</v>
      </c>
      <c r="E333">
        <v>1</v>
      </c>
      <c r="F333" t="s">
        <v>263</v>
      </c>
      <c r="G333">
        <v>1</v>
      </c>
      <c r="H333">
        <v>3</v>
      </c>
      <c r="I333">
        <v>3</v>
      </c>
      <c r="J333">
        <v>4</v>
      </c>
      <c r="K333">
        <v>10</v>
      </c>
      <c r="L333">
        <v>10</v>
      </c>
      <c r="M333">
        <v>1</v>
      </c>
      <c r="N333" t="s">
        <v>107</v>
      </c>
      <c r="O333" t="s">
        <v>42</v>
      </c>
      <c r="P333" t="s">
        <v>56</v>
      </c>
      <c r="Q333" t="s">
        <v>57</v>
      </c>
      <c r="R333" t="s">
        <v>62</v>
      </c>
      <c r="S333" t="s">
        <v>63</v>
      </c>
      <c r="T333" t="s">
        <v>108</v>
      </c>
      <c r="U333">
        <v>4</v>
      </c>
      <c r="V333" t="s">
        <v>86</v>
      </c>
      <c r="W333" t="s">
        <v>169</v>
      </c>
      <c r="X333" t="s">
        <v>219</v>
      </c>
      <c r="Y333">
        <v>2</v>
      </c>
      <c r="Z333">
        <v>4</v>
      </c>
      <c r="AA333">
        <v>48</v>
      </c>
    </row>
    <row r="334" spans="1:27" x14ac:dyDescent="0.35">
      <c r="A334">
        <v>202</v>
      </c>
      <c r="B334">
        <v>202</v>
      </c>
      <c r="C334" t="s">
        <v>38</v>
      </c>
      <c r="D334" t="s">
        <v>39</v>
      </c>
      <c r="E334">
        <v>1</v>
      </c>
      <c r="F334" t="s">
        <v>263</v>
      </c>
      <c r="G334">
        <v>1</v>
      </c>
      <c r="H334">
        <v>3</v>
      </c>
      <c r="I334">
        <v>3</v>
      </c>
      <c r="J334">
        <v>5</v>
      </c>
      <c r="K334">
        <v>7</v>
      </c>
      <c r="L334">
        <v>7</v>
      </c>
      <c r="M334">
        <v>1</v>
      </c>
      <c r="N334" t="s">
        <v>41</v>
      </c>
      <c r="O334" t="s">
        <v>42</v>
      </c>
      <c r="P334" t="s">
        <v>43</v>
      </c>
      <c r="Q334" t="s">
        <v>44</v>
      </c>
      <c r="R334" t="s">
        <v>45</v>
      </c>
      <c r="S334" t="s">
        <v>46</v>
      </c>
      <c r="T334" t="s">
        <v>47</v>
      </c>
      <c r="U334">
        <v>5</v>
      </c>
      <c r="V334" t="s">
        <v>58</v>
      </c>
      <c r="W334" t="s">
        <v>253</v>
      </c>
      <c r="X334" t="s">
        <v>171</v>
      </c>
      <c r="Y334">
        <v>2</v>
      </c>
      <c r="Z334">
        <v>4</v>
      </c>
      <c r="AA334">
        <v>48</v>
      </c>
    </row>
    <row r="335" spans="1:27" x14ac:dyDescent="0.35">
      <c r="A335">
        <v>202</v>
      </c>
      <c r="B335">
        <v>202</v>
      </c>
      <c r="C335" t="s">
        <v>38</v>
      </c>
      <c r="D335" t="s">
        <v>39</v>
      </c>
      <c r="E335">
        <v>1</v>
      </c>
      <c r="F335" t="s">
        <v>263</v>
      </c>
      <c r="G335">
        <v>1</v>
      </c>
      <c r="H335">
        <v>3</v>
      </c>
      <c r="I335">
        <v>3</v>
      </c>
      <c r="J335">
        <v>6</v>
      </c>
      <c r="K335">
        <v>11</v>
      </c>
      <c r="L335">
        <v>11</v>
      </c>
      <c r="M335">
        <v>1</v>
      </c>
      <c r="N335" t="s">
        <v>77</v>
      </c>
      <c r="O335" t="s">
        <v>42</v>
      </c>
      <c r="P335" t="s">
        <v>78</v>
      </c>
      <c r="Q335" t="s">
        <v>79</v>
      </c>
      <c r="R335" t="s">
        <v>80</v>
      </c>
      <c r="S335" t="s">
        <v>81</v>
      </c>
      <c r="T335" t="s">
        <v>82</v>
      </c>
      <c r="U335">
        <v>4</v>
      </c>
      <c r="V335" t="s">
        <v>96</v>
      </c>
      <c r="W335" t="s">
        <v>189</v>
      </c>
      <c r="X335" t="s">
        <v>247</v>
      </c>
      <c r="Y335">
        <v>1</v>
      </c>
      <c r="Z335">
        <v>4</v>
      </c>
      <c r="AA335">
        <v>48</v>
      </c>
    </row>
    <row r="336" spans="1:27" x14ac:dyDescent="0.35">
      <c r="A336">
        <v>202</v>
      </c>
      <c r="B336">
        <v>202</v>
      </c>
      <c r="C336" t="s">
        <v>38</v>
      </c>
      <c r="D336" t="s">
        <v>39</v>
      </c>
      <c r="E336">
        <v>1</v>
      </c>
      <c r="F336" t="s">
        <v>263</v>
      </c>
      <c r="G336">
        <v>1</v>
      </c>
      <c r="H336">
        <v>3</v>
      </c>
      <c r="I336">
        <v>3</v>
      </c>
      <c r="J336">
        <v>7</v>
      </c>
      <c r="K336">
        <v>2</v>
      </c>
      <c r="L336">
        <v>2</v>
      </c>
      <c r="M336">
        <v>1</v>
      </c>
      <c r="N336" t="s">
        <v>97</v>
      </c>
      <c r="O336" t="s">
        <v>42</v>
      </c>
      <c r="P336" t="s">
        <v>98</v>
      </c>
      <c r="Q336" t="s">
        <v>99</v>
      </c>
      <c r="R336" t="s">
        <v>80</v>
      </c>
      <c r="S336" t="s">
        <v>81</v>
      </c>
      <c r="T336" t="s">
        <v>100</v>
      </c>
      <c r="U336">
        <v>4</v>
      </c>
      <c r="V336" t="s">
        <v>112</v>
      </c>
      <c r="W336" t="s">
        <v>222</v>
      </c>
      <c r="X336" t="s">
        <v>137</v>
      </c>
      <c r="Y336">
        <v>2</v>
      </c>
      <c r="Z336">
        <v>4</v>
      </c>
      <c r="AA336">
        <v>48</v>
      </c>
    </row>
    <row r="337" spans="1:27" x14ac:dyDescent="0.35">
      <c r="A337">
        <v>202</v>
      </c>
      <c r="B337">
        <v>202</v>
      </c>
      <c r="C337" t="s">
        <v>38</v>
      </c>
      <c r="D337" t="s">
        <v>39</v>
      </c>
      <c r="E337">
        <v>1</v>
      </c>
      <c r="F337" t="s">
        <v>263</v>
      </c>
      <c r="G337">
        <v>1</v>
      </c>
      <c r="H337">
        <v>3</v>
      </c>
      <c r="I337">
        <v>3</v>
      </c>
      <c r="J337">
        <v>8</v>
      </c>
      <c r="K337">
        <v>3</v>
      </c>
      <c r="L337">
        <v>3</v>
      </c>
      <c r="M337">
        <v>1</v>
      </c>
      <c r="N337" t="s">
        <v>121</v>
      </c>
      <c r="O337" t="s">
        <v>42</v>
      </c>
      <c r="P337" t="s">
        <v>70</v>
      </c>
      <c r="Q337" t="s">
        <v>71</v>
      </c>
      <c r="R337" t="s">
        <v>80</v>
      </c>
      <c r="S337" t="s">
        <v>81</v>
      </c>
      <c r="T337" t="s">
        <v>122</v>
      </c>
      <c r="U337">
        <v>1</v>
      </c>
      <c r="V337" t="s">
        <v>72</v>
      </c>
      <c r="W337" t="s">
        <v>173</v>
      </c>
      <c r="X337" t="s">
        <v>236</v>
      </c>
      <c r="Y337">
        <v>1</v>
      </c>
      <c r="Z337">
        <v>4</v>
      </c>
      <c r="AA337">
        <v>48</v>
      </c>
    </row>
    <row r="338" spans="1:27" x14ac:dyDescent="0.35">
      <c r="A338">
        <v>202</v>
      </c>
      <c r="B338">
        <v>202</v>
      </c>
      <c r="C338" t="s">
        <v>38</v>
      </c>
      <c r="D338" t="s">
        <v>39</v>
      </c>
      <c r="E338">
        <v>1</v>
      </c>
      <c r="F338" t="s">
        <v>263</v>
      </c>
      <c r="G338">
        <v>1</v>
      </c>
      <c r="H338">
        <v>3</v>
      </c>
      <c r="I338">
        <v>3</v>
      </c>
      <c r="J338">
        <v>9</v>
      </c>
      <c r="K338">
        <v>5</v>
      </c>
      <c r="L338">
        <v>5</v>
      </c>
      <c r="M338">
        <v>1</v>
      </c>
      <c r="N338" t="s">
        <v>59</v>
      </c>
      <c r="O338" t="s">
        <v>42</v>
      </c>
      <c r="P338" t="s">
        <v>60</v>
      </c>
      <c r="Q338" t="s">
        <v>61</v>
      </c>
      <c r="R338" t="s">
        <v>62</v>
      </c>
      <c r="S338" t="s">
        <v>63</v>
      </c>
      <c r="T338" t="s">
        <v>64</v>
      </c>
      <c r="U338">
        <v>1</v>
      </c>
      <c r="V338" t="s">
        <v>90</v>
      </c>
      <c r="W338" t="s">
        <v>179</v>
      </c>
      <c r="X338" t="s">
        <v>225</v>
      </c>
      <c r="Y338">
        <v>1</v>
      </c>
      <c r="Z338">
        <v>4</v>
      </c>
      <c r="AA338">
        <v>48</v>
      </c>
    </row>
    <row r="339" spans="1:27" x14ac:dyDescent="0.35">
      <c r="A339">
        <v>202</v>
      </c>
      <c r="B339">
        <v>202</v>
      </c>
      <c r="C339" t="s">
        <v>38</v>
      </c>
      <c r="D339" t="s">
        <v>39</v>
      </c>
      <c r="E339">
        <v>1</v>
      </c>
      <c r="F339" t="s">
        <v>263</v>
      </c>
      <c r="G339">
        <v>1</v>
      </c>
      <c r="H339">
        <v>3</v>
      </c>
      <c r="I339">
        <v>3</v>
      </c>
      <c r="J339">
        <v>10</v>
      </c>
      <c r="K339">
        <v>39</v>
      </c>
      <c r="L339">
        <v>39</v>
      </c>
      <c r="M339">
        <v>2</v>
      </c>
      <c r="N339" t="s">
        <v>73</v>
      </c>
      <c r="O339" t="s">
        <v>42</v>
      </c>
      <c r="P339" t="s">
        <v>74</v>
      </c>
      <c r="Q339" t="s">
        <v>75</v>
      </c>
      <c r="R339" t="s">
        <v>45</v>
      </c>
      <c r="S339" t="s">
        <v>46</v>
      </c>
      <c r="T339" t="s">
        <v>76</v>
      </c>
      <c r="U339">
        <v>2</v>
      </c>
      <c r="V339" t="s">
        <v>110</v>
      </c>
      <c r="W339" t="s">
        <v>155</v>
      </c>
      <c r="X339" t="s">
        <v>261</v>
      </c>
      <c r="Y339">
        <v>2</v>
      </c>
      <c r="Z339">
        <v>4</v>
      </c>
      <c r="AA339">
        <v>48</v>
      </c>
    </row>
    <row r="340" spans="1:27" x14ac:dyDescent="0.35">
      <c r="A340">
        <v>202</v>
      </c>
      <c r="B340">
        <v>202</v>
      </c>
      <c r="C340" t="s">
        <v>38</v>
      </c>
      <c r="D340" t="s">
        <v>39</v>
      </c>
      <c r="E340">
        <v>1</v>
      </c>
      <c r="F340" t="s">
        <v>263</v>
      </c>
      <c r="G340">
        <v>1</v>
      </c>
      <c r="H340">
        <v>3</v>
      </c>
      <c r="I340">
        <v>3</v>
      </c>
      <c r="J340">
        <v>11</v>
      </c>
      <c r="K340">
        <v>8</v>
      </c>
      <c r="L340">
        <v>8</v>
      </c>
      <c r="M340">
        <v>1</v>
      </c>
      <c r="N340" t="s">
        <v>117</v>
      </c>
      <c r="O340" t="s">
        <v>42</v>
      </c>
      <c r="P340" t="s">
        <v>43</v>
      </c>
      <c r="Q340" t="s">
        <v>44</v>
      </c>
      <c r="R340" t="s">
        <v>52</v>
      </c>
      <c r="S340" t="s">
        <v>53</v>
      </c>
      <c r="T340" t="s">
        <v>118</v>
      </c>
      <c r="U340">
        <v>5</v>
      </c>
      <c r="V340" t="s">
        <v>47</v>
      </c>
      <c r="W340" t="s">
        <v>228</v>
      </c>
      <c r="X340" t="s">
        <v>148</v>
      </c>
      <c r="Y340">
        <v>1</v>
      </c>
      <c r="Z340">
        <v>4</v>
      </c>
      <c r="AA340">
        <v>48</v>
      </c>
    </row>
    <row r="341" spans="1:27" x14ac:dyDescent="0.35">
      <c r="A341">
        <v>202</v>
      </c>
      <c r="B341">
        <v>202</v>
      </c>
      <c r="C341" t="s">
        <v>38</v>
      </c>
      <c r="D341" t="s">
        <v>39</v>
      </c>
      <c r="E341">
        <v>1</v>
      </c>
      <c r="F341" t="s">
        <v>263</v>
      </c>
      <c r="G341">
        <v>1</v>
      </c>
      <c r="H341">
        <v>3</v>
      </c>
      <c r="I341">
        <v>3</v>
      </c>
      <c r="J341">
        <v>12</v>
      </c>
      <c r="K341">
        <v>48</v>
      </c>
      <c r="L341">
        <v>48</v>
      </c>
      <c r="M341">
        <v>2</v>
      </c>
      <c r="N341" t="s">
        <v>49</v>
      </c>
      <c r="O341" t="s">
        <v>42</v>
      </c>
      <c r="P341" t="s">
        <v>50</v>
      </c>
      <c r="Q341" t="s">
        <v>51</v>
      </c>
      <c r="R341" t="s">
        <v>52</v>
      </c>
      <c r="S341" t="s">
        <v>53</v>
      </c>
      <c r="T341" t="s">
        <v>54</v>
      </c>
      <c r="U341">
        <v>1</v>
      </c>
      <c r="V341" t="s">
        <v>88</v>
      </c>
      <c r="W341" t="s">
        <v>183</v>
      </c>
      <c r="X341" t="s">
        <v>243</v>
      </c>
      <c r="Y341">
        <v>1</v>
      </c>
      <c r="Z341">
        <v>4</v>
      </c>
      <c r="AA341">
        <v>48</v>
      </c>
    </row>
    <row r="342" spans="1:27" x14ac:dyDescent="0.35">
      <c r="A342">
        <v>202</v>
      </c>
      <c r="B342">
        <v>202</v>
      </c>
      <c r="C342" t="s">
        <v>38</v>
      </c>
      <c r="D342" t="s">
        <v>39</v>
      </c>
      <c r="E342">
        <v>1</v>
      </c>
      <c r="F342" t="s">
        <v>263</v>
      </c>
      <c r="G342">
        <v>1</v>
      </c>
      <c r="H342">
        <v>3</v>
      </c>
      <c r="I342">
        <v>3</v>
      </c>
      <c r="J342">
        <v>13</v>
      </c>
      <c r="K342">
        <v>40</v>
      </c>
      <c r="L342">
        <v>40</v>
      </c>
      <c r="M342">
        <v>2</v>
      </c>
      <c r="N342" t="s">
        <v>105</v>
      </c>
      <c r="O342" t="s">
        <v>42</v>
      </c>
      <c r="P342" t="s">
        <v>74</v>
      </c>
      <c r="Q342" t="s">
        <v>75</v>
      </c>
      <c r="R342" t="s">
        <v>52</v>
      </c>
      <c r="S342" t="s">
        <v>53</v>
      </c>
      <c r="T342" t="s">
        <v>106</v>
      </c>
      <c r="U342">
        <v>5</v>
      </c>
      <c r="V342" t="s">
        <v>76</v>
      </c>
      <c r="W342" t="s">
        <v>245</v>
      </c>
      <c r="X342" t="s">
        <v>145</v>
      </c>
      <c r="Y342">
        <v>1</v>
      </c>
      <c r="Z342">
        <v>4</v>
      </c>
      <c r="AA342">
        <v>48</v>
      </c>
    </row>
    <row r="343" spans="1:27" x14ac:dyDescent="0.35">
      <c r="A343">
        <v>202</v>
      </c>
      <c r="B343">
        <v>202</v>
      </c>
      <c r="C343" t="s">
        <v>38</v>
      </c>
      <c r="D343" t="s">
        <v>39</v>
      </c>
      <c r="E343">
        <v>1</v>
      </c>
      <c r="F343" t="s">
        <v>263</v>
      </c>
      <c r="G343">
        <v>1</v>
      </c>
      <c r="H343">
        <v>3</v>
      </c>
      <c r="I343">
        <v>3</v>
      </c>
      <c r="J343">
        <v>14</v>
      </c>
      <c r="K343">
        <v>46</v>
      </c>
      <c r="L343">
        <v>46</v>
      </c>
      <c r="M343">
        <v>2</v>
      </c>
      <c r="N343" t="s">
        <v>115</v>
      </c>
      <c r="O343" t="s">
        <v>42</v>
      </c>
      <c r="P343" t="s">
        <v>84</v>
      </c>
      <c r="Q343" t="s">
        <v>85</v>
      </c>
      <c r="R343" t="s">
        <v>52</v>
      </c>
      <c r="S343" t="s">
        <v>53</v>
      </c>
      <c r="T343" t="s">
        <v>116</v>
      </c>
      <c r="U343">
        <v>4</v>
      </c>
      <c r="V343" t="s">
        <v>54</v>
      </c>
      <c r="W343" t="s">
        <v>249</v>
      </c>
      <c r="X343" t="s">
        <v>165</v>
      </c>
      <c r="Y343">
        <v>2</v>
      </c>
      <c r="Z343">
        <v>4</v>
      </c>
      <c r="AA343">
        <v>48</v>
      </c>
    </row>
    <row r="344" spans="1:27" x14ac:dyDescent="0.35">
      <c r="A344">
        <v>202</v>
      </c>
      <c r="B344">
        <v>202</v>
      </c>
      <c r="C344" t="s">
        <v>38</v>
      </c>
      <c r="D344" t="s">
        <v>39</v>
      </c>
      <c r="E344">
        <v>1</v>
      </c>
      <c r="F344" t="s">
        <v>263</v>
      </c>
      <c r="G344">
        <v>1</v>
      </c>
      <c r="H344">
        <v>3</v>
      </c>
      <c r="I344">
        <v>3</v>
      </c>
      <c r="J344">
        <v>15</v>
      </c>
      <c r="K344">
        <v>41</v>
      </c>
      <c r="L344">
        <v>41</v>
      </c>
      <c r="M344">
        <v>2</v>
      </c>
      <c r="N344" t="s">
        <v>101</v>
      </c>
      <c r="O344" t="s">
        <v>42</v>
      </c>
      <c r="P344" t="s">
        <v>102</v>
      </c>
      <c r="Q344" t="s">
        <v>103</v>
      </c>
      <c r="R344" t="s">
        <v>45</v>
      </c>
      <c r="S344" t="s">
        <v>46</v>
      </c>
      <c r="T344" t="s">
        <v>104</v>
      </c>
      <c r="U344">
        <v>4</v>
      </c>
      <c r="V344" t="s">
        <v>114</v>
      </c>
      <c r="W344" t="s">
        <v>216</v>
      </c>
      <c r="X344" t="s">
        <v>199</v>
      </c>
      <c r="Y344">
        <v>1</v>
      </c>
      <c r="Z344">
        <v>4</v>
      </c>
      <c r="AA344">
        <v>48</v>
      </c>
    </row>
    <row r="345" spans="1:27" x14ac:dyDescent="0.35">
      <c r="A345">
        <v>202</v>
      </c>
      <c r="B345">
        <v>202</v>
      </c>
      <c r="C345" t="s">
        <v>38</v>
      </c>
      <c r="D345" t="s">
        <v>39</v>
      </c>
      <c r="E345">
        <v>1</v>
      </c>
      <c r="F345" t="s">
        <v>263</v>
      </c>
      <c r="G345">
        <v>1</v>
      </c>
      <c r="H345">
        <v>3</v>
      </c>
      <c r="I345">
        <v>3</v>
      </c>
      <c r="J345">
        <v>16</v>
      </c>
      <c r="K345">
        <v>12</v>
      </c>
      <c r="L345">
        <v>12</v>
      </c>
      <c r="M345">
        <v>1</v>
      </c>
      <c r="N345" t="s">
        <v>95</v>
      </c>
      <c r="O345" t="s">
        <v>42</v>
      </c>
      <c r="P345" t="s">
        <v>78</v>
      </c>
      <c r="Q345" t="s">
        <v>79</v>
      </c>
      <c r="R345" t="s">
        <v>52</v>
      </c>
      <c r="S345" t="s">
        <v>53</v>
      </c>
      <c r="T345" t="s">
        <v>96</v>
      </c>
      <c r="U345">
        <v>4</v>
      </c>
      <c r="V345" t="s">
        <v>106</v>
      </c>
      <c r="W345" t="s">
        <v>133</v>
      </c>
      <c r="X345" t="s">
        <v>257</v>
      </c>
      <c r="Y345">
        <v>2</v>
      </c>
      <c r="Z345">
        <v>4</v>
      </c>
      <c r="AA345">
        <v>48</v>
      </c>
    </row>
    <row r="346" spans="1:27" x14ac:dyDescent="0.35">
      <c r="A346">
        <v>202</v>
      </c>
      <c r="B346">
        <v>202</v>
      </c>
      <c r="C346" t="s">
        <v>38</v>
      </c>
      <c r="D346" t="s">
        <v>39</v>
      </c>
      <c r="E346">
        <v>1</v>
      </c>
      <c r="F346" t="s">
        <v>263</v>
      </c>
      <c r="G346">
        <v>1</v>
      </c>
      <c r="H346">
        <v>3</v>
      </c>
      <c r="I346">
        <v>3</v>
      </c>
      <c r="J346">
        <v>17</v>
      </c>
      <c r="K346">
        <v>47</v>
      </c>
      <c r="L346">
        <v>47</v>
      </c>
      <c r="M346">
        <v>2</v>
      </c>
      <c r="N346" t="s">
        <v>87</v>
      </c>
      <c r="O346" t="s">
        <v>42</v>
      </c>
      <c r="P346" t="s">
        <v>50</v>
      </c>
      <c r="Q346" t="s">
        <v>51</v>
      </c>
      <c r="R346" t="s">
        <v>45</v>
      </c>
      <c r="S346" t="s">
        <v>46</v>
      </c>
      <c r="T346" t="s">
        <v>88</v>
      </c>
      <c r="U346">
        <v>4</v>
      </c>
      <c r="V346" t="s">
        <v>104</v>
      </c>
      <c r="W346" t="s">
        <v>161</v>
      </c>
      <c r="X346" t="s">
        <v>230</v>
      </c>
      <c r="Y346">
        <v>2</v>
      </c>
      <c r="Z346">
        <v>4</v>
      </c>
      <c r="AA346">
        <v>48</v>
      </c>
    </row>
    <row r="347" spans="1:27" x14ac:dyDescent="0.35">
      <c r="A347">
        <v>202</v>
      </c>
      <c r="B347">
        <v>202</v>
      </c>
      <c r="C347" t="s">
        <v>38</v>
      </c>
      <c r="D347" t="s">
        <v>39</v>
      </c>
      <c r="E347">
        <v>1</v>
      </c>
      <c r="F347" t="s">
        <v>263</v>
      </c>
      <c r="G347">
        <v>1</v>
      </c>
      <c r="H347">
        <v>3</v>
      </c>
      <c r="I347">
        <v>3</v>
      </c>
      <c r="J347">
        <v>18</v>
      </c>
      <c r="K347">
        <v>38</v>
      </c>
      <c r="L347">
        <v>38</v>
      </c>
      <c r="M347">
        <v>2</v>
      </c>
      <c r="N347" t="s">
        <v>65</v>
      </c>
      <c r="O347" t="s">
        <v>42</v>
      </c>
      <c r="P347" t="s">
        <v>66</v>
      </c>
      <c r="Q347" t="s">
        <v>67</v>
      </c>
      <c r="R347" t="s">
        <v>62</v>
      </c>
      <c r="S347" t="s">
        <v>63</v>
      </c>
      <c r="T347" t="s">
        <v>68</v>
      </c>
      <c r="U347">
        <v>4</v>
      </c>
      <c r="V347" t="s">
        <v>120</v>
      </c>
      <c r="W347" t="s">
        <v>197</v>
      </c>
      <c r="X347" t="s">
        <v>213</v>
      </c>
      <c r="Y347">
        <v>1</v>
      </c>
      <c r="Z347">
        <v>4</v>
      </c>
      <c r="AA347">
        <v>48</v>
      </c>
    </row>
    <row r="348" spans="1:27" x14ac:dyDescent="0.35">
      <c r="A348">
        <v>202</v>
      </c>
      <c r="B348">
        <v>202</v>
      </c>
      <c r="C348" t="s">
        <v>38</v>
      </c>
      <c r="D348" t="s">
        <v>39</v>
      </c>
      <c r="E348">
        <v>1</v>
      </c>
      <c r="F348" t="s">
        <v>263</v>
      </c>
      <c r="G348">
        <v>1</v>
      </c>
      <c r="H348">
        <v>3</v>
      </c>
      <c r="I348">
        <v>3</v>
      </c>
      <c r="J348">
        <v>19</v>
      </c>
      <c r="K348">
        <v>42</v>
      </c>
      <c r="L348">
        <v>42</v>
      </c>
      <c r="M348">
        <v>2</v>
      </c>
      <c r="N348" t="s">
        <v>113</v>
      </c>
      <c r="O348" t="s">
        <v>42</v>
      </c>
      <c r="P348" t="s">
        <v>102</v>
      </c>
      <c r="Q348" t="s">
        <v>103</v>
      </c>
      <c r="R348" t="s">
        <v>80</v>
      </c>
      <c r="S348" t="s">
        <v>81</v>
      </c>
      <c r="T348" t="s">
        <v>114</v>
      </c>
      <c r="U348">
        <v>1</v>
      </c>
      <c r="V348" t="s">
        <v>122</v>
      </c>
      <c r="W348" t="s">
        <v>210</v>
      </c>
      <c r="X348" t="s">
        <v>195</v>
      </c>
      <c r="Y348">
        <v>2</v>
      </c>
      <c r="Z348">
        <v>4</v>
      </c>
      <c r="AA348">
        <v>48</v>
      </c>
    </row>
    <row r="349" spans="1:27" x14ac:dyDescent="0.35">
      <c r="A349">
        <v>202</v>
      </c>
      <c r="B349">
        <v>202</v>
      </c>
      <c r="C349" t="s">
        <v>38</v>
      </c>
      <c r="D349" t="s">
        <v>39</v>
      </c>
      <c r="E349">
        <v>1</v>
      </c>
      <c r="F349" t="s">
        <v>263</v>
      </c>
      <c r="G349">
        <v>1</v>
      </c>
      <c r="H349">
        <v>3</v>
      </c>
      <c r="I349">
        <v>3</v>
      </c>
      <c r="J349">
        <v>20</v>
      </c>
      <c r="K349">
        <v>9</v>
      </c>
      <c r="L349">
        <v>9</v>
      </c>
      <c r="M349">
        <v>1</v>
      </c>
      <c r="N349" t="s">
        <v>55</v>
      </c>
      <c r="O349" t="s">
        <v>42</v>
      </c>
      <c r="P349" t="s">
        <v>56</v>
      </c>
      <c r="Q349" t="s">
        <v>57</v>
      </c>
      <c r="R349" t="s">
        <v>45</v>
      </c>
      <c r="S349" t="s">
        <v>46</v>
      </c>
      <c r="T349" t="s">
        <v>58</v>
      </c>
      <c r="U349">
        <v>5</v>
      </c>
      <c r="V349" t="s">
        <v>108</v>
      </c>
      <c r="W349" t="s">
        <v>151</v>
      </c>
      <c r="X349" t="s">
        <v>255</v>
      </c>
      <c r="Y349">
        <v>1</v>
      </c>
      <c r="Z349">
        <v>4</v>
      </c>
      <c r="AA349">
        <v>48</v>
      </c>
    </row>
    <row r="350" spans="1:27" x14ac:dyDescent="0.35">
      <c r="A350">
        <v>202</v>
      </c>
      <c r="B350">
        <v>202</v>
      </c>
      <c r="C350" t="s">
        <v>38</v>
      </c>
      <c r="D350" t="s">
        <v>39</v>
      </c>
      <c r="E350">
        <v>1</v>
      </c>
      <c r="F350" t="s">
        <v>263</v>
      </c>
      <c r="G350">
        <v>1</v>
      </c>
      <c r="H350">
        <v>3</v>
      </c>
      <c r="I350">
        <v>3</v>
      </c>
      <c r="J350">
        <v>21</v>
      </c>
      <c r="K350">
        <v>37</v>
      </c>
      <c r="L350">
        <v>37</v>
      </c>
      <c r="M350">
        <v>2</v>
      </c>
      <c r="N350" t="s">
        <v>119</v>
      </c>
      <c r="O350" t="s">
        <v>42</v>
      </c>
      <c r="P350" t="s">
        <v>66</v>
      </c>
      <c r="Q350" t="s">
        <v>67</v>
      </c>
      <c r="R350" t="s">
        <v>80</v>
      </c>
      <c r="S350" t="s">
        <v>81</v>
      </c>
      <c r="T350" t="s">
        <v>120</v>
      </c>
      <c r="U350">
        <v>2</v>
      </c>
      <c r="V350" t="s">
        <v>82</v>
      </c>
      <c r="W350" t="s">
        <v>233</v>
      </c>
      <c r="X350" t="s">
        <v>191</v>
      </c>
      <c r="Y350">
        <v>2</v>
      </c>
      <c r="Z350">
        <v>4</v>
      </c>
      <c r="AA350">
        <v>48</v>
      </c>
    </row>
    <row r="351" spans="1:27" x14ac:dyDescent="0.35">
      <c r="A351">
        <v>202</v>
      </c>
      <c r="B351">
        <v>202</v>
      </c>
      <c r="C351" t="s">
        <v>38</v>
      </c>
      <c r="D351" t="s">
        <v>39</v>
      </c>
      <c r="E351">
        <v>1</v>
      </c>
      <c r="F351" t="s">
        <v>263</v>
      </c>
      <c r="G351">
        <v>1</v>
      </c>
      <c r="H351">
        <v>3</v>
      </c>
      <c r="I351">
        <v>3</v>
      </c>
      <c r="J351">
        <v>22</v>
      </c>
      <c r="K351">
        <v>1</v>
      </c>
      <c r="L351">
        <v>1</v>
      </c>
      <c r="M351">
        <v>1</v>
      </c>
      <c r="N351" t="s">
        <v>109</v>
      </c>
      <c r="O351" t="s">
        <v>42</v>
      </c>
      <c r="P351" t="s">
        <v>98</v>
      </c>
      <c r="Q351" t="s">
        <v>99</v>
      </c>
      <c r="R351" t="s">
        <v>45</v>
      </c>
      <c r="S351" t="s">
        <v>46</v>
      </c>
      <c r="T351" t="s">
        <v>110</v>
      </c>
      <c r="U351">
        <v>2</v>
      </c>
      <c r="V351" t="s">
        <v>100</v>
      </c>
      <c r="W351" t="s">
        <v>238</v>
      </c>
      <c r="X351" t="s">
        <v>193</v>
      </c>
      <c r="Y351">
        <v>1</v>
      </c>
      <c r="Z351">
        <v>4</v>
      </c>
      <c r="AA351">
        <v>48</v>
      </c>
    </row>
    <row r="352" spans="1:27" x14ac:dyDescent="0.35">
      <c r="A352">
        <v>202</v>
      </c>
      <c r="B352">
        <v>202</v>
      </c>
      <c r="C352" t="s">
        <v>38</v>
      </c>
      <c r="D352" t="s">
        <v>39</v>
      </c>
      <c r="E352">
        <v>1</v>
      </c>
      <c r="F352" t="s">
        <v>263</v>
      </c>
      <c r="G352">
        <v>1</v>
      </c>
      <c r="H352">
        <v>3</v>
      </c>
      <c r="I352">
        <v>3</v>
      </c>
      <c r="J352">
        <v>23</v>
      </c>
      <c r="K352">
        <v>44</v>
      </c>
      <c r="L352">
        <v>44</v>
      </c>
      <c r="M352">
        <v>2</v>
      </c>
      <c r="N352" t="s">
        <v>91</v>
      </c>
      <c r="O352" t="s">
        <v>42</v>
      </c>
      <c r="P352" t="s">
        <v>92</v>
      </c>
      <c r="Q352" t="s">
        <v>93</v>
      </c>
      <c r="R352" t="s">
        <v>62</v>
      </c>
      <c r="S352" t="s">
        <v>63</v>
      </c>
      <c r="T352" t="s">
        <v>94</v>
      </c>
      <c r="U352">
        <v>4</v>
      </c>
      <c r="V352" t="s">
        <v>68</v>
      </c>
      <c r="W352" t="s">
        <v>204</v>
      </c>
      <c r="X352" t="s">
        <v>141</v>
      </c>
      <c r="Y352">
        <v>2</v>
      </c>
      <c r="Z352">
        <v>4</v>
      </c>
      <c r="AA352">
        <v>48</v>
      </c>
    </row>
    <row r="353" spans="1:27" x14ac:dyDescent="0.35">
      <c r="A353">
        <v>202</v>
      </c>
      <c r="B353">
        <v>202</v>
      </c>
      <c r="C353" t="s">
        <v>38</v>
      </c>
      <c r="D353" t="s">
        <v>39</v>
      </c>
      <c r="E353">
        <v>1</v>
      </c>
      <c r="F353" t="s">
        <v>263</v>
      </c>
      <c r="G353">
        <v>1</v>
      </c>
      <c r="H353">
        <v>3</v>
      </c>
      <c r="I353">
        <v>3</v>
      </c>
      <c r="J353">
        <v>24</v>
      </c>
      <c r="K353">
        <v>4</v>
      </c>
      <c r="L353">
        <v>4</v>
      </c>
      <c r="M353">
        <v>1</v>
      </c>
      <c r="N353" t="s">
        <v>69</v>
      </c>
      <c r="O353" t="s">
        <v>42</v>
      </c>
      <c r="P353" t="s">
        <v>70</v>
      </c>
      <c r="Q353" t="s">
        <v>71</v>
      </c>
      <c r="R353" t="s">
        <v>62</v>
      </c>
      <c r="S353" t="s">
        <v>63</v>
      </c>
      <c r="T353" t="s">
        <v>72</v>
      </c>
      <c r="U353">
        <v>1</v>
      </c>
      <c r="V353" t="s">
        <v>64</v>
      </c>
      <c r="W353" t="s">
        <v>128</v>
      </c>
      <c r="X353" t="s">
        <v>259</v>
      </c>
      <c r="Y353">
        <v>2</v>
      </c>
      <c r="Z353">
        <v>4</v>
      </c>
      <c r="AA353">
        <v>48</v>
      </c>
    </row>
    <row r="354" spans="1:27" x14ac:dyDescent="0.35">
      <c r="A354">
        <v>202</v>
      </c>
      <c r="B354">
        <v>202</v>
      </c>
      <c r="C354" t="s">
        <v>38</v>
      </c>
      <c r="D354" t="s">
        <v>39</v>
      </c>
      <c r="E354">
        <v>1</v>
      </c>
      <c r="F354" t="s">
        <v>263</v>
      </c>
      <c r="G354">
        <v>1</v>
      </c>
      <c r="H354">
        <v>3</v>
      </c>
      <c r="I354">
        <v>3</v>
      </c>
      <c r="J354">
        <v>25</v>
      </c>
      <c r="K354">
        <v>50</v>
      </c>
      <c r="L354">
        <v>50</v>
      </c>
      <c r="M354">
        <v>2</v>
      </c>
      <c r="N354" t="s">
        <v>192</v>
      </c>
      <c r="O354" t="s">
        <v>124</v>
      </c>
      <c r="P354" t="s">
        <v>130</v>
      </c>
      <c r="Q354" t="s">
        <v>131</v>
      </c>
      <c r="R354" t="s">
        <v>147</v>
      </c>
      <c r="S354" t="s">
        <v>63</v>
      </c>
      <c r="T354" t="s">
        <v>193</v>
      </c>
      <c r="U354">
        <v>1</v>
      </c>
      <c r="V354" t="s">
        <v>155</v>
      </c>
      <c r="W354" t="s">
        <v>82</v>
      </c>
      <c r="X354" t="s">
        <v>257</v>
      </c>
      <c r="Y354">
        <v>2</v>
      </c>
      <c r="Z354">
        <v>4</v>
      </c>
      <c r="AA354">
        <v>48</v>
      </c>
    </row>
    <row r="355" spans="1:27" x14ac:dyDescent="0.35">
      <c r="A355">
        <v>202</v>
      </c>
      <c r="B355">
        <v>202</v>
      </c>
      <c r="C355" t="s">
        <v>38</v>
      </c>
      <c r="D355" t="s">
        <v>39</v>
      </c>
      <c r="E355">
        <v>1</v>
      </c>
      <c r="F355" t="s">
        <v>263</v>
      </c>
      <c r="G355">
        <v>1</v>
      </c>
      <c r="H355">
        <v>3</v>
      </c>
      <c r="I355">
        <v>3</v>
      </c>
      <c r="J355">
        <v>26</v>
      </c>
      <c r="K355">
        <v>14</v>
      </c>
      <c r="L355">
        <v>14</v>
      </c>
      <c r="M355">
        <v>1</v>
      </c>
      <c r="N355" t="s">
        <v>162</v>
      </c>
      <c r="O355" t="s">
        <v>124</v>
      </c>
      <c r="P355" t="s">
        <v>163</v>
      </c>
      <c r="Q355" t="s">
        <v>164</v>
      </c>
      <c r="R355" t="s">
        <v>132</v>
      </c>
      <c r="S355" t="s">
        <v>81</v>
      </c>
      <c r="T355" t="s">
        <v>165</v>
      </c>
      <c r="U355">
        <v>5</v>
      </c>
      <c r="V355" t="s">
        <v>179</v>
      </c>
      <c r="W355" t="s">
        <v>118</v>
      </c>
      <c r="X355" t="s">
        <v>247</v>
      </c>
      <c r="Y355">
        <v>2</v>
      </c>
      <c r="Z355">
        <v>4</v>
      </c>
      <c r="AA355">
        <v>48</v>
      </c>
    </row>
    <row r="356" spans="1:27" x14ac:dyDescent="0.35">
      <c r="A356">
        <v>202</v>
      </c>
      <c r="B356">
        <v>202</v>
      </c>
      <c r="C356" t="s">
        <v>38</v>
      </c>
      <c r="D356" t="s">
        <v>39</v>
      </c>
      <c r="E356">
        <v>1</v>
      </c>
      <c r="F356" t="s">
        <v>263</v>
      </c>
      <c r="G356">
        <v>1</v>
      </c>
      <c r="H356">
        <v>3</v>
      </c>
      <c r="I356">
        <v>3</v>
      </c>
      <c r="J356">
        <v>27</v>
      </c>
      <c r="K356">
        <v>15</v>
      </c>
      <c r="L356">
        <v>15</v>
      </c>
      <c r="M356">
        <v>1</v>
      </c>
      <c r="N356" t="s">
        <v>156</v>
      </c>
      <c r="O356" t="s">
        <v>124</v>
      </c>
      <c r="P356" t="s">
        <v>157</v>
      </c>
      <c r="Q356" t="s">
        <v>158</v>
      </c>
      <c r="R356" t="s">
        <v>132</v>
      </c>
      <c r="S356" t="s">
        <v>81</v>
      </c>
      <c r="T356" t="s">
        <v>159</v>
      </c>
      <c r="U356">
        <v>1</v>
      </c>
      <c r="V356" t="s">
        <v>171</v>
      </c>
      <c r="W356" t="s">
        <v>104</v>
      </c>
      <c r="X356" t="s">
        <v>259</v>
      </c>
      <c r="Y356">
        <v>1</v>
      </c>
      <c r="Z356">
        <v>4</v>
      </c>
      <c r="AA356">
        <v>48</v>
      </c>
    </row>
    <row r="357" spans="1:27" x14ac:dyDescent="0.35">
      <c r="A357">
        <v>202</v>
      </c>
      <c r="B357">
        <v>202</v>
      </c>
      <c r="C357" t="s">
        <v>38</v>
      </c>
      <c r="D357" t="s">
        <v>39</v>
      </c>
      <c r="E357">
        <v>1</v>
      </c>
      <c r="F357" t="s">
        <v>263</v>
      </c>
      <c r="G357">
        <v>1</v>
      </c>
      <c r="H357">
        <v>3</v>
      </c>
      <c r="I357">
        <v>3</v>
      </c>
      <c r="J357">
        <v>28</v>
      </c>
      <c r="K357">
        <v>19</v>
      </c>
      <c r="L357">
        <v>19</v>
      </c>
      <c r="M357">
        <v>1</v>
      </c>
      <c r="N357" t="s">
        <v>134</v>
      </c>
      <c r="O357" t="s">
        <v>124</v>
      </c>
      <c r="P357" t="s">
        <v>135</v>
      </c>
      <c r="Q357" t="s">
        <v>136</v>
      </c>
      <c r="R357" t="s">
        <v>127</v>
      </c>
      <c r="S357" t="s">
        <v>46</v>
      </c>
      <c r="T357" t="s">
        <v>137</v>
      </c>
      <c r="U357">
        <v>2</v>
      </c>
      <c r="V357" t="s">
        <v>189</v>
      </c>
      <c r="W357" t="s">
        <v>216</v>
      </c>
      <c r="X357" t="s">
        <v>72</v>
      </c>
      <c r="Y357">
        <v>2</v>
      </c>
      <c r="Z357">
        <v>4</v>
      </c>
      <c r="AA357">
        <v>48</v>
      </c>
    </row>
    <row r="358" spans="1:27" x14ac:dyDescent="0.35">
      <c r="A358">
        <v>202</v>
      </c>
      <c r="B358">
        <v>202</v>
      </c>
      <c r="C358" t="s">
        <v>38</v>
      </c>
      <c r="D358" t="s">
        <v>39</v>
      </c>
      <c r="E358">
        <v>1</v>
      </c>
      <c r="F358" t="s">
        <v>263</v>
      </c>
      <c r="G358">
        <v>1</v>
      </c>
      <c r="H358">
        <v>3</v>
      </c>
      <c r="I358">
        <v>3</v>
      </c>
      <c r="J358">
        <v>29</v>
      </c>
      <c r="K358">
        <v>54</v>
      </c>
      <c r="L358">
        <v>54</v>
      </c>
      <c r="M358">
        <v>2</v>
      </c>
      <c r="N358" t="s">
        <v>142</v>
      </c>
      <c r="O358" t="s">
        <v>124</v>
      </c>
      <c r="P358" t="s">
        <v>143</v>
      </c>
      <c r="Q358" t="s">
        <v>144</v>
      </c>
      <c r="R358" t="s">
        <v>132</v>
      </c>
      <c r="S358" t="s">
        <v>81</v>
      </c>
      <c r="T358" t="s">
        <v>145</v>
      </c>
      <c r="U358">
        <v>2</v>
      </c>
      <c r="V358" t="s">
        <v>133</v>
      </c>
      <c r="W358" t="s">
        <v>238</v>
      </c>
      <c r="X358" t="s">
        <v>96</v>
      </c>
      <c r="Y358">
        <v>2</v>
      </c>
      <c r="Z358">
        <v>4</v>
      </c>
      <c r="AA358">
        <v>48</v>
      </c>
    </row>
    <row r="359" spans="1:27" x14ac:dyDescent="0.35">
      <c r="A359">
        <v>202</v>
      </c>
      <c r="B359">
        <v>202</v>
      </c>
      <c r="C359" t="s">
        <v>38</v>
      </c>
      <c r="D359" t="s">
        <v>39</v>
      </c>
      <c r="E359">
        <v>1</v>
      </c>
      <c r="F359" t="s">
        <v>263</v>
      </c>
      <c r="G359">
        <v>1</v>
      </c>
      <c r="H359">
        <v>3</v>
      </c>
      <c r="I359">
        <v>3</v>
      </c>
      <c r="J359">
        <v>30</v>
      </c>
      <c r="K359">
        <v>23</v>
      </c>
      <c r="L359">
        <v>23</v>
      </c>
      <c r="M359">
        <v>1</v>
      </c>
      <c r="N359" t="s">
        <v>176</v>
      </c>
      <c r="O359" t="s">
        <v>124</v>
      </c>
      <c r="P359" t="s">
        <v>177</v>
      </c>
      <c r="Q359" t="s">
        <v>178</v>
      </c>
      <c r="R359" t="s">
        <v>132</v>
      </c>
      <c r="S359" t="s">
        <v>81</v>
      </c>
      <c r="T359" t="s">
        <v>179</v>
      </c>
      <c r="U359">
        <v>1</v>
      </c>
      <c r="V359" t="s">
        <v>199</v>
      </c>
      <c r="W359" t="s">
        <v>249</v>
      </c>
      <c r="X359" t="s">
        <v>88</v>
      </c>
      <c r="Y359">
        <v>1</v>
      </c>
      <c r="Z359">
        <v>4</v>
      </c>
      <c r="AA359">
        <v>48</v>
      </c>
    </row>
    <row r="360" spans="1:27" x14ac:dyDescent="0.35">
      <c r="A360">
        <v>202</v>
      </c>
      <c r="B360">
        <v>202</v>
      </c>
      <c r="C360" t="s">
        <v>38</v>
      </c>
      <c r="D360" t="s">
        <v>39</v>
      </c>
      <c r="E360">
        <v>1</v>
      </c>
      <c r="F360" t="s">
        <v>263</v>
      </c>
      <c r="G360">
        <v>1</v>
      </c>
      <c r="H360">
        <v>3</v>
      </c>
      <c r="I360">
        <v>3</v>
      </c>
      <c r="J360">
        <v>31</v>
      </c>
      <c r="K360">
        <v>59</v>
      </c>
      <c r="L360">
        <v>59</v>
      </c>
      <c r="M360">
        <v>2</v>
      </c>
      <c r="N360" t="s">
        <v>184</v>
      </c>
      <c r="O360" t="s">
        <v>124</v>
      </c>
      <c r="P360" t="s">
        <v>185</v>
      </c>
      <c r="Q360" t="s">
        <v>186</v>
      </c>
      <c r="R360" t="s">
        <v>127</v>
      </c>
      <c r="S360" t="s">
        <v>46</v>
      </c>
      <c r="T360" t="s">
        <v>187</v>
      </c>
      <c r="U360">
        <v>5</v>
      </c>
      <c r="V360" t="s">
        <v>128</v>
      </c>
      <c r="W360" t="s">
        <v>210</v>
      </c>
      <c r="X360" t="s">
        <v>94</v>
      </c>
      <c r="Y360">
        <v>2</v>
      </c>
      <c r="Z360">
        <v>4</v>
      </c>
      <c r="AA360">
        <v>48</v>
      </c>
    </row>
    <row r="361" spans="1:27" x14ac:dyDescent="0.35">
      <c r="A361">
        <v>202</v>
      </c>
      <c r="B361">
        <v>202</v>
      </c>
      <c r="C361" t="s">
        <v>38</v>
      </c>
      <c r="D361" t="s">
        <v>39</v>
      </c>
      <c r="E361">
        <v>1</v>
      </c>
      <c r="F361" t="s">
        <v>263</v>
      </c>
      <c r="G361">
        <v>1</v>
      </c>
      <c r="H361">
        <v>3</v>
      </c>
      <c r="I361">
        <v>3</v>
      </c>
      <c r="J361">
        <v>32</v>
      </c>
      <c r="K361">
        <v>55</v>
      </c>
      <c r="L361">
        <v>55</v>
      </c>
      <c r="M361">
        <v>2</v>
      </c>
      <c r="N361" t="s">
        <v>138</v>
      </c>
      <c r="O361" t="s">
        <v>124</v>
      </c>
      <c r="P361" t="s">
        <v>139</v>
      </c>
      <c r="Q361" t="s">
        <v>140</v>
      </c>
      <c r="R361" t="s">
        <v>132</v>
      </c>
      <c r="S361" t="s">
        <v>81</v>
      </c>
      <c r="T361" t="s">
        <v>141</v>
      </c>
      <c r="U361">
        <v>1</v>
      </c>
      <c r="V361" t="s">
        <v>159</v>
      </c>
      <c r="W361" t="s">
        <v>222</v>
      </c>
      <c r="X361" t="s">
        <v>116</v>
      </c>
      <c r="Y361">
        <v>2</v>
      </c>
      <c r="Z361">
        <v>4</v>
      </c>
      <c r="AA361">
        <v>48</v>
      </c>
    </row>
    <row r="362" spans="1:27" x14ac:dyDescent="0.35">
      <c r="A362">
        <v>202</v>
      </c>
      <c r="B362">
        <v>202</v>
      </c>
      <c r="C362" t="s">
        <v>38</v>
      </c>
      <c r="D362" t="s">
        <v>39</v>
      </c>
      <c r="E362">
        <v>1</v>
      </c>
      <c r="F362" t="s">
        <v>263</v>
      </c>
      <c r="G362">
        <v>1</v>
      </c>
      <c r="H362">
        <v>3</v>
      </c>
      <c r="I362">
        <v>3</v>
      </c>
      <c r="J362">
        <v>33</v>
      </c>
      <c r="K362">
        <v>20</v>
      </c>
      <c r="L362">
        <v>20</v>
      </c>
      <c r="M362">
        <v>1</v>
      </c>
      <c r="N362" t="s">
        <v>149</v>
      </c>
      <c r="O362" t="s">
        <v>124</v>
      </c>
      <c r="P362" t="s">
        <v>135</v>
      </c>
      <c r="Q362" t="s">
        <v>136</v>
      </c>
      <c r="R362" t="s">
        <v>150</v>
      </c>
      <c r="S362" t="s">
        <v>53</v>
      </c>
      <c r="T362" t="s">
        <v>151</v>
      </c>
      <c r="U362">
        <v>5</v>
      </c>
      <c r="V362" t="s">
        <v>137</v>
      </c>
      <c r="W362" t="s">
        <v>245</v>
      </c>
      <c r="X362" t="s">
        <v>100</v>
      </c>
      <c r="Y362">
        <v>1</v>
      </c>
      <c r="Z362">
        <v>4</v>
      </c>
      <c r="AA362">
        <v>48</v>
      </c>
    </row>
    <row r="363" spans="1:27" x14ac:dyDescent="0.35">
      <c r="A363">
        <v>202</v>
      </c>
      <c r="B363">
        <v>202</v>
      </c>
      <c r="C363" t="s">
        <v>38</v>
      </c>
      <c r="D363" t="s">
        <v>39</v>
      </c>
      <c r="E363">
        <v>1</v>
      </c>
      <c r="F363" t="s">
        <v>263</v>
      </c>
      <c r="G363">
        <v>1</v>
      </c>
      <c r="H363">
        <v>3</v>
      </c>
      <c r="I363">
        <v>3</v>
      </c>
      <c r="J363">
        <v>34</v>
      </c>
      <c r="K363">
        <v>58</v>
      </c>
      <c r="L363">
        <v>58</v>
      </c>
      <c r="M363">
        <v>2</v>
      </c>
      <c r="N363" t="s">
        <v>190</v>
      </c>
      <c r="O363" t="s">
        <v>124</v>
      </c>
      <c r="P363" t="s">
        <v>181</v>
      </c>
      <c r="Q363" t="s">
        <v>182</v>
      </c>
      <c r="R363" t="s">
        <v>150</v>
      </c>
      <c r="S363" t="s">
        <v>53</v>
      </c>
      <c r="T363" t="s">
        <v>191</v>
      </c>
      <c r="U363">
        <v>1</v>
      </c>
      <c r="V363" t="s">
        <v>169</v>
      </c>
      <c r="W363" t="s">
        <v>122</v>
      </c>
      <c r="X363" t="s">
        <v>225</v>
      </c>
      <c r="Y363">
        <v>2</v>
      </c>
      <c r="Z363">
        <v>4</v>
      </c>
      <c r="AA363">
        <v>48</v>
      </c>
    </row>
    <row r="364" spans="1:27" x14ac:dyDescent="0.35">
      <c r="A364">
        <v>202</v>
      </c>
      <c r="B364">
        <v>202</v>
      </c>
      <c r="C364" t="s">
        <v>38</v>
      </c>
      <c r="D364" t="s">
        <v>39</v>
      </c>
      <c r="E364">
        <v>1</v>
      </c>
      <c r="F364" t="s">
        <v>263</v>
      </c>
      <c r="G364">
        <v>1</v>
      </c>
      <c r="H364">
        <v>3</v>
      </c>
      <c r="I364">
        <v>3</v>
      </c>
      <c r="J364">
        <v>35</v>
      </c>
      <c r="K364">
        <v>51</v>
      </c>
      <c r="L364">
        <v>51</v>
      </c>
      <c r="M364">
        <v>2</v>
      </c>
      <c r="N364" t="s">
        <v>194</v>
      </c>
      <c r="O364" t="s">
        <v>124</v>
      </c>
      <c r="P364" t="s">
        <v>167</v>
      </c>
      <c r="Q364" t="s">
        <v>168</v>
      </c>
      <c r="R364" t="s">
        <v>127</v>
      </c>
      <c r="S364" t="s">
        <v>46</v>
      </c>
      <c r="T364" t="s">
        <v>195</v>
      </c>
      <c r="U364">
        <v>5</v>
      </c>
      <c r="V364" t="s">
        <v>173</v>
      </c>
      <c r="W364" t="s">
        <v>228</v>
      </c>
      <c r="X364" t="s">
        <v>120</v>
      </c>
      <c r="Y364">
        <v>2</v>
      </c>
      <c r="Z364">
        <v>4</v>
      </c>
      <c r="AA364">
        <v>48</v>
      </c>
    </row>
    <row r="365" spans="1:27" x14ac:dyDescent="0.35">
      <c r="A365">
        <v>202</v>
      </c>
      <c r="B365">
        <v>202</v>
      </c>
      <c r="C365" t="s">
        <v>38</v>
      </c>
      <c r="D365" t="s">
        <v>39</v>
      </c>
      <c r="E365">
        <v>1</v>
      </c>
      <c r="F365" t="s">
        <v>263</v>
      </c>
      <c r="G365">
        <v>1</v>
      </c>
      <c r="H365">
        <v>3</v>
      </c>
      <c r="I365">
        <v>3</v>
      </c>
      <c r="J365">
        <v>36</v>
      </c>
      <c r="K365">
        <v>13</v>
      </c>
      <c r="L365">
        <v>13</v>
      </c>
      <c r="M365">
        <v>1</v>
      </c>
      <c r="N365" t="s">
        <v>188</v>
      </c>
      <c r="O365" t="s">
        <v>124</v>
      </c>
      <c r="P365" t="s">
        <v>163</v>
      </c>
      <c r="Q365" t="s">
        <v>164</v>
      </c>
      <c r="R365" t="s">
        <v>127</v>
      </c>
      <c r="S365" t="s">
        <v>46</v>
      </c>
      <c r="T365" t="s">
        <v>189</v>
      </c>
      <c r="U365">
        <v>1</v>
      </c>
      <c r="V365" t="s">
        <v>165</v>
      </c>
      <c r="W365" t="s">
        <v>68</v>
      </c>
      <c r="X365" t="s">
        <v>213</v>
      </c>
      <c r="Y365">
        <v>1</v>
      </c>
      <c r="Z365">
        <v>4</v>
      </c>
      <c r="AA365">
        <v>48</v>
      </c>
    </row>
    <row r="366" spans="1:27" x14ac:dyDescent="0.35">
      <c r="A366">
        <v>202</v>
      </c>
      <c r="B366">
        <v>202</v>
      </c>
      <c r="C366" t="s">
        <v>38</v>
      </c>
      <c r="D366" t="s">
        <v>39</v>
      </c>
      <c r="E366">
        <v>1</v>
      </c>
      <c r="F366" t="s">
        <v>263</v>
      </c>
      <c r="G366">
        <v>1</v>
      </c>
      <c r="H366">
        <v>3</v>
      </c>
      <c r="I366">
        <v>3</v>
      </c>
      <c r="J366">
        <v>37</v>
      </c>
      <c r="K366">
        <v>56</v>
      </c>
      <c r="L366">
        <v>56</v>
      </c>
      <c r="M366">
        <v>2</v>
      </c>
      <c r="N366" t="s">
        <v>160</v>
      </c>
      <c r="O366" t="s">
        <v>124</v>
      </c>
      <c r="P366" t="s">
        <v>139</v>
      </c>
      <c r="Q366" t="s">
        <v>140</v>
      </c>
      <c r="R366" t="s">
        <v>147</v>
      </c>
      <c r="S366" t="s">
        <v>63</v>
      </c>
      <c r="T366" t="s">
        <v>161</v>
      </c>
      <c r="U366">
        <v>5</v>
      </c>
      <c r="V366" t="s">
        <v>141</v>
      </c>
      <c r="W366" t="s">
        <v>251</v>
      </c>
      <c r="X366" t="s">
        <v>76</v>
      </c>
      <c r="Y366">
        <v>1</v>
      </c>
      <c r="Z366">
        <v>4</v>
      </c>
      <c r="AA366">
        <v>48</v>
      </c>
    </row>
    <row r="367" spans="1:27" x14ac:dyDescent="0.35">
      <c r="A367">
        <v>202</v>
      </c>
      <c r="B367">
        <v>202</v>
      </c>
      <c r="C367" t="s">
        <v>38</v>
      </c>
      <c r="D367" t="s">
        <v>39</v>
      </c>
      <c r="E367">
        <v>1</v>
      </c>
      <c r="F367" t="s">
        <v>263</v>
      </c>
      <c r="G367">
        <v>1</v>
      </c>
      <c r="H367">
        <v>3</v>
      </c>
      <c r="I367">
        <v>3</v>
      </c>
      <c r="J367">
        <v>38</v>
      </c>
      <c r="K367">
        <v>18</v>
      </c>
      <c r="L367">
        <v>18</v>
      </c>
      <c r="M367">
        <v>1</v>
      </c>
      <c r="N367" t="s">
        <v>174</v>
      </c>
      <c r="O367" t="s">
        <v>124</v>
      </c>
      <c r="P367" t="s">
        <v>153</v>
      </c>
      <c r="Q367" t="s">
        <v>154</v>
      </c>
      <c r="R367" t="s">
        <v>150</v>
      </c>
      <c r="S367" t="s">
        <v>53</v>
      </c>
      <c r="T367" t="s">
        <v>175</v>
      </c>
      <c r="U367">
        <v>4</v>
      </c>
      <c r="V367" t="s">
        <v>151</v>
      </c>
      <c r="W367" t="s">
        <v>204</v>
      </c>
      <c r="X367" t="s">
        <v>108</v>
      </c>
      <c r="Y367">
        <v>2</v>
      </c>
      <c r="Z367">
        <v>4</v>
      </c>
      <c r="AA367">
        <v>48</v>
      </c>
    </row>
    <row r="368" spans="1:27" x14ac:dyDescent="0.35">
      <c r="A368">
        <v>202</v>
      </c>
      <c r="B368">
        <v>202</v>
      </c>
      <c r="C368" t="s">
        <v>38</v>
      </c>
      <c r="D368" t="s">
        <v>39</v>
      </c>
      <c r="E368">
        <v>1</v>
      </c>
      <c r="F368" t="s">
        <v>263</v>
      </c>
      <c r="G368">
        <v>1</v>
      </c>
      <c r="H368">
        <v>3</v>
      </c>
      <c r="I368">
        <v>3</v>
      </c>
      <c r="J368">
        <v>39</v>
      </c>
      <c r="K368">
        <v>53</v>
      </c>
      <c r="L368">
        <v>53</v>
      </c>
      <c r="M368">
        <v>2</v>
      </c>
      <c r="N368" t="s">
        <v>172</v>
      </c>
      <c r="O368" t="s">
        <v>124</v>
      </c>
      <c r="P368" t="s">
        <v>143</v>
      </c>
      <c r="Q368" t="s">
        <v>144</v>
      </c>
      <c r="R368" t="s">
        <v>127</v>
      </c>
      <c r="S368" t="s">
        <v>46</v>
      </c>
      <c r="T368" t="s">
        <v>173</v>
      </c>
      <c r="U368">
        <v>5</v>
      </c>
      <c r="V368" t="s">
        <v>145</v>
      </c>
      <c r="W368" t="s">
        <v>86</v>
      </c>
      <c r="X368" t="s">
        <v>243</v>
      </c>
      <c r="Y368">
        <v>1</v>
      </c>
      <c r="Z368">
        <v>4</v>
      </c>
      <c r="AA368">
        <v>48</v>
      </c>
    </row>
    <row r="369" spans="1:27" x14ac:dyDescent="0.35">
      <c r="A369">
        <v>202</v>
      </c>
      <c r="B369">
        <v>202</v>
      </c>
      <c r="C369" t="s">
        <v>38</v>
      </c>
      <c r="D369" t="s">
        <v>39</v>
      </c>
      <c r="E369">
        <v>1</v>
      </c>
      <c r="F369" t="s">
        <v>263</v>
      </c>
      <c r="G369">
        <v>1</v>
      </c>
      <c r="H369">
        <v>3</v>
      </c>
      <c r="I369">
        <v>3</v>
      </c>
      <c r="J369">
        <v>40</v>
      </c>
      <c r="K369">
        <v>57</v>
      </c>
      <c r="L369">
        <v>57</v>
      </c>
      <c r="M369">
        <v>2</v>
      </c>
      <c r="N369" t="s">
        <v>180</v>
      </c>
      <c r="O369" t="s">
        <v>124</v>
      </c>
      <c r="P369" t="s">
        <v>181</v>
      </c>
      <c r="Q369" t="s">
        <v>182</v>
      </c>
      <c r="R369" t="s">
        <v>147</v>
      </c>
      <c r="S369" t="s">
        <v>63</v>
      </c>
      <c r="T369" t="s">
        <v>183</v>
      </c>
      <c r="U369">
        <v>1</v>
      </c>
      <c r="V369" t="s">
        <v>191</v>
      </c>
      <c r="W369" t="s">
        <v>207</v>
      </c>
      <c r="X369" t="s">
        <v>47</v>
      </c>
      <c r="Y369">
        <v>1</v>
      </c>
      <c r="Z369">
        <v>4</v>
      </c>
      <c r="AA369">
        <v>48</v>
      </c>
    </row>
    <row r="370" spans="1:27" x14ac:dyDescent="0.35">
      <c r="A370">
        <v>202</v>
      </c>
      <c r="B370">
        <v>202</v>
      </c>
      <c r="C370" t="s">
        <v>38</v>
      </c>
      <c r="D370" t="s">
        <v>39</v>
      </c>
      <c r="E370">
        <v>1</v>
      </c>
      <c r="F370" t="s">
        <v>263</v>
      </c>
      <c r="G370">
        <v>1</v>
      </c>
      <c r="H370">
        <v>3</v>
      </c>
      <c r="I370">
        <v>3</v>
      </c>
      <c r="J370">
        <v>41</v>
      </c>
      <c r="K370">
        <v>16</v>
      </c>
      <c r="L370">
        <v>16</v>
      </c>
      <c r="M370">
        <v>1</v>
      </c>
      <c r="N370" t="s">
        <v>170</v>
      </c>
      <c r="O370" t="s">
        <v>124</v>
      </c>
      <c r="P370" t="s">
        <v>157</v>
      </c>
      <c r="Q370" t="s">
        <v>158</v>
      </c>
      <c r="R370" t="s">
        <v>147</v>
      </c>
      <c r="S370" t="s">
        <v>63</v>
      </c>
      <c r="T370" t="s">
        <v>171</v>
      </c>
      <c r="U370">
        <v>2</v>
      </c>
      <c r="V370" t="s">
        <v>183</v>
      </c>
      <c r="W370" t="s">
        <v>58</v>
      </c>
      <c r="X370" t="s">
        <v>230</v>
      </c>
      <c r="Y370">
        <v>2</v>
      </c>
      <c r="Z370">
        <v>4</v>
      </c>
      <c r="AA370">
        <v>48</v>
      </c>
    </row>
    <row r="371" spans="1:27" x14ac:dyDescent="0.35">
      <c r="A371">
        <v>202</v>
      </c>
      <c r="B371">
        <v>202</v>
      </c>
      <c r="C371" t="s">
        <v>38</v>
      </c>
      <c r="D371" t="s">
        <v>39</v>
      </c>
      <c r="E371">
        <v>1</v>
      </c>
      <c r="F371" t="s">
        <v>263</v>
      </c>
      <c r="G371">
        <v>1</v>
      </c>
      <c r="H371">
        <v>3</v>
      </c>
      <c r="I371">
        <v>3</v>
      </c>
      <c r="J371">
        <v>42</v>
      </c>
      <c r="K371">
        <v>60</v>
      </c>
      <c r="L371">
        <v>60</v>
      </c>
      <c r="M371">
        <v>2</v>
      </c>
      <c r="N371" t="s">
        <v>196</v>
      </c>
      <c r="O371" t="s">
        <v>124</v>
      </c>
      <c r="P371" t="s">
        <v>185</v>
      </c>
      <c r="Q371" t="s">
        <v>186</v>
      </c>
      <c r="R371" t="s">
        <v>150</v>
      </c>
      <c r="S371" t="s">
        <v>53</v>
      </c>
      <c r="T371" t="s">
        <v>197</v>
      </c>
      <c r="U371">
        <v>1</v>
      </c>
      <c r="V371" t="s">
        <v>187</v>
      </c>
      <c r="W371" t="s">
        <v>253</v>
      </c>
      <c r="X371" t="s">
        <v>114</v>
      </c>
      <c r="Y371">
        <v>1</v>
      </c>
      <c r="Z371">
        <v>4</v>
      </c>
      <c r="AA371">
        <v>48</v>
      </c>
    </row>
    <row r="372" spans="1:27" x14ac:dyDescent="0.35">
      <c r="A372">
        <v>202</v>
      </c>
      <c r="B372">
        <v>202</v>
      </c>
      <c r="C372" t="s">
        <v>38</v>
      </c>
      <c r="D372" t="s">
        <v>39</v>
      </c>
      <c r="E372">
        <v>1</v>
      </c>
      <c r="F372" t="s">
        <v>263</v>
      </c>
      <c r="G372">
        <v>1</v>
      </c>
      <c r="H372">
        <v>3</v>
      </c>
      <c r="I372">
        <v>3</v>
      </c>
      <c r="J372">
        <v>43</v>
      </c>
      <c r="K372">
        <v>22</v>
      </c>
      <c r="L372">
        <v>22</v>
      </c>
      <c r="M372">
        <v>1</v>
      </c>
      <c r="N372" t="s">
        <v>146</v>
      </c>
      <c r="O372" t="s">
        <v>124</v>
      </c>
      <c r="P372" t="s">
        <v>125</v>
      </c>
      <c r="Q372" t="s">
        <v>126</v>
      </c>
      <c r="R372" t="s">
        <v>147</v>
      </c>
      <c r="S372" t="s">
        <v>63</v>
      </c>
      <c r="T372" t="s">
        <v>148</v>
      </c>
      <c r="U372">
        <v>4</v>
      </c>
      <c r="V372" t="s">
        <v>161</v>
      </c>
      <c r="W372" t="s">
        <v>233</v>
      </c>
      <c r="X372" t="s">
        <v>90</v>
      </c>
      <c r="Y372">
        <v>2</v>
      </c>
      <c r="Z372">
        <v>4</v>
      </c>
      <c r="AA372">
        <v>48</v>
      </c>
    </row>
    <row r="373" spans="1:27" x14ac:dyDescent="0.35">
      <c r="A373">
        <v>202</v>
      </c>
      <c r="B373">
        <v>202</v>
      </c>
      <c r="C373" t="s">
        <v>38</v>
      </c>
      <c r="D373" t="s">
        <v>39</v>
      </c>
      <c r="E373">
        <v>1</v>
      </c>
      <c r="F373" t="s">
        <v>263</v>
      </c>
      <c r="G373">
        <v>1</v>
      </c>
      <c r="H373">
        <v>3</v>
      </c>
      <c r="I373">
        <v>3</v>
      </c>
      <c r="J373">
        <v>44</v>
      </c>
      <c r="K373">
        <v>49</v>
      </c>
      <c r="L373">
        <v>49</v>
      </c>
      <c r="M373">
        <v>2</v>
      </c>
      <c r="N373" t="s">
        <v>129</v>
      </c>
      <c r="O373" t="s">
        <v>124</v>
      </c>
      <c r="P373" t="s">
        <v>130</v>
      </c>
      <c r="Q373" t="s">
        <v>131</v>
      </c>
      <c r="R373" t="s">
        <v>132</v>
      </c>
      <c r="S373" t="s">
        <v>81</v>
      </c>
      <c r="T373" t="s">
        <v>133</v>
      </c>
      <c r="U373">
        <v>2</v>
      </c>
      <c r="V373" t="s">
        <v>193</v>
      </c>
      <c r="W373" t="s">
        <v>106</v>
      </c>
      <c r="X373" t="s">
        <v>219</v>
      </c>
      <c r="Y373">
        <v>1</v>
      </c>
      <c r="Z373">
        <v>4</v>
      </c>
      <c r="AA373">
        <v>48</v>
      </c>
    </row>
    <row r="374" spans="1:27" x14ac:dyDescent="0.35">
      <c r="A374">
        <v>202</v>
      </c>
      <c r="B374">
        <v>202</v>
      </c>
      <c r="C374" t="s">
        <v>38</v>
      </c>
      <c r="D374" t="s">
        <v>39</v>
      </c>
      <c r="E374">
        <v>1</v>
      </c>
      <c r="F374" t="s">
        <v>263</v>
      </c>
      <c r="G374">
        <v>1</v>
      </c>
      <c r="H374">
        <v>3</v>
      </c>
      <c r="I374">
        <v>3</v>
      </c>
      <c r="J374">
        <v>45</v>
      </c>
      <c r="K374">
        <v>24</v>
      </c>
      <c r="L374">
        <v>24</v>
      </c>
      <c r="M374">
        <v>1</v>
      </c>
      <c r="N374" t="s">
        <v>198</v>
      </c>
      <c r="O374" t="s">
        <v>124</v>
      </c>
      <c r="P374" t="s">
        <v>177</v>
      </c>
      <c r="Q374" t="s">
        <v>178</v>
      </c>
      <c r="R374" t="s">
        <v>150</v>
      </c>
      <c r="S374" t="s">
        <v>53</v>
      </c>
      <c r="T374" t="s">
        <v>199</v>
      </c>
      <c r="U374">
        <v>4</v>
      </c>
      <c r="V374" t="s">
        <v>197</v>
      </c>
      <c r="W374" t="s">
        <v>64</v>
      </c>
      <c r="X374" t="s">
        <v>236</v>
      </c>
      <c r="Y374">
        <v>2</v>
      </c>
      <c r="Z374">
        <v>4</v>
      </c>
      <c r="AA374">
        <v>48</v>
      </c>
    </row>
    <row r="375" spans="1:27" x14ac:dyDescent="0.35">
      <c r="A375">
        <v>202</v>
      </c>
      <c r="B375">
        <v>202</v>
      </c>
      <c r="C375" t="s">
        <v>38</v>
      </c>
      <c r="D375" t="s">
        <v>39</v>
      </c>
      <c r="E375">
        <v>1</v>
      </c>
      <c r="F375" t="s">
        <v>263</v>
      </c>
      <c r="G375">
        <v>1</v>
      </c>
      <c r="H375">
        <v>3</v>
      </c>
      <c r="I375">
        <v>3</v>
      </c>
      <c r="J375">
        <v>46</v>
      </c>
      <c r="K375">
        <v>17</v>
      </c>
      <c r="L375">
        <v>17</v>
      </c>
      <c r="M375">
        <v>1</v>
      </c>
      <c r="N375" t="s">
        <v>152</v>
      </c>
      <c r="O375" t="s">
        <v>124</v>
      </c>
      <c r="P375" t="s">
        <v>153</v>
      </c>
      <c r="Q375" t="s">
        <v>154</v>
      </c>
      <c r="R375" t="s">
        <v>147</v>
      </c>
      <c r="S375" t="s">
        <v>63</v>
      </c>
      <c r="T375" t="s">
        <v>155</v>
      </c>
      <c r="U375">
        <v>5</v>
      </c>
      <c r="V375" t="s">
        <v>175</v>
      </c>
      <c r="W375" t="s">
        <v>110</v>
      </c>
      <c r="X375" t="s">
        <v>261</v>
      </c>
      <c r="Y375">
        <v>1</v>
      </c>
      <c r="Z375">
        <v>4</v>
      </c>
      <c r="AA375">
        <v>48</v>
      </c>
    </row>
    <row r="376" spans="1:27" x14ac:dyDescent="0.35">
      <c r="A376">
        <v>202</v>
      </c>
      <c r="B376">
        <v>202</v>
      </c>
      <c r="C376" t="s">
        <v>38</v>
      </c>
      <c r="D376" t="s">
        <v>39</v>
      </c>
      <c r="E376">
        <v>1</v>
      </c>
      <c r="F376" t="s">
        <v>263</v>
      </c>
      <c r="G376">
        <v>1</v>
      </c>
      <c r="H376">
        <v>3</v>
      </c>
      <c r="I376">
        <v>3</v>
      </c>
      <c r="J376">
        <v>47</v>
      </c>
      <c r="K376">
        <v>52</v>
      </c>
      <c r="L376">
        <v>52</v>
      </c>
      <c r="M376">
        <v>2</v>
      </c>
      <c r="N376" t="s">
        <v>166</v>
      </c>
      <c r="O376" t="s">
        <v>124</v>
      </c>
      <c r="P376" t="s">
        <v>167</v>
      </c>
      <c r="Q376" t="s">
        <v>168</v>
      </c>
      <c r="R376" t="s">
        <v>150</v>
      </c>
      <c r="S376" t="s">
        <v>53</v>
      </c>
      <c r="T376" t="s">
        <v>169</v>
      </c>
      <c r="U376">
        <v>5</v>
      </c>
      <c r="V376" t="s">
        <v>195</v>
      </c>
      <c r="W376" t="s">
        <v>112</v>
      </c>
      <c r="X376" t="s">
        <v>241</v>
      </c>
      <c r="Y376">
        <v>1</v>
      </c>
      <c r="Z376">
        <v>4</v>
      </c>
      <c r="AA376">
        <v>48</v>
      </c>
    </row>
    <row r="377" spans="1:27" x14ac:dyDescent="0.35">
      <c r="A377">
        <v>202</v>
      </c>
      <c r="B377">
        <v>202</v>
      </c>
      <c r="C377" t="s">
        <v>38</v>
      </c>
      <c r="D377" t="s">
        <v>39</v>
      </c>
      <c r="E377">
        <v>1</v>
      </c>
      <c r="F377" t="s">
        <v>263</v>
      </c>
      <c r="G377">
        <v>1</v>
      </c>
      <c r="H377">
        <v>3</v>
      </c>
      <c r="I377">
        <v>3</v>
      </c>
      <c r="J377">
        <v>48</v>
      </c>
      <c r="K377">
        <v>21</v>
      </c>
      <c r="L377">
        <v>21</v>
      </c>
      <c r="M377">
        <v>1</v>
      </c>
      <c r="N377" t="s">
        <v>123</v>
      </c>
      <c r="O377" t="s">
        <v>124</v>
      </c>
      <c r="P377" t="s">
        <v>125</v>
      </c>
      <c r="Q377" t="s">
        <v>126</v>
      </c>
      <c r="R377" t="s">
        <v>127</v>
      </c>
      <c r="S377" t="s">
        <v>46</v>
      </c>
      <c r="T377" t="s">
        <v>128</v>
      </c>
      <c r="U377">
        <v>2</v>
      </c>
      <c r="V377" t="s">
        <v>148</v>
      </c>
      <c r="W377" t="s">
        <v>54</v>
      </c>
      <c r="X377" t="s">
        <v>255</v>
      </c>
      <c r="Y377">
        <v>1</v>
      </c>
      <c r="Z377">
        <v>4</v>
      </c>
      <c r="AA377">
        <v>48</v>
      </c>
    </row>
    <row r="378" spans="1:27" x14ac:dyDescent="0.35">
      <c r="A378">
        <v>202</v>
      </c>
      <c r="B378">
        <v>202</v>
      </c>
      <c r="C378" t="s">
        <v>38</v>
      </c>
      <c r="D378" t="s">
        <v>39</v>
      </c>
      <c r="E378">
        <v>1</v>
      </c>
      <c r="F378" t="s">
        <v>263</v>
      </c>
      <c r="G378">
        <v>1</v>
      </c>
      <c r="H378">
        <v>3</v>
      </c>
      <c r="I378">
        <v>3</v>
      </c>
      <c r="J378">
        <v>49</v>
      </c>
      <c r="K378">
        <v>64</v>
      </c>
      <c r="L378">
        <v>64</v>
      </c>
      <c r="M378">
        <v>2</v>
      </c>
      <c r="N378" t="s">
        <v>237</v>
      </c>
      <c r="O378" t="s">
        <v>201</v>
      </c>
      <c r="P378" t="s">
        <v>202</v>
      </c>
      <c r="Q378" t="s">
        <v>224</v>
      </c>
      <c r="R378" t="s">
        <v>202</v>
      </c>
      <c r="S378" t="s">
        <v>53</v>
      </c>
      <c r="T378" t="s">
        <v>238</v>
      </c>
      <c r="U378">
        <v>1</v>
      </c>
      <c r="V378" t="s">
        <v>225</v>
      </c>
      <c r="W378" t="s">
        <v>171</v>
      </c>
      <c r="X378" t="s">
        <v>112</v>
      </c>
      <c r="Y378">
        <v>1</v>
      </c>
      <c r="Z378">
        <v>4</v>
      </c>
      <c r="AA378">
        <v>48</v>
      </c>
    </row>
    <row r="379" spans="1:27" x14ac:dyDescent="0.35">
      <c r="A379">
        <v>202</v>
      </c>
      <c r="B379">
        <v>202</v>
      </c>
      <c r="C379" t="s">
        <v>38</v>
      </c>
      <c r="D379" t="s">
        <v>39</v>
      </c>
      <c r="E379">
        <v>1</v>
      </c>
      <c r="F379" t="s">
        <v>263</v>
      </c>
      <c r="G379">
        <v>1</v>
      </c>
      <c r="H379">
        <v>3</v>
      </c>
      <c r="I379">
        <v>3</v>
      </c>
      <c r="J379">
        <v>50</v>
      </c>
      <c r="K379">
        <v>66</v>
      </c>
      <c r="L379">
        <v>66</v>
      </c>
      <c r="M379">
        <v>2</v>
      </c>
      <c r="N379" t="s">
        <v>229</v>
      </c>
      <c r="O379" t="s">
        <v>201</v>
      </c>
      <c r="P379" t="s">
        <v>202</v>
      </c>
      <c r="Q379" t="s">
        <v>203</v>
      </c>
      <c r="R379" t="s">
        <v>202</v>
      </c>
      <c r="S379" t="s">
        <v>81</v>
      </c>
      <c r="T379" t="s">
        <v>230</v>
      </c>
      <c r="U379">
        <v>1</v>
      </c>
      <c r="V379" t="s">
        <v>228</v>
      </c>
      <c r="W379" t="s">
        <v>76</v>
      </c>
      <c r="X379" t="s">
        <v>155</v>
      </c>
      <c r="Y379">
        <v>2</v>
      </c>
      <c r="Z379">
        <v>4</v>
      </c>
      <c r="AA379">
        <v>48</v>
      </c>
    </row>
    <row r="380" spans="1:27" x14ac:dyDescent="0.35">
      <c r="A380">
        <v>202</v>
      </c>
      <c r="B380">
        <v>202</v>
      </c>
      <c r="C380" t="s">
        <v>38</v>
      </c>
      <c r="D380" t="s">
        <v>39</v>
      </c>
      <c r="E380">
        <v>1</v>
      </c>
      <c r="F380" t="s">
        <v>263</v>
      </c>
      <c r="G380">
        <v>1</v>
      </c>
      <c r="H380">
        <v>3</v>
      </c>
      <c r="I380">
        <v>3</v>
      </c>
      <c r="J380">
        <v>51</v>
      </c>
      <c r="K380">
        <v>68</v>
      </c>
      <c r="L380">
        <v>68</v>
      </c>
      <c r="M380">
        <v>2</v>
      </c>
      <c r="N380" t="s">
        <v>242</v>
      </c>
      <c r="O380" t="s">
        <v>201</v>
      </c>
      <c r="P380" t="s">
        <v>202</v>
      </c>
      <c r="Q380" t="s">
        <v>227</v>
      </c>
      <c r="R380" t="s">
        <v>202</v>
      </c>
      <c r="S380" t="s">
        <v>63</v>
      </c>
      <c r="T380" t="s">
        <v>243</v>
      </c>
      <c r="U380">
        <v>5</v>
      </c>
      <c r="V380" t="s">
        <v>253</v>
      </c>
      <c r="W380" t="s">
        <v>199</v>
      </c>
      <c r="X380" t="s">
        <v>118</v>
      </c>
      <c r="Y380">
        <v>2</v>
      </c>
      <c r="Z380">
        <v>4</v>
      </c>
      <c r="AA380">
        <v>48</v>
      </c>
    </row>
    <row r="381" spans="1:27" x14ac:dyDescent="0.35">
      <c r="A381">
        <v>202</v>
      </c>
      <c r="B381">
        <v>202</v>
      </c>
      <c r="C381" t="s">
        <v>38</v>
      </c>
      <c r="D381" t="s">
        <v>39</v>
      </c>
      <c r="E381">
        <v>1</v>
      </c>
      <c r="F381" t="s">
        <v>263</v>
      </c>
      <c r="G381">
        <v>1</v>
      </c>
      <c r="H381">
        <v>3</v>
      </c>
      <c r="I381">
        <v>3</v>
      </c>
      <c r="J381">
        <v>52</v>
      </c>
      <c r="K381">
        <v>69</v>
      </c>
      <c r="L381">
        <v>69</v>
      </c>
      <c r="M381">
        <v>2</v>
      </c>
      <c r="N381" t="s">
        <v>252</v>
      </c>
      <c r="O381" t="s">
        <v>201</v>
      </c>
      <c r="P381" t="s">
        <v>202</v>
      </c>
      <c r="Q381" t="s">
        <v>218</v>
      </c>
      <c r="R381" t="s">
        <v>202</v>
      </c>
      <c r="S381" t="s">
        <v>63</v>
      </c>
      <c r="T381" t="s">
        <v>253</v>
      </c>
      <c r="U381">
        <v>1</v>
      </c>
      <c r="V381" t="s">
        <v>219</v>
      </c>
      <c r="W381" t="s">
        <v>100</v>
      </c>
      <c r="X381" t="s">
        <v>133</v>
      </c>
      <c r="Y381">
        <v>1</v>
      </c>
      <c r="Z381">
        <v>4</v>
      </c>
      <c r="AA381">
        <v>48</v>
      </c>
    </row>
    <row r="382" spans="1:27" x14ac:dyDescent="0.35">
      <c r="A382">
        <v>202</v>
      </c>
      <c r="B382">
        <v>202</v>
      </c>
      <c r="C382" t="s">
        <v>38</v>
      </c>
      <c r="D382" t="s">
        <v>39</v>
      </c>
      <c r="E382">
        <v>1</v>
      </c>
      <c r="F382" t="s">
        <v>263</v>
      </c>
      <c r="G382">
        <v>1</v>
      </c>
      <c r="H382">
        <v>3</v>
      </c>
      <c r="I382">
        <v>3</v>
      </c>
      <c r="J382">
        <v>53</v>
      </c>
      <c r="K382">
        <v>71</v>
      </c>
      <c r="L382">
        <v>71</v>
      </c>
      <c r="M382">
        <v>2</v>
      </c>
      <c r="N382" t="s">
        <v>234</v>
      </c>
      <c r="O382" t="s">
        <v>201</v>
      </c>
      <c r="P382" t="s">
        <v>202</v>
      </c>
      <c r="Q382" t="s">
        <v>235</v>
      </c>
      <c r="R382" t="s">
        <v>202</v>
      </c>
      <c r="S382" t="s">
        <v>46</v>
      </c>
      <c r="T382" t="s">
        <v>236</v>
      </c>
      <c r="U382">
        <v>1</v>
      </c>
      <c r="V382" t="s">
        <v>204</v>
      </c>
      <c r="W382" t="s">
        <v>191</v>
      </c>
      <c r="X382" t="s">
        <v>86</v>
      </c>
      <c r="Y382">
        <v>2</v>
      </c>
      <c r="Z382">
        <v>4</v>
      </c>
      <c r="AA382">
        <v>48</v>
      </c>
    </row>
    <row r="383" spans="1:27" x14ac:dyDescent="0.35">
      <c r="A383">
        <v>202</v>
      </c>
      <c r="B383">
        <v>202</v>
      </c>
      <c r="C383" t="s">
        <v>38</v>
      </c>
      <c r="D383" t="s">
        <v>39</v>
      </c>
      <c r="E383">
        <v>1</v>
      </c>
      <c r="F383" t="s">
        <v>263</v>
      </c>
      <c r="G383">
        <v>1</v>
      </c>
      <c r="H383">
        <v>3</v>
      </c>
      <c r="I383">
        <v>3</v>
      </c>
      <c r="J383">
        <v>54</v>
      </c>
      <c r="K383">
        <v>62</v>
      </c>
      <c r="L383">
        <v>62</v>
      </c>
      <c r="M383">
        <v>2</v>
      </c>
      <c r="N383" t="s">
        <v>239</v>
      </c>
      <c r="O383" t="s">
        <v>201</v>
      </c>
      <c r="P383" t="s">
        <v>202</v>
      </c>
      <c r="Q383" t="s">
        <v>240</v>
      </c>
      <c r="R383" t="s">
        <v>202</v>
      </c>
      <c r="S383" t="s">
        <v>63</v>
      </c>
      <c r="T383" t="s">
        <v>241</v>
      </c>
      <c r="U383">
        <v>2</v>
      </c>
      <c r="V383" t="s">
        <v>210</v>
      </c>
      <c r="W383" t="s">
        <v>120</v>
      </c>
      <c r="X383" t="s">
        <v>128</v>
      </c>
      <c r="Y383">
        <v>2</v>
      </c>
      <c r="Z383">
        <v>4</v>
      </c>
      <c r="AA383">
        <v>48</v>
      </c>
    </row>
    <row r="384" spans="1:27" x14ac:dyDescent="0.35">
      <c r="A384">
        <v>202</v>
      </c>
      <c r="B384">
        <v>202</v>
      </c>
      <c r="C384" t="s">
        <v>38</v>
      </c>
      <c r="D384" t="s">
        <v>39</v>
      </c>
      <c r="E384">
        <v>1</v>
      </c>
      <c r="F384" t="s">
        <v>263</v>
      </c>
      <c r="G384">
        <v>1</v>
      </c>
      <c r="H384">
        <v>3</v>
      </c>
      <c r="I384">
        <v>3</v>
      </c>
      <c r="J384">
        <v>55</v>
      </c>
      <c r="K384">
        <v>63</v>
      </c>
      <c r="L384">
        <v>63</v>
      </c>
      <c r="M384">
        <v>2</v>
      </c>
      <c r="N384" t="s">
        <v>223</v>
      </c>
      <c r="O384" t="s">
        <v>201</v>
      </c>
      <c r="P384" t="s">
        <v>202</v>
      </c>
      <c r="Q384" t="s">
        <v>224</v>
      </c>
      <c r="R384" t="s">
        <v>202</v>
      </c>
      <c r="S384" t="s">
        <v>46</v>
      </c>
      <c r="T384" t="s">
        <v>225</v>
      </c>
      <c r="U384">
        <v>2</v>
      </c>
      <c r="V384" t="s">
        <v>222</v>
      </c>
      <c r="W384" t="s">
        <v>114</v>
      </c>
      <c r="X384" t="s">
        <v>179</v>
      </c>
      <c r="Y384">
        <v>2</v>
      </c>
      <c r="Z384">
        <v>4</v>
      </c>
      <c r="AA384">
        <v>48</v>
      </c>
    </row>
    <row r="385" spans="1:27" x14ac:dyDescent="0.35">
      <c r="A385">
        <v>202</v>
      </c>
      <c r="B385">
        <v>202</v>
      </c>
      <c r="C385" t="s">
        <v>38</v>
      </c>
      <c r="D385" t="s">
        <v>39</v>
      </c>
      <c r="E385">
        <v>1</v>
      </c>
      <c r="F385" t="s">
        <v>263</v>
      </c>
      <c r="G385">
        <v>1</v>
      </c>
      <c r="H385">
        <v>3</v>
      </c>
      <c r="I385">
        <v>3</v>
      </c>
      <c r="J385">
        <v>56</v>
      </c>
      <c r="K385">
        <v>61</v>
      </c>
      <c r="L385">
        <v>61</v>
      </c>
      <c r="M385">
        <v>2</v>
      </c>
      <c r="N385" t="s">
        <v>244</v>
      </c>
      <c r="O385" t="s">
        <v>201</v>
      </c>
      <c r="P385" t="s">
        <v>202</v>
      </c>
      <c r="Q385" t="s">
        <v>240</v>
      </c>
      <c r="R385" t="s">
        <v>202</v>
      </c>
      <c r="S385" t="s">
        <v>81</v>
      </c>
      <c r="T385" t="s">
        <v>245</v>
      </c>
      <c r="U385">
        <v>1</v>
      </c>
      <c r="V385" t="s">
        <v>241</v>
      </c>
      <c r="W385" t="s">
        <v>47</v>
      </c>
      <c r="X385" t="s">
        <v>151</v>
      </c>
      <c r="Y385">
        <v>1</v>
      </c>
      <c r="Z385">
        <v>4</v>
      </c>
      <c r="AA385">
        <v>48</v>
      </c>
    </row>
    <row r="386" spans="1:27" x14ac:dyDescent="0.35">
      <c r="A386">
        <v>202</v>
      </c>
      <c r="B386">
        <v>202</v>
      </c>
      <c r="C386" t="s">
        <v>38</v>
      </c>
      <c r="D386" t="s">
        <v>39</v>
      </c>
      <c r="E386">
        <v>1</v>
      </c>
      <c r="F386" t="s">
        <v>263</v>
      </c>
      <c r="G386">
        <v>1</v>
      </c>
      <c r="H386">
        <v>3</v>
      </c>
      <c r="I386">
        <v>3</v>
      </c>
      <c r="J386">
        <v>57</v>
      </c>
      <c r="K386">
        <v>34</v>
      </c>
      <c r="L386">
        <v>34</v>
      </c>
      <c r="M386">
        <v>1</v>
      </c>
      <c r="N386" t="s">
        <v>208</v>
      </c>
      <c r="O386" t="s">
        <v>201</v>
      </c>
      <c r="P386" t="s">
        <v>202</v>
      </c>
      <c r="Q386" t="s">
        <v>209</v>
      </c>
      <c r="R386" t="s">
        <v>202</v>
      </c>
      <c r="S386" t="s">
        <v>63</v>
      </c>
      <c r="T386" t="s">
        <v>210</v>
      </c>
      <c r="U386">
        <v>4</v>
      </c>
      <c r="V386" t="s">
        <v>259</v>
      </c>
      <c r="W386" t="s">
        <v>175</v>
      </c>
      <c r="X386" t="s">
        <v>106</v>
      </c>
      <c r="Y386">
        <v>1</v>
      </c>
      <c r="Z386">
        <v>4</v>
      </c>
      <c r="AA386">
        <v>48</v>
      </c>
    </row>
    <row r="387" spans="1:27" x14ac:dyDescent="0.35">
      <c r="A387">
        <v>202</v>
      </c>
      <c r="B387">
        <v>202</v>
      </c>
      <c r="C387" t="s">
        <v>38</v>
      </c>
      <c r="D387" t="s">
        <v>39</v>
      </c>
      <c r="E387">
        <v>1</v>
      </c>
      <c r="F387" t="s">
        <v>263</v>
      </c>
      <c r="G387">
        <v>1</v>
      </c>
      <c r="H387">
        <v>3</v>
      </c>
      <c r="I387">
        <v>3</v>
      </c>
      <c r="J387">
        <v>58</v>
      </c>
      <c r="K387">
        <v>27</v>
      </c>
      <c r="L387">
        <v>27</v>
      </c>
      <c r="M387">
        <v>1</v>
      </c>
      <c r="N387" t="s">
        <v>205</v>
      </c>
      <c r="O387" t="s">
        <v>201</v>
      </c>
      <c r="P387" t="s">
        <v>202</v>
      </c>
      <c r="Q387" t="s">
        <v>206</v>
      </c>
      <c r="R387" t="s">
        <v>202</v>
      </c>
      <c r="S387" t="s">
        <v>81</v>
      </c>
      <c r="T387" t="s">
        <v>207</v>
      </c>
      <c r="U387">
        <v>2</v>
      </c>
      <c r="V387" t="s">
        <v>247</v>
      </c>
      <c r="W387" t="s">
        <v>90</v>
      </c>
      <c r="X387" t="s">
        <v>189</v>
      </c>
      <c r="Y387">
        <v>1</v>
      </c>
      <c r="Z387">
        <v>4</v>
      </c>
      <c r="AA387">
        <v>48</v>
      </c>
    </row>
    <row r="388" spans="1:27" x14ac:dyDescent="0.35">
      <c r="A388">
        <v>202</v>
      </c>
      <c r="B388">
        <v>202</v>
      </c>
      <c r="C388" t="s">
        <v>38</v>
      </c>
      <c r="D388" t="s">
        <v>39</v>
      </c>
      <c r="E388">
        <v>1</v>
      </c>
      <c r="F388" t="s">
        <v>263</v>
      </c>
      <c r="G388">
        <v>1</v>
      </c>
      <c r="H388">
        <v>3</v>
      </c>
      <c r="I388">
        <v>3</v>
      </c>
      <c r="J388">
        <v>59</v>
      </c>
      <c r="K388">
        <v>32</v>
      </c>
      <c r="L388">
        <v>32</v>
      </c>
      <c r="M388">
        <v>1</v>
      </c>
      <c r="N388" t="s">
        <v>211</v>
      </c>
      <c r="O388" t="s">
        <v>201</v>
      </c>
      <c r="P388" t="s">
        <v>202</v>
      </c>
      <c r="Q388" t="s">
        <v>212</v>
      </c>
      <c r="R388" t="s">
        <v>202</v>
      </c>
      <c r="S388" t="s">
        <v>53</v>
      </c>
      <c r="T388" t="s">
        <v>213</v>
      </c>
      <c r="U388">
        <v>5</v>
      </c>
      <c r="V388" t="s">
        <v>251</v>
      </c>
      <c r="W388" t="s">
        <v>195</v>
      </c>
      <c r="X388" t="s">
        <v>58</v>
      </c>
      <c r="Y388">
        <v>2</v>
      </c>
      <c r="Z388">
        <v>4</v>
      </c>
      <c r="AA388">
        <v>48</v>
      </c>
    </row>
    <row r="389" spans="1:27" x14ac:dyDescent="0.35">
      <c r="A389">
        <v>202</v>
      </c>
      <c r="B389">
        <v>202</v>
      </c>
      <c r="C389" t="s">
        <v>38</v>
      </c>
      <c r="D389" t="s">
        <v>39</v>
      </c>
      <c r="E389">
        <v>1</v>
      </c>
      <c r="F389" t="s">
        <v>263</v>
      </c>
      <c r="G389">
        <v>1</v>
      </c>
      <c r="H389">
        <v>3</v>
      </c>
      <c r="I389">
        <v>3</v>
      </c>
      <c r="J389">
        <v>60</v>
      </c>
      <c r="K389">
        <v>25</v>
      </c>
      <c r="L389">
        <v>25</v>
      </c>
      <c r="M389">
        <v>1</v>
      </c>
      <c r="N389" t="s">
        <v>220</v>
      </c>
      <c r="O389" t="s">
        <v>201</v>
      </c>
      <c r="P389" t="s">
        <v>202</v>
      </c>
      <c r="Q389" t="s">
        <v>221</v>
      </c>
      <c r="R389" t="s">
        <v>202</v>
      </c>
      <c r="S389" t="s">
        <v>46</v>
      </c>
      <c r="T389" t="s">
        <v>222</v>
      </c>
      <c r="U389">
        <v>4</v>
      </c>
      <c r="V389" t="s">
        <v>257</v>
      </c>
      <c r="W389" t="s">
        <v>116</v>
      </c>
      <c r="X389" t="s">
        <v>161</v>
      </c>
      <c r="Y389">
        <v>1</v>
      </c>
      <c r="Z389">
        <v>4</v>
      </c>
      <c r="AA389">
        <v>48</v>
      </c>
    </row>
    <row r="390" spans="1:27" x14ac:dyDescent="0.35">
      <c r="A390">
        <v>202</v>
      </c>
      <c r="B390">
        <v>202</v>
      </c>
      <c r="C390" t="s">
        <v>38</v>
      </c>
      <c r="D390" t="s">
        <v>39</v>
      </c>
      <c r="E390">
        <v>1</v>
      </c>
      <c r="F390" t="s">
        <v>263</v>
      </c>
      <c r="G390">
        <v>1</v>
      </c>
      <c r="H390">
        <v>3</v>
      </c>
      <c r="I390">
        <v>3</v>
      </c>
      <c r="J390">
        <v>61</v>
      </c>
      <c r="K390">
        <v>29</v>
      </c>
      <c r="L390">
        <v>29</v>
      </c>
      <c r="M390">
        <v>1</v>
      </c>
      <c r="N390" t="s">
        <v>214</v>
      </c>
      <c r="O390" t="s">
        <v>201</v>
      </c>
      <c r="P390" t="s">
        <v>202</v>
      </c>
      <c r="Q390" t="s">
        <v>215</v>
      </c>
      <c r="R390" t="s">
        <v>202</v>
      </c>
      <c r="S390" t="s">
        <v>63</v>
      </c>
      <c r="T390" t="s">
        <v>216</v>
      </c>
      <c r="U390">
        <v>1</v>
      </c>
      <c r="V390" t="s">
        <v>255</v>
      </c>
      <c r="W390" t="s">
        <v>88</v>
      </c>
      <c r="X390" t="s">
        <v>159</v>
      </c>
      <c r="Y390">
        <v>1</v>
      </c>
      <c r="Z390">
        <v>4</v>
      </c>
      <c r="AA390">
        <v>48</v>
      </c>
    </row>
    <row r="391" spans="1:27" x14ac:dyDescent="0.35">
      <c r="A391">
        <v>202</v>
      </c>
      <c r="B391">
        <v>202</v>
      </c>
      <c r="C391" t="s">
        <v>38</v>
      </c>
      <c r="D391" t="s">
        <v>39</v>
      </c>
      <c r="E391">
        <v>1</v>
      </c>
      <c r="F391" t="s">
        <v>263</v>
      </c>
      <c r="G391">
        <v>1</v>
      </c>
      <c r="H391">
        <v>3</v>
      </c>
      <c r="I391">
        <v>3</v>
      </c>
      <c r="J391">
        <v>62</v>
      </c>
      <c r="K391">
        <v>35</v>
      </c>
      <c r="L391">
        <v>35</v>
      </c>
      <c r="M391">
        <v>1</v>
      </c>
      <c r="N391" t="s">
        <v>260</v>
      </c>
      <c r="O391" t="s">
        <v>201</v>
      </c>
      <c r="P391" t="s">
        <v>202</v>
      </c>
      <c r="Q391" t="s">
        <v>232</v>
      </c>
      <c r="R391" t="s">
        <v>202</v>
      </c>
      <c r="S391" t="s">
        <v>81</v>
      </c>
      <c r="T391" t="s">
        <v>261</v>
      </c>
      <c r="U391">
        <v>4</v>
      </c>
      <c r="V391" t="s">
        <v>207</v>
      </c>
      <c r="W391" t="s">
        <v>187</v>
      </c>
      <c r="X391" t="s">
        <v>104</v>
      </c>
      <c r="Y391">
        <v>2</v>
      </c>
      <c r="Z391">
        <v>4</v>
      </c>
      <c r="AA391">
        <v>48</v>
      </c>
    </row>
    <row r="392" spans="1:27" x14ac:dyDescent="0.35">
      <c r="A392">
        <v>202</v>
      </c>
      <c r="B392">
        <v>202</v>
      </c>
      <c r="C392" t="s">
        <v>38</v>
      </c>
      <c r="D392" t="s">
        <v>39</v>
      </c>
      <c r="E392">
        <v>1</v>
      </c>
      <c r="F392" t="s">
        <v>263</v>
      </c>
      <c r="G392">
        <v>1</v>
      </c>
      <c r="H392">
        <v>3</v>
      </c>
      <c r="I392">
        <v>3</v>
      </c>
      <c r="J392">
        <v>63</v>
      </c>
      <c r="K392">
        <v>65</v>
      </c>
      <c r="L392">
        <v>65</v>
      </c>
      <c r="M392">
        <v>2</v>
      </c>
      <c r="N392" t="s">
        <v>200</v>
      </c>
      <c r="O392" t="s">
        <v>201</v>
      </c>
      <c r="P392" t="s">
        <v>202</v>
      </c>
      <c r="Q392" t="s">
        <v>203</v>
      </c>
      <c r="R392" t="s">
        <v>202</v>
      </c>
      <c r="S392" t="s">
        <v>46</v>
      </c>
      <c r="T392" t="s">
        <v>204</v>
      </c>
      <c r="U392">
        <v>1</v>
      </c>
      <c r="V392" t="s">
        <v>230</v>
      </c>
      <c r="W392" t="s">
        <v>148</v>
      </c>
      <c r="X392" t="s">
        <v>54</v>
      </c>
      <c r="Y392">
        <v>1</v>
      </c>
      <c r="Z392">
        <v>4</v>
      </c>
      <c r="AA392">
        <v>48</v>
      </c>
    </row>
    <row r="393" spans="1:27" x14ac:dyDescent="0.35">
      <c r="A393">
        <v>202</v>
      </c>
      <c r="B393">
        <v>202</v>
      </c>
      <c r="C393" t="s">
        <v>38</v>
      </c>
      <c r="D393" t="s">
        <v>39</v>
      </c>
      <c r="E393">
        <v>1</v>
      </c>
      <c r="F393" t="s">
        <v>263</v>
      </c>
      <c r="G393">
        <v>1</v>
      </c>
      <c r="H393">
        <v>3</v>
      </c>
      <c r="I393">
        <v>3</v>
      </c>
      <c r="J393">
        <v>64</v>
      </c>
      <c r="K393">
        <v>28</v>
      </c>
      <c r="L393">
        <v>28</v>
      </c>
      <c r="M393">
        <v>1</v>
      </c>
      <c r="N393" t="s">
        <v>246</v>
      </c>
      <c r="O393" t="s">
        <v>201</v>
      </c>
      <c r="P393" t="s">
        <v>202</v>
      </c>
      <c r="Q393" t="s">
        <v>206</v>
      </c>
      <c r="R393" t="s">
        <v>202</v>
      </c>
      <c r="S393" t="s">
        <v>63</v>
      </c>
      <c r="T393" t="s">
        <v>247</v>
      </c>
      <c r="U393">
        <v>1</v>
      </c>
      <c r="V393" t="s">
        <v>216</v>
      </c>
      <c r="W393" t="s">
        <v>145</v>
      </c>
      <c r="X393" t="s">
        <v>82</v>
      </c>
      <c r="Y393">
        <v>2</v>
      </c>
      <c r="Z393">
        <v>4</v>
      </c>
      <c r="AA393">
        <v>48</v>
      </c>
    </row>
    <row r="394" spans="1:27" x14ac:dyDescent="0.35">
      <c r="A394">
        <v>202</v>
      </c>
      <c r="B394">
        <v>202</v>
      </c>
      <c r="C394" t="s">
        <v>38</v>
      </c>
      <c r="D394" t="s">
        <v>39</v>
      </c>
      <c r="E394">
        <v>1</v>
      </c>
      <c r="F394" t="s">
        <v>263</v>
      </c>
      <c r="G394">
        <v>1</v>
      </c>
      <c r="H394">
        <v>3</v>
      </c>
      <c r="I394">
        <v>3</v>
      </c>
      <c r="J394">
        <v>65</v>
      </c>
      <c r="K394">
        <v>70</v>
      </c>
      <c r="L394">
        <v>70</v>
      </c>
      <c r="M394">
        <v>2</v>
      </c>
      <c r="N394" t="s">
        <v>217</v>
      </c>
      <c r="O394" t="s">
        <v>201</v>
      </c>
      <c r="P394" t="s">
        <v>202</v>
      </c>
      <c r="Q394" t="s">
        <v>218</v>
      </c>
      <c r="R394" t="s">
        <v>202</v>
      </c>
      <c r="S394" t="s">
        <v>53</v>
      </c>
      <c r="T394" t="s">
        <v>219</v>
      </c>
      <c r="U394">
        <v>5</v>
      </c>
      <c r="V394" t="s">
        <v>238</v>
      </c>
      <c r="W394" t="s">
        <v>72</v>
      </c>
      <c r="X394" t="s">
        <v>173</v>
      </c>
      <c r="Y394">
        <v>2</v>
      </c>
      <c r="Z394">
        <v>4</v>
      </c>
      <c r="AA394">
        <v>48</v>
      </c>
    </row>
    <row r="395" spans="1:27" x14ac:dyDescent="0.35">
      <c r="A395">
        <v>202</v>
      </c>
      <c r="B395">
        <v>202</v>
      </c>
      <c r="C395" t="s">
        <v>38</v>
      </c>
      <c r="D395" t="s">
        <v>39</v>
      </c>
      <c r="E395">
        <v>1</v>
      </c>
      <c r="F395" t="s">
        <v>263</v>
      </c>
      <c r="G395">
        <v>1</v>
      </c>
      <c r="H395">
        <v>3</v>
      </c>
      <c r="I395">
        <v>3</v>
      </c>
      <c r="J395">
        <v>66</v>
      </c>
      <c r="K395">
        <v>26</v>
      </c>
      <c r="L395">
        <v>26</v>
      </c>
      <c r="M395">
        <v>1</v>
      </c>
      <c r="N395" t="s">
        <v>256</v>
      </c>
      <c r="O395" t="s">
        <v>201</v>
      </c>
      <c r="P395" t="s">
        <v>202</v>
      </c>
      <c r="Q395" t="s">
        <v>221</v>
      </c>
      <c r="R395" t="s">
        <v>202</v>
      </c>
      <c r="S395" t="s">
        <v>81</v>
      </c>
      <c r="T395" t="s">
        <v>257</v>
      </c>
      <c r="U395">
        <v>4</v>
      </c>
      <c r="V395" t="s">
        <v>245</v>
      </c>
      <c r="W395" t="s">
        <v>108</v>
      </c>
      <c r="X395" t="s">
        <v>197</v>
      </c>
      <c r="Y395">
        <v>2</v>
      </c>
      <c r="Z395">
        <v>4</v>
      </c>
      <c r="AA395">
        <v>48</v>
      </c>
    </row>
    <row r="396" spans="1:27" x14ac:dyDescent="0.35">
      <c r="A396">
        <v>202</v>
      </c>
      <c r="B396">
        <v>202</v>
      </c>
      <c r="C396" t="s">
        <v>38</v>
      </c>
      <c r="D396" t="s">
        <v>39</v>
      </c>
      <c r="E396">
        <v>1</v>
      </c>
      <c r="F396" t="s">
        <v>263</v>
      </c>
      <c r="G396">
        <v>1</v>
      </c>
      <c r="H396">
        <v>3</v>
      </c>
      <c r="I396">
        <v>3</v>
      </c>
      <c r="J396">
        <v>67</v>
      </c>
      <c r="K396">
        <v>72</v>
      </c>
      <c r="L396">
        <v>72</v>
      </c>
      <c r="M396">
        <v>2</v>
      </c>
      <c r="N396" t="s">
        <v>250</v>
      </c>
      <c r="O396" t="s">
        <v>201</v>
      </c>
      <c r="P396" t="s">
        <v>202</v>
      </c>
      <c r="Q396" t="s">
        <v>235</v>
      </c>
      <c r="R396" t="s">
        <v>202</v>
      </c>
      <c r="S396" t="s">
        <v>53</v>
      </c>
      <c r="T396" t="s">
        <v>251</v>
      </c>
      <c r="U396">
        <v>5</v>
      </c>
      <c r="V396" t="s">
        <v>236</v>
      </c>
      <c r="W396" t="s">
        <v>141</v>
      </c>
      <c r="X396" t="s">
        <v>122</v>
      </c>
      <c r="Y396">
        <v>1</v>
      </c>
      <c r="Z396">
        <v>4</v>
      </c>
      <c r="AA396">
        <v>48</v>
      </c>
    </row>
    <row r="397" spans="1:27" x14ac:dyDescent="0.35">
      <c r="A397">
        <v>202</v>
      </c>
      <c r="B397">
        <v>202</v>
      </c>
      <c r="C397" t="s">
        <v>38</v>
      </c>
      <c r="D397" t="s">
        <v>39</v>
      </c>
      <c r="E397">
        <v>1</v>
      </c>
      <c r="F397" t="s">
        <v>263</v>
      </c>
      <c r="G397">
        <v>1</v>
      </c>
      <c r="H397">
        <v>3</v>
      </c>
      <c r="I397">
        <v>3</v>
      </c>
      <c r="J397">
        <v>68</v>
      </c>
      <c r="K397">
        <v>30</v>
      </c>
      <c r="L397">
        <v>30</v>
      </c>
      <c r="M397">
        <v>1</v>
      </c>
      <c r="N397" t="s">
        <v>254</v>
      </c>
      <c r="O397" t="s">
        <v>201</v>
      </c>
      <c r="P397" t="s">
        <v>202</v>
      </c>
      <c r="Q397" t="s">
        <v>215</v>
      </c>
      <c r="R397" t="s">
        <v>202</v>
      </c>
      <c r="S397" t="s">
        <v>53</v>
      </c>
      <c r="T397" t="s">
        <v>255</v>
      </c>
      <c r="U397">
        <v>1</v>
      </c>
      <c r="V397" t="s">
        <v>233</v>
      </c>
      <c r="W397" t="s">
        <v>165</v>
      </c>
      <c r="X397" t="s">
        <v>68</v>
      </c>
      <c r="Y397">
        <v>2</v>
      </c>
      <c r="Z397">
        <v>4</v>
      </c>
      <c r="AA397">
        <v>48</v>
      </c>
    </row>
    <row r="398" spans="1:27" x14ac:dyDescent="0.35">
      <c r="A398">
        <v>202</v>
      </c>
      <c r="B398">
        <v>202</v>
      </c>
      <c r="C398" t="s">
        <v>38</v>
      </c>
      <c r="D398" t="s">
        <v>39</v>
      </c>
      <c r="E398">
        <v>1</v>
      </c>
      <c r="F398" t="s">
        <v>263</v>
      </c>
      <c r="G398">
        <v>1</v>
      </c>
      <c r="H398">
        <v>3</v>
      </c>
      <c r="I398">
        <v>3</v>
      </c>
      <c r="J398">
        <v>69</v>
      </c>
      <c r="K398">
        <v>36</v>
      </c>
      <c r="L398">
        <v>36</v>
      </c>
      <c r="M398">
        <v>1</v>
      </c>
      <c r="N398" t="s">
        <v>231</v>
      </c>
      <c r="O398" t="s">
        <v>201</v>
      </c>
      <c r="P398" t="s">
        <v>202</v>
      </c>
      <c r="Q398" t="s">
        <v>232</v>
      </c>
      <c r="R398" t="s">
        <v>202</v>
      </c>
      <c r="S398" t="s">
        <v>53</v>
      </c>
      <c r="T398" t="s">
        <v>233</v>
      </c>
      <c r="U398">
        <v>4</v>
      </c>
      <c r="V398" t="s">
        <v>261</v>
      </c>
      <c r="W398" t="s">
        <v>137</v>
      </c>
      <c r="X398" t="s">
        <v>110</v>
      </c>
      <c r="Y398">
        <v>1</v>
      </c>
      <c r="Z398">
        <v>4</v>
      </c>
      <c r="AA398">
        <v>48</v>
      </c>
    </row>
    <row r="399" spans="1:27" x14ac:dyDescent="0.35">
      <c r="A399">
        <v>202</v>
      </c>
      <c r="B399">
        <v>202</v>
      </c>
      <c r="C399" t="s">
        <v>38</v>
      </c>
      <c r="D399" t="s">
        <v>39</v>
      </c>
      <c r="E399">
        <v>1</v>
      </c>
      <c r="F399" t="s">
        <v>263</v>
      </c>
      <c r="G399">
        <v>1</v>
      </c>
      <c r="H399">
        <v>3</v>
      </c>
      <c r="I399">
        <v>3</v>
      </c>
      <c r="J399">
        <v>70</v>
      </c>
      <c r="K399">
        <v>31</v>
      </c>
      <c r="L399">
        <v>31</v>
      </c>
      <c r="M399">
        <v>1</v>
      </c>
      <c r="N399" t="s">
        <v>248</v>
      </c>
      <c r="O399" t="s">
        <v>201</v>
      </c>
      <c r="P399" t="s">
        <v>202</v>
      </c>
      <c r="Q399" t="s">
        <v>212</v>
      </c>
      <c r="R399" t="s">
        <v>202</v>
      </c>
      <c r="S399" t="s">
        <v>46</v>
      </c>
      <c r="T399" t="s">
        <v>249</v>
      </c>
      <c r="U399">
        <v>5</v>
      </c>
      <c r="V399" t="s">
        <v>213</v>
      </c>
      <c r="W399" t="s">
        <v>193</v>
      </c>
      <c r="X399" t="s">
        <v>64</v>
      </c>
      <c r="Y399">
        <v>1</v>
      </c>
      <c r="Z399">
        <v>4</v>
      </c>
      <c r="AA399">
        <v>48</v>
      </c>
    </row>
    <row r="400" spans="1:27" x14ac:dyDescent="0.35">
      <c r="A400">
        <v>202</v>
      </c>
      <c r="B400">
        <v>202</v>
      </c>
      <c r="C400" t="s">
        <v>38</v>
      </c>
      <c r="D400" t="s">
        <v>39</v>
      </c>
      <c r="E400">
        <v>1</v>
      </c>
      <c r="F400" t="s">
        <v>263</v>
      </c>
      <c r="G400">
        <v>1</v>
      </c>
      <c r="H400">
        <v>3</v>
      </c>
      <c r="I400">
        <v>3</v>
      </c>
      <c r="J400">
        <v>71</v>
      </c>
      <c r="K400">
        <v>67</v>
      </c>
      <c r="L400">
        <v>67</v>
      </c>
      <c r="M400">
        <v>2</v>
      </c>
      <c r="N400" t="s">
        <v>226</v>
      </c>
      <c r="O400" t="s">
        <v>201</v>
      </c>
      <c r="P400" t="s">
        <v>202</v>
      </c>
      <c r="Q400" t="s">
        <v>227</v>
      </c>
      <c r="R400" t="s">
        <v>202</v>
      </c>
      <c r="S400" t="s">
        <v>81</v>
      </c>
      <c r="T400" t="s">
        <v>228</v>
      </c>
      <c r="U400">
        <v>2</v>
      </c>
      <c r="V400" t="s">
        <v>243</v>
      </c>
      <c r="W400" t="s">
        <v>96</v>
      </c>
      <c r="X400" t="s">
        <v>169</v>
      </c>
      <c r="Y400">
        <v>1</v>
      </c>
      <c r="Z400">
        <v>4</v>
      </c>
      <c r="AA400">
        <v>48</v>
      </c>
    </row>
    <row r="401" spans="1:27" x14ac:dyDescent="0.35">
      <c r="A401">
        <v>202</v>
      </c>
      <c r="B401">
        <v>202</v>
      </c>
      <c r="C401" t="s">
        <v>38</v>
      </c>
      <c r="D401" t="s">
        <v>39</v>
      </c>
      <c r="E401">
        <v>1</v>
      </c>
      <c r="F401" t="s">
        <v>263</v>
      </c>
      <c r="G401">
        <v>1</v>
      </c>
      <c r="H401">
        <v>3</v>
      </c>
      <c r="I401">
        <v>3</v>
      </c>
      <c r="J401">
        <v>72</v>
      </c>
      <c r="K401">
        <v>33</v>
      </c>
      <c r="L401">
        <v>33</v>
      </c>
      <c r="M401">
        <v>1</v>
      </c>
      <c r="N401" t="s">
        <v>258</v>
      </c>
      <c r="O401" t="s">
        <v>201</v>
      </c>
      <c r="P401" t="s">
        <v>202</v>
      </c>
      <c r="Q401" t="s">
        <v>209</v>
      </c>
      <c r="R401" t="s">
        <v>202</v>
      </c>
      <c r="S401" t="s">
        <v>46</v>
      </c>
      <c r="T401" t="s">
        <v>259</v>
      </c>
      <c r="U401">
        <v>1</v>
      </c>
      <c r="V401" t="s">
        <v>249</v>
      </c>
      <c r="W401" t="s">
        <v>94</v>
      </c>
      <c r="X401" t="s">
        <v>183</v>
      </c>
      <c r="Y401">
        <v>2</v>
      </c>
      <c r="Z401">
        <v>4</v>
      </c>
      <c r="AA401">
        <v>48</v>
      </c>
    </row>
    <row r="402" spans="1:27" x14ac:dyDescent="0.35">
      <c r="A402">
        <v>202</v>
      </c>
      <c r="B402">
        <v>202</v>
      </c>
      <c r="C402" t="s">
        <v>38</v>
      </c>
      <c r="D402" t="s">
        <v>39</v>
      </c>
      <c r="E402">
        <v>1</v>
      </c>
      <c r="F402" t="s">
        <v>262</v>
      </c>
      <c r="G402">
        <v>2</v>
      </c>
      <c r="H402">
        <v>4</v>
      </c>
      <c r="I402">
        <v>1</v>
      </c>
      <c r="J402">
        <v>1</v>
      </c>
      <c r="K402">
        <v>11</v>
      </c>
      <c r="L402">
        <v>11</v>
      </c>
      <c r="M402">
        <v>1</v>
      </c>
      <c r="N402" t="s">
        <v>77</v>
      </c>
      <c r="O402" t="s">
        <v>42</v>
      </c>
      <c r="P402" t="s">
        <v>78</v>
      </c>
      <c r="Q402" t="s">
        <v>79</v>
      </c>
      <c r="R402" t="s">
        <v>80</v>
      </c>
      <c r="S402" t="s">
        <v>81</v>
      </c>
      <c r="T402" t="s">
        <v>82</v>
      </c>
      <c r="U402">
        <v>4</v>
      </c>
      <c r="V402" t="s">
        <v>114</v>
      </c>
      <c r="W402" t="s">
        <v>238</v>
      </c>
      <c r="X402" t="s">
        <v>191</v>
      </c>
      <c r="Y402">
        <v>2</v>
      </c>
      <c r="Z402">
        <v>1</v>
      </c>
      <c r="AA402">
        <v>48</v>
      </c>
    </row>
    <row r="403" spans="1:27" x14ac:dyDescent="0.35">
      <c r="A403">
        <v>202</v>
      </c>
      <c r="B403">
        <v>202</v>
      </c>
      <c r="C403" t="s">
        <v>38</v>
      </c>
      <c r="D403" t="s">
        <v>39</v>
      </c>
      <c r="E403">
        <v>1</v>
      </c>
      <c r="F403" t="s">
        <v>262</v>
      </c>
      <c r="G403">
        <v>2</v>
      </c>
      <c r="H403">
        <v>4</v>
      </c>
      <c r="I403">
        <v>1</v>
      </c>
      <c r="J403">
        <v>2</v>
      </c>
      <c r="K403">
        <v>1</v>
      </c>
      <c r="L403">
        <v>1</v>
      </c>
      <c r="M403">
        <v>1</v>
      </c>
      <c r="N403" t="s">
        <v>109</v>
      </c>
      <c r="O403" t="s">
        <v>42</v>
      </c>
      <c r="P403" t="s">
        <v>98</v>
      </c>
      <c r="Q403" t="s">
        <v>99</v>
      </c>
      <c r="R403" t="s">
        <v>45</v>
      </c>
      <c r="S403" t="s">
        <v>46</v>
      </c>
      <c r="T403" t="s">
        <v>110</v>
      </c>
      <c r="U403">
        <v>5</v>
      </c>
      <c r="V403" t="s">
        <v>88</v>
      </c>
      <c r="W403" t="s">
        <v>169</v>
      </c>
      <c r="X403" t="s">
        <v>219</v>
      </c>
      <c r="Y403">
        <v>2</v>
      </c>
      <c r="Z403">
        <v>1</v>
      </c>
      <c r="AA403">
        <v>48</v>
      </c>
    </row>
    <row r="404" spans="1:27" x14ac:dyDescent="0.35">
      <c r="A404">
        <v>202</v>
      </c>
      <c r="B404">
        <v>202</v>
      </c>
      <c r="C404" t="s">
        <v>38</v>
      </c>
      <c r="D404" t="s">
        <v>39</v>
      </c>
      <c r="E404">
        <v>1</v>
      </c>
      <c r="F404" t="s">
        <v>262</v>
      </c>
      <c r="G404">
        <v>2</v>
      </c>
      <c r="H404">
        <v>4</v>
      </c>
      <c r="I404">
        <v>1</v>
      </c>
      <c r="J404">
        <v>3</v>
      </c>
      <c r="K404">
        <v>3</v>
      </c>
      <c r="L404">
        <v>3</v>
      </c>
      <c r="M404">
        <v>1</v>
      </c>
      <c r="N404" t="s">
        <v>121</v>
      </c>
      <c r="O404" t="s">
        <v>42</v>
      </c>
      <c r="P404" t="s">
        <v>70</v>
      </c>
      <c r="Q404" t="s">
        <v>71</v>
      </c>
      <c r="R404" t="s">
        <v>80</v>
      </c>
      <c r="S404" t="s">
        <v>81</v>
      </c>
      <c r="T404" t="s">
        <v>122</v>
      </c>
      <c r="U404">
        <v>5</v>
      </c>
      <c r="V404" t="s">
        <v>100</v>
      </c>
      <c r="W404" t="s">
        <v>233</v>
      </c>
      <c r="X404" t="s">
        <v>148</v>
      </c>
      <c r="Y404">
        <v>2</v>
      </c>
      <c r="Z404">
        <v>1</v>
      </c>
      <c r="AA404">
        <v>48</v>
      </c>
    </row>
    <row r="405" spans="1:27" x14ac:dyDescent="0.35">
      <c r="A405">
        <v>202</v>
      </c>
      <c r="B405">
        <v>202</v>
      </c>
      <c r="C405" t="s">
        <v>38</v>
      </c>
      <c r="D405" t="s">
        <v>39</v>
      </c>
      <c r="E405">
        <v>1</v>
      </c>
      <c r="F405" t="s">
        <v>262</v>
      </c>
      <c r="G405">
        <v>2</v>
      </c>
      <c r="H405">
        <v>4</v>
      </c>
      <c r="I405">
        <v>1</v>
      </c>
      <c r="J405">
        <v>4</v>
      </c>
      <c r="K405">
        <v>2</v>
      </c>
      <c r="L405">
        <v>2</v>
      </c>
      <c r="M405">
        <v>1</v>
      </c>
      <c r="N405" t="s">
        <v>97</v>
      </c>
      <c r="O405" t="s">
        <v>42</v>
      </c>
      <c r="P405" t="s">
        <v>98</v>
      </c>
      <c r="Q405" t="s">
        <v>99</v>
      </c>
      <c r="R405" t="s">
        <v>80</v>
      </c>
      <c r="S405" t="s">
        <v>81</v>
      </c>
      <c r="T405" t="s">
        <v>100</v>
      </c>
      <c r="U405">
        <v>1</v>
      </c>
      <c r="V405" t="s">
        <v>110</v>
      </c>
      <c r="W405" t="s">
        <v>253</v>
      </c>
      <c r="X405" t="s">
        <v>171</v>
      </c>
      <c r="Y405">
        <v>1</v>
      </c>
      <c r="Z405">
        <v>1</v>
      </c>
      <c r="AA405">
        <v>48</v>
      </c>
    </row>
    <row r="406" spans="1:27" x14ac:dyDescent="0.35">
      <c r="A406">
        <v>202</v>
      </c>
      <c r="B406">
        <v>202</v>
      </c>
      <c r="C406" t="s">
        <v>38</v>
      </c>
      <c r="D406" t="s">
        <v>39</v>
      </c>
      <c r="E406">
        <v>1</v>
      </c>
      <c r="F406" t="s">
        <v>262</v>
      </c>
      <c r="G406">
        <v>2</v>
      </c>
      <c r="H406">
        <v>4</v>
      </c>
      <c r="I406">
        <v>1</v>
      </c>
      <c r="J406">
        <v>5</v>
      </c>
      <c r="K406">
        <v>10</v>
      </c>
      <c r="L406">
        <v>10</v>
      </c>
      <c r="M406">
        <v>1</v>
      </c>
      <c r="N406" t="s">
        <v>107</v>
      </c>
      <c r="O406" t="s">
        <v>42</v>
      </c>
      <c r="P406" t="s">
        <v>56</v>
      </c>
      <c r="Q406" t="s">
        <v>57</v>
      </c>
      <c r="R406" t="s">
        <v>62</v>
      </c>
      <c r="S406" t="s">
        <v>63</v>
      </c>
      <c r="T406" t="s">
        <v>108</v>
      </c>
      <c r="U406">
        <v>5</v>
      </c>
      <c r="V406" t="s">
        <v>58</v>
      </c>
      <c r="W406" t="s">
        <v>207</v>
      </c>
      <c r="X406" t="s">
        <v>175</v>
      </c>
      <c r="Y406">
        <v>1</v>
      </c>
      <c r="Z406">
        <v>1</v>
      </c>
      <c r="AA406">
        <v>48</v>
      </c>
    </row>
    <row r="407" spans="1:27" x14ac:dyDescent="0.35">
      <c r="A407">
        <v>202</v>
      </c>
      <c r="B407">
        <v>202</v>
      </c>
      <c r="C407" t="s">
        <v>38</v>
      </c>
      <c r="D407" t="s">
        <v>39</v>
      </c>
      <c r="E407">
        <v>1</v>
      </c>
      <c r="F407" t="s">
        <v>262</v>
      </c>
      <c r="G407">
        <v>2</v>
      </c>
      <c r="H407">
        <v>4</v>
      </c>
      <c r="I407">
        <v>1</v>
      </c>
      <c r="J407">
        <v>6</v>
      </c>
      <c r="K407">
        <v>4</v>
      </c>
      <c r="L407">
        <v>4</v>
      </c>
      <c r="M407">
        <v>1</v>
      </c>
      <c r="N407" t="s">
        <v>69</v>
      </c>
      <c r="O407" t="s">
        <v>42</v>
      </c>
      <c r="P407" t="s">
        <v>70</v>
      </c>
      <c r="Q407" t="s">
        <v>71</v>
      </c>
      <c r="R407" t="s">
        <v>62</v>
      </c>
      <c r="S407" t="s">
        <v>63</v>
      </c>
      <c r="T407" t="s">
        <v>72</v>
      </c>
      <c r="U407">
        <v>2</v>
      </c>
      <c r="V407" t="s">
        <v>122</v>
      </c>
      <c r="W407" t="s">
        <v>222</v>
      </c>
      <c r="X407" t="s">
        <v>199</v>
      </c>
      <c r="Y407">
        <v>1</v>
      </c>
      <c r="Z407">
        <v>1</v>
      </c>
      <c r="AA407">
        <v>48</v>
      </c>
    </row>
    <row r="408" spans="1:27" x14ac:dyDescent="0.35">
      <c r="A408">
        <v>202</v>
      </c>
      <c r="B408">
        <v>202</v>
      </c>
      <c r="C408" t="s">
        <v>38</v>
      </c>
      <c r="D408" t="s">
        <v>39</v>
      </c>
      <c r="E408">
        <v>1</v>
      </c>
      <c r="F408" t="s">
        <v>262</v>
      </c>
      <c r="G408">
        <v>2</v>
      </c>
      <c r="H408">
        <v>4</v>
      </c>
      <c r="I408">
        <v>1</v>
      </c>
      <c r="J408">
        <v>7</v>
      </c>
      <c r="K408">
        <v>8</v>
      </c>
      <c r="L408">
        <v>8</v>
      </c>
      <c r="M408">
        <v>1</v>
      </c>
      <c r="N408" t="s">
        <v>117</v>
      </c>
      <c r="O408" t="s">
        <v>42</v>
      </c>
      <c r="P408" t="s">
        <v>43</v>
      </c>
      <c r="Q408" t="s">
        <v>44</v>
      </c>
      <c r="R408" t="s">
        <v>52</v>
      </c>
      <c r="S408" t="s">
        <v>53</v>
      </c>
      <c r="T408" t="s">
        <v>118</v>
      </c>
      <c r="U408">
        <v>2</v>
      </c>
      <c r="V408" t="s">
        <v>116</v>
      </c>
      <c r="W408" t="s">
        <v>179</v>
      </c>
      <c r="X408" t="s">
        <v>230</v>
      </c>
      <c r="Y408">
        <v>2</v>
      </c>
      <c r="Z408">
        <v>1</v>
      </c>
      <c r="AA408">
        <v>48</v>
      </c>
    </row>
    <row r="409" spans="1:27" x14ac:dyDescent="0.35">
      <c r="A409">
        <v>202</v>
      </c>
      <c r="B409">
        <v>202</v>
      </c>
      <c r="C409" t="s">
        <v>38</v>
      </c>
      <c r="D409" t="s">
        <v>39</v>
      </c>
      <c r="E409">
        <v>1</v>
      </c>
      <c r="F409" t="s">
        <v>262</v>
      </c>
      <c r="G409">
        <v>2</v>
      </c>
      <c r="H409">
        <v>4</v>
      </c>
      <c r="I409">
        <v>1</v>
      </c>
      <c r="J409">
        <v>8</v>
      </c>
      <c r="K409">
        <v>9</v>
      </c>
      <c r="L409">
        <v>9</v>
      </c>
      <c r="M409">
        <v>1</v>
      </c>
      <c r="N409" t="s">
        <v>55</v>
      </c>
      <c r="O409" t="s">
        <v>42</v>
      </c>
      <c r="P409" t="s">
        <v>56</v>
      </c>
      <c r="Q409" t="s">
        <v>57</v>
      </c>
      <c r="R409" t="s">
        <v>45</v>
      </c>
      <c r="S409" t="s">
        <v>46</v>
      </c>
      <c r="T409" t="s">
        <v>58</v>
      </c>
      <c r="U409">
        <v>1</v>
      </c>
      <c r="V409" t="s">
        <v>76</v>
      </c>
      <c r="W409" t="s">
        <v>251</v>
      </c>
      <c r="X409" t="s">
        <v>145</v>
      </c>
      <c r="Y409">
        <v>2</v>
      </c>
      <c r="Z409">
        <v>1</v>
      </c>
      <c r="AA409">
        <v>48</v>
      </c>
    </row>
    <row r="410" spans="1:27" x14ac:dyDescent="0.35">
      <c r="A410">
        <v>202</v>
      </c>
      <c r="B410">
        <v>202</v>
      </c>
      <c r="C410" t="s">
        <v>38</v>
      </c>
      <c r="D410" t="s">
        <v>39</v>
      </c>
      <c r="E410">
        <v>1</v>
      </c>
      <c r="F410" t="s">
        <v>262</v>
      </c>
      <c r="G410">
        <v>2</v>
      </c>
      <c r="H410">
        <v>4</v>
      </c>
      <c r="I410">
        <v>1</v>
      </c>
      <c r="J410">
        <v>9</v>
      </c>
      <c r="K410">
        <v>5</v>
      </c>
      <c r="L410">
        <v>5</v>
      </c>
      <c r="M410">
        <v>1</v>
      </c>
      <c r="N410" t="s">
        <v>59</v>
      </c>
      <c r="O410" t="s">
        <v>42</v>
      </c>
      <c r="P410" t="s">
        <v>60</v>
      </c>
      <c r="Q410" t="s">
        <v>61</v>
      </c>
      <c r="R410" t="s">
        <v>62</v>
      </c>
      <c r="S410" t="s">
        <v>63</v>
      </c>
      <c r="T410" t="s">
        <v>64</v>
      </c>
      <c r="U410">
        <v>1</v>
      </c>
      <c r="V410" t="s">
        <v>94</v>
      </c>
      <c r="W410" t="s">
        <v>173</v>
      </c>
      <c r="X410" t="s">
        <v>257</v>
      </c>
      <c r="Y410">
        <v>2</v>
      </c>
      <c r="Z410">
        <v>1</v>
      </c>
      <c r="AA410">
        <v>48</v>
      </c>
    </row>
    <row r="411" spans="1:27" x14ac:dyDescent="0.35">
      <c r="A411">
        <v>202</v>
      </c>
      <c r="B411">
        <v>202</v>
      </c>
      <c r="C411" t="s">
        <v>38</v>
      </c>
      <c r="D411" t="s">
        <v>39</v>
      </c>
      <c r="E411">
        <v>1</v>
      </c>
      <c r="F411" t="s">
        <v>262</v>
      </c>
      <c r="G411">
        <v>2</v>
      </c>
      <c r="H411">
        <v>4</v>
      </c>
      <c r="I411">
        <v>1</v>
      </c>
      <c r="J411">
        <v>10</v>
      </c>
      <c r="K411">
        <v>7</v>
      </c>
      <c r="L411">
        <v>7</v>
      </c>
      <c r="M411">
        <v>1</v>
      </c>
      <c r="N411" t="s">
        <v>41</v>
      </c>
      <c r="O411" t="s">
        <v>42</v>
      </c>
      <c r="P411" t="s">
        <v>43</v>
      </c>
      <c r="Q411" t="s">
        <v>44</v>
      </c>
      <c r="R411" t="s">
        <v>45</v>
      </c>
      <c r="S411" t="s">
        <v>46</v>
      </c>
      <c r="T411" t="s">
        <v>47</v>
      </c>
      <c r="U411">
        <v>5</v>
      </c>
      <c r="V411" t="s">
        <v>118</v>
      </c>
      <c r="W411" t="s">
        <v>161</v>
      </c>
      <c r="X411" t="s">
        <v>243</v>
      </c>
      <c r="Y411">
        <v>1</v>
      </c>
      <c r="Z411">
        <v>1</v>
      </c>
      <c r="AA411">
        <v>48</v>
      </c>
    </row>
    <row r="412" spans="1:27" x14ac:dyDescent="0.35">
      <c r="A412">
        <v>202</v>
      </c>
      <c r="B412">
        <v>202</v>
      </c>
      <c r="C412" t="s">
        <v>38</v>
      </c>
      <c r="D412" t="s">
        <v>39</v>
      </c>
      <c r="E412">
        <v>1</v>
      </c>
      <c r="F412" t="s">
        <v>262</v>
      </c>
      <c r="G412">
        <v>2</v>
      </c>
      <c r="H412">
        <v>4</v>
      </c>
      <c r="I412">
        <v>1</v>
      </c>
      <c r="J412">
        <v>11</v>
      </c>
      <c r="K412">
        <v>6</v>
      </c>
      <c r="L412">
        <v>6</v>
      </c>
      <c r="M412">
        <v>1</v>
      </c>
      <c r="N412" t="s">
        <v>89</v>
      </c>
      <c r="O412" t="s">
        <v>42</v>
      </c>
      <c r="P412" t="s">
        <v>60</v>
      </c>
      <c r="Q412" t="s">
        <v>61</v>
      </c>
      <c r="R412" t="s">
        <v>52</v>
      </c>
      <c r="S412" t="s">
        <v>53</v>
      </c>
      <c r="T412" t="s">
        <v>90</v>
      </c>
      <c r="U412">
        <v>1</v>
      </c>
      <c r="V412" t="s">
        <v>64</v>
      </c>
      <c r="W412" t="s">
        <v>249</v>
      </c>
      <c r="X412" t="s">
        <v>187</v>
      </c>
      <c r="Y412">
        <v>1</v>
      </c>
      <c r="Z412">
        <v>1</v>
      </c>
      <c r="AA412">
        <v>48</v>
      </c>
    </row>
    <row r="413" spans="1:27" x14ac:dyDescent="0.35">
      <c r="A413">
        <v>202</v>
      </c>
      <c r="B413">
        <v>202</v>
      </c>
      <c r="C413" t="s">
        <v>38</v>
      </c>
      <c r="D413" t="s">
        <v>39</v>
      </c>
      <c r="E413">
        <v>1</v>
      </c>
      <c r="F413" t="s">
        <v>262</v>
      </c>
      <c r="G413">
        <v>2</v>
      </c>
      <c r="H413">
        <v>4</v>
      </c>
      <c r="I413">
        <v>1</v>
      </c>
      <c r="J413">
        <v>12</v>
      </c>
      <c r="K413">
        <v>12</v>
      </c>
      <c r="L413">
        <v>12</v>
      </c>
      <c r="M413">
        <v>1</v>
      </c>
      <c r="N413" t="s">
        <v>95</v>
      </c>
      <c r="O413" t="s">
        <v>42</v>
      </c>
      <c r="P413" t="s">
        <v>78</v>
      </c>
      <c r="Q413" t="s">
        <v>79</v>
      </c>
      <c r="R413" t="s">
        <v>52</v>
      </c>
      <c r="S413" t="s">
        <v>53</v>
      </c>
      <c r="T413" t="s">
        <v>96</v>
      </c>
      <c r="U413">
        <v>5</v>
      </c>
      <c r="V413" t="s">
        <v>82</v>
      </c>
      <c r="W413" t="s">
        <v>210</v>
      </c>
      <c r="X413" t="s">
        <v>137</v>
      </c>
      <c r="Y413">
        <v>1</v>
      </c>
      <c r="Z413">
        <v>1</v>
      </c>
      <c r="AA413">
        <v>48</v>
      </c>
    </row>
    <row r="414" spans="1:27" x14ac:dyDescent="0.35">
      <c r="A414">
        <v>202</v>
      </c>
      <c r="B414">
        <v>202</v>
      </c>
      <c r="C414" t="s">
        <v>38</v>
      </c>
      <c r="D414" t="s">
        <v>39</v>
      </c>
      <c r="E414">
        <v>1</v>
      </c>
      <c r="F414" t="s">
        <v>262</v>
      </c>
      <c r="G414">
        <v>2</v>
      </c>
      <c r="H414">
        <v>4</v>
      </c>
      <c r="I414">
        <v>1</v>
      </c>
      <c r="J414">
        <v>13</v>
      </c>
      <c r="K414">
        <v>14</v>
      </c>
      <c r="L414">
        <v>14</v>
      </c>
      <c r="M414">
        <v>1</v>
      </c>
      <c r="N414" t="s">
        <v>162</v>
      </c>
      <c r="O414" t="s">
        <v>124</v>
      </c>
      <c r="P414" t="s">
        <v>163</v>
      </c>
      <c r="Q414" t="s">
        <v>164</v>
      </c>
      <c r="R414" t="s">
        <v>132</v>
      </c>
      <c r="S414" t="s">
        <v>81</v>
      </c>
      <c r="T414" t="s">
        <v>165</v>
      </c>
      <c r="U414">
        <v>5</v>
      </c>
      <c r="V414" t="s">
        <v>189</v>
      </c>
      <c r="W414" t="s">
        <v>255</v>
      </c>
      <c r="X414" t="s">
        <v>90</v>
      </c>
      <c r="Y414">
        <v>1</v>
      </c>
      <c r="Z414">
        <v>1</v>
      </c>
      <c r="AA414">
        <v>48</v>
      </c>
    </row>
    <row r="415" spans="1:27" x14ac:dyDescent="0.35">
      <c r="A415">
        <v>202</v>
      </c>
      <c r="B415">
        <v>202</v>
      </c>
      <c r="C415" t="s">
        <v>38</v>
      </c>
      <c r="D415" t="s">
        <v>39</v>
      </c>
      <c r="E415">
        <v>1</v>
      </c>
      <c r="F415" t="s">
        <v>262</v>
      </c>
      <c r="G415">
        <v>2</v>
      </c>
      <c r="H415">
        <v>4</v>
      </c>
      <c r="I415">
        <v>1</v>
      </c>
      <c r="J415">
        <v>14</v>
      </c>
      <c r="K415">
        <v>21</v>
      </c>
      <c r="L415">
        <v>21</v>
      </c>
      <c r="M415">
        <v>1</v>
      </c>
      <c r="N415" t="s">
        <v>123</v>
      </c>
      <c r="O415" t="s">
        <v>124</v>
      </c>
      <c r="P415" t="s">
        <v>125</v>
      </c>
      <c r="Q415" t="s">
        <v>126</v>
      </c>
      <c r="R415" t="s">
        <v>127</v>
      </c>
      <c r="S415" t="s">
        <v>46</v>
      </c>
      <c r="T415" t="s">
        <v>128</v>
      </c>
      <c r="U415">
        <v>5</v>
      </c>
      <c r="V415" t="s">
        <v>195</v>
      </c>
      <c r="W415" t="s">
        <v>54</v>
      </c>
      <c r="X415" t="s">
        <v>245</v>
      </c>
      <c r="Y415">
        <v>2</v>
      </c>
      <c r="Z415">
        <v>1</v>
      </c>
      <c r="AA415">
        <v>48</v>
      </c>
    </row>
    <row r="416" spans="1:27" x14ac:dyDescent="0.35">
      <c r="A416">
        <v>202</v>
      </c>
      <c r="B416">
        <v>202</v>
      </c>
      <c r="C416" t="s">
        <v>38</v>
      </c>
      <c r="D416" t="s">
        <v>39</v>
      </c>
      <c r="E416">
        <v>1</v>
      </c>
      <c r="F416" t="s">
        <v>262</v>
      </c>
      <c r="G416">
        <v>2</v>
      </c>
      <c r="H416">
        <v>4</v>
      </c>
      <c r="I416">
        <v>1</v>
      </c>
      <c r="J416">
        <v>15</v>
      </c>
      <c r="K416">
        <v>17</v>
      </c>
      <c r="L416">
        <v>17</v>
      </c>
      <c r="M416">
        <v>1</v>
      </c>
      <c r="N416" t="s">
        <v>152</v>
      </c>
      <c r="O416" t="s">
        <v>124</v>
      </c>
      <c r="P416" t="s">
        <v>153</v>
      </c>
      <c r="Q416" t="s">
        <v>154</v>
      </c>
      <c r="R416" t="s">
        <v>147</v>
      </c>
      <c r="S416" t="s">
        <v>63</v>
      </c>
      <c r="T416" t="s">
        <v>155</v>
      </c>
      <c r="U416">
        <v>1</v>
      </c>
      <c r="V416" t="s">
        <v>193</v>
      </c>
      <c r="W416" t="s">
        <v>118</v>
      </c>
      <c r="X416" t="s">
        <v>238</v>
      </c>
      <c r="Y416">
        <v>2</v>
      </c>
      <c r="Z416">
        <v>1</v>
      </c>
      <c r="AA416">
        <v>48</v>
      </c>
    </row>
    <row r="417" spans="1:27" x14ac:dyDescent="0.35">
      <c r="A417">
        <v>202</v>
      </c>
      <c r="B417">
        <v>202</v>
      </c>
      <c r="C417" t="s">
        <v>38</v>
      </c>
      <c r="D417" t="s">
        <v>39</v>
      </c>
      <c r="E417">
        <v>1</v>
      </c>
      <c r="F417" t="s">
        <v>262</v>
      </c>
      <c r="G417">
        <v>2</v>
      </c>
      <c r="H417">
        <v>4</v>
      </c>
      <c r="I417">
        <v>1</v>
      </c>
      <c r="J417">
        <v>16</v>
      </c>
      <c r="K417">
        <v>13</v>
      </c>
      <c r="L417">
        <v>13</v>
      </c>
      <c r="M417">
        <v>1</v>
      </c>
      <c r="N417" t="s">
        <v>188</v>
      </c>
      <c r="O417" t="s">
        <v>124</v>
      </c>
      <c r="P417" t="s">
        <v>163</v>
      </c>
      <c r="Q417" t="s">
        <v>164</v>
      </c>
      <c r="R417" t="s">
        <v>127</v>
      </c>
      <c r="S417" t="s">
        <v>46</v>
      </c>
      <c r="T417" t="s">
        <v>189</v>
      </c>
      <c r="U417">
        <v>2</v>
      </c>
      <c r="V417" t="s">
        <v>187</v>
      </c>
      <c r="W417" t="s">
        <v>68</v>
      </c>
      <c r="X417" t="s">
        <v>207</v>
      </c>
      <c r="Y417">
        <v>2</v>
      </c>
      <c r="Z417">
        <v>1</v>
      </c>
      <c r="AA417">
        <v>48</v>
      </c>
    </row>
    <row r="418" spans="1:27" x14ac:dyDescent="0.35">
      <c r="A418">
        <v>202</v>
      </c>
      <c r="B418">
        <v>202</v>
      </c>
      <c r="C418" t="s">
        <v>38</v>
      </c>
      <c r="D418" t="s">
        <v>39</v>
      </c>
      <c r="E418">
        <v>1</v>
      </c>
      <c r="F418" t="s">
        <v>262</v>
      </c>
      <c r="G418">
        <v>2</v>
      </c>
      <c r="H418">
        <v>4</v>
      </c>
      <c r="I418">
        <v>1</v>
      </c>
      <c r="J418">
        <v>17</v>
      </c>
      <c r="K418">
        <v>16</v>
      </c>
      <c r="L418">
        <v>16</v>
      </c>
      <c r="M418">
        <v>1</v>
      </c>
      <c r="N418" t="s">
        <v>170</v>
      </c>
      <c r="O418" t="s">
        <v>124</v>
      </c>
      <c r="P418" t="s">
        <v>157</v>
      </c>
      <c r="Q418" t="s">
        <v>158</v>
      </c>
      <c r="R418" t="s">
        <v>147</v>
      </c>
      <c r="S418" t="s">
        <v>63</v>
      </c>
      <c r="T418" t="s">
        <v>171</v>
      </c>
      <c r="U418">
        <v>5</v>
      </c>
      <c r="V418" t="s">
        <v>159</v>
      </c>
      <c r="W418" t="s">
        <v>225</v>
      </c>
      <c r="X418" t="s">
        <v>116</v>
      </c>
      <c r="Y418">
        <v>1</v>
      </c>
      <c r="Z418">
        <v>1</v>
      </c>
      <c r="AA418">
        <v>48</v>
      </c>
    </row>
    <row r="419" spans="1:27" x14ac:dyDescent="0.35">
      <c r="A419">
        <v>202</v>
      </c>
      <c r="B419">
        <v>202</v>
      </c>
      <c r="C419" t="s">
        <v>38</v>
      </c>
      <c r="D419" t="s">
        <v>39</v>
      </c>
      <c r="E419">
        <v>1</v>
      </c>
      <c r="F419" t="s">
        <v>262</v>
      </c>
      <c r="G419">
        <v>2</v>
      </c>
      <c r="H419">
        <v>4</v>
      </c>
      <c r="I419">
        <v>1</v>
      </c>
      <c r="J419">
        <v>18</v>
      </c>
      <c r="K419">
        <v>22</v>
      </c>
      <c r="L419">
        <v>22</v>
      </c>
      <c r="M419">
        <v>1</v>
      </c>
      <c r="N419" t="s">
        <v>146</v>
      </c>
      <c r="O419" t="s">
        <v>124</v>
      </c>
      <c r="P419" t="s">
        <v>125</v>
      </c>
      <c r="Q419" t="s">
        <v>126</v>
      </c>
      <c r="R419" t="s">
        <v>147</v>
      </c>
      <c r="S419" t="s">
        <v>63</v>
      </c>
      <c r="T419" t="s">
        <v>148</v>
      </c>
      <c r="U419">
        <v>5</v>
      </c>
      <c r="V419" t="s">
        <v>128</v>
      </c>
      <c r="W419" t="s">
        <v>122</v>
      </c>
      <c r="X419" t="s">
        <v>251</v>
      </c>
      <c r="Y419">
        <v>1</v>
      </c>
      <c r="Z419">
        <v>1</v>
      </c>
      <c r="AA419">
        <v>48</v>
      </c>
    </row>
    <row r="420" spans="1:27" x14ac:dyDescent="0.35">
      <c r="A420">
        <v>202</v>
      </c>
      <c r="B420">
        <v>202</v>
      </c>
      <c r="C420" t="s">
        <v>38</v>
      </c>
      <c r="D420" t="s">
        <v>39</v>
      </c>
      <c r="E420">
        <v>1</v>
      </c>
      <c r="F420" t="s">
        <v>262</v>
      </c>
      <c r="G420">
        <v>2</v>
      </c>
      <c r="H420">
        <v>4</v>
      </c>
      <c r="I420">
        <v>1</v>
      </c>
      <c r="J420">
        <v>19</v>
      </c>
      <c r="K420">
        <v>15</v>
      </c>
      <c r="L420">
        <v>15</v>
      </c>
      <c r="M420">
        <v>1</v>
      </c>
      <c r="N420" t="s">
        <v>156</v>
      </c>
      <c r="O420" t="s">
        <v>124</v>
      </c>
      <c r="P420" t="s">
        <v>157</v>
      </c>
      <c r="Q420" t="s">
        <v>158</v>
      </c>
      <c r="R420" t="s">
        <v>132</v>
      </c>
      <c r="S420" t="s">
        <v>81</v>
      </c>
      <c r="T420" t="s">
        <v>159</v>
      </c>
      <c r="U420">
        <v>2</v>
      </c>
      <c r="V420" t="s">
        <v>165</v>
      </c>
      <c r="W420" t="s">
        <v>110</v>
      </c>
      <c r="X420" t="s">
        <v>249</v>
      </c>
      <c r="Y420">
        <v>2</v>
      </c>
      <c r="Z420">
        <v>1</v>
      </c>
      <c r="AA420">
        <v>48</v>
      </c>
    </row>
    <row r="421" spans="1:27" x14ac:dyDescent="0.35">
      <c r="A421">
        <v>202</v>
      </c>
      <c r="B421">
        <v>202</v>
      </c>
      <c r="C421" t="s">
        <v>38</v>
      </c>
      <c r="D421" t="s">
        <v>39</v>
      </c>
      <c r="E421">
        <v>1</v>
      </c>
      <c r="F421" t="s">
        <v>262</v>
      </c>
      <c r="G421">
        <v>2</v>
      </c>
      <c r="H421">
        <v>4</v>
      </c>
      <c r="I421">
        <v>1</v>
      </c>
      <c r="J421">
        <v>20</v>
      </c>
      <c r="K421">
        <v>19</v>
      </c>
      <c r="L421">
        <v>19</v>
      </c>
      <c r="M421">
        <v>1</v>
      </c>
      <c r="N421" t="s">
        <v>134</v>
      </c>
      <c r="O421" t="s">
        <v>124</v>
      </c>
      <c r="P421" t="s">
        <v>135</v>
      </c>
      <c r="Q421" t="s">
        <v>136</v>
      </c>
      <c r="R421" t="s">
        <v>127</v>
      </c>
      <c r="S421" t="s">
        <v>46</v>
      </c>
      <c r="T421" t="s">
        <v>137</v>
      </c>
      <c r="U421">
        <v>4</v>
      </c>
      <c r="V421" t="s">
        <v>151</v>
      </c>
      <c r="W421" t="s">
        <v>243</v>
      </c>
      <c r="X421" t="s">
        <v>114</v>
      </c>
      <c r="Y421">
        <v>1</v>
      </c>
      <c r="Z421">
        <v>1</v>
      </c>
      <c r="AA421">
        <v>48</v>
      </c>
    </row>
    <row r="422" spans="1:27" x14ac:dyDescent="0.35">
      <c r="A422">
        <v>202</v>
      </c>
      <c r="B422">
        <v>202</v>
      </c>
      <c r="C422" t="s">
        <v>38</v>
      </c>
      <c r="D422" t="s">
        <v>39</v>
      </c>
      <c r="E422">
        <v>1</v>
      </c>
      <c r="F422" t="s">
        <v>262</v>
      </c>
      <c r="G422">
        <v>2</v>
      </c>
      <c r="H422">
        <v>4</v>
      </c>
      <c r="I422">
        <v>1</v>
      </c>
      <c r="J422">
        <v>21</v>
      </c>
      <c r="K422">
        <v>24</v>
      </c>
      <c r="L422">
        <v>24</v>
      </c>
      <c r="M422">
        <v>1</v>
      </c>
      <c r="N422" t="s">
        <v>198</v>
      </c>
      <c r="O422" t="s">
        <v>124</v>
      </c>
      <c r="P422" t="s">
        <v>177</v>
      </c>
      <c r="Q422" t="s">
        <v>178</v>
      </c>
      <c r="R422" t="s">
        <v>150</v>
      </c>
      <c r="S422" t="s">
        <v>53</v>
      </c>
      <c r="T422" t="s">
        <v>199</v>
      </c>
      <c r="U422">
        <v>5</v>
      </c>
      <c r="V422" t="s">
        <v>179</v>
      </c>
      <c r="W422" t="s">
        <v>247</v>
      </c>
      <c r="X422" t="s">
        <v>72</v>
      </c>
      <c r="Y422">
        <v>1</v>
      </c>
      <c r="Z422">
        <v>1</v>
      </c>
      <c r="AA422">
        <v>48</v>
      </c>
    </row>
    <row r="423" spans="1:27" x14ac:dyDescent="0.35">
      <c r="A423">
        <v>202</v>
      </c>
      <c r="B423">
        <v>202</v>
      </c>
      <c r="C423" t="s">
        <v>38</v>
      </c>
      <c r="D423" t="s">
        <v>39</v>
      </c>
      <c r="E423">
        <v>1</v>
      </c>
      <c r="F423" t="s">
        <v>262</v>
      </c>
      <c r="G423">
        <v>2</v>
      </c>
      <c r="H423">
        <v>4</v>
      </c>
      <c r="I423">
        <v>1</v>
      </c>
      <c r="J423">
        <v>22</v>
      </c>
      <c r="K423">
        <v>18</v>
      </c>
      <c r="L423">
        <v>18</v>
      </c>
      <c r="M423">
        <v>1</v>
      </c>
      <c r="N423" t="s">
        <v>174</v>
      </c>
      <c r="O423" t="s">
        <v>124</v>
      </c>
      <c r="P423" t="s">
        <v>153</v>
      </c>
      <c r="Q423" t="s">
        <v>154</v>
      </c>
      <c r="R423" t="s">
        <v>150</v>
      </c>
      <c r="S423" t="s">
        <v>53</v>
      </c>
      <c r="T423" t="s">
        <v>175</v>
      </c>
      <c r="U423">
        <v>2</v>
      </c>
      <c r="V423" t="s">
        <v>155</v>
      </c>
      <c r="W423" t="s">
        <v>230</v>
      </c>
      <c r="X423" t="s">
        <v>100</v>
      </c>
      <c r="Y423">
        <v>1</v>
      </c>
      <c r="Z423">
        <v>1</v>
      </c>
      <c r="AA423">
        <v>48</v>
      </c>
    </row>
    <row r="424" spans="1:27" x14ac:dyDescent="0.35">
      <c r="A424">
        <v>202</v>
      </c>
      <c r="B424">
        <v>202</v>
      </c>
      <c r="C424" t="s">
        <v>38</v>
      </c>
      <c r="D424" t="s">
        <v>39</v>
      </c>
      <c r="E424">
        <v>1</v>
      </c>
      <c r="F424" t="s">
        <v>262</v>
      </c>
      <c r="G424">
        <v>2</v>
      </c>
      <c r="H424">
        <v>4</v>
      </c>
      <c r="I424">
        <v>1</v>
      </c>
      <c r="J424">
        <v>23</v>
      </c>
      <c r="K424">
        <v>23</v>
      </c>
      <c r="L424">
        <v>23</v>
      </c>
      <c r="M424">
        <v>1</v>
      </c>
      <c r="N424" t="s">
        <v>176</v>
      </c>
      <c r="O424" t="s">
        <v>124</v>
      </c>
      <c r="P424" t="s">
        <v>177</v>
      </c>
      <c r="Q424" t="s">
        <v>178</v>
      </c>
      <c r="R424" t="s">
        <v>132</v>
      </c>
      <c r="S424" t="s">
        <v>81</v>
      </c>
      <c r="T424" t="s">
        <v>179</v>
      </c>
      <c r="U424">
        <v>2</v>
      </c>
      <c r="V424" t="s">
        <v>145</v>
      </c>
      <c r="W424" t="s">
        <v>104</v>
      </c>
      <c r="X424" t="s">
        <v>222</v>
      </c>
      <c r="Y424">
        <v>2</v>
      </c>
      <c r="Z424">
        <v>1</v>
      </c>
      <c r="AA424">
        <v>48</v>
      </c>
    </row>
    <row r="425" spans="1:27" x14ac:dyDescent="0.35">
      <c r="A425">
        <v>202</v>
      </c>
      <c r="B425">
        <v>202</v>
      </c>
      <c r="C425" t="s">
        <v>38</v>
      </c>
      <c r="D425" t="s">
        <v>39</v>
      </c>
      <c r="E425">
        <v>1</v>
      </c>
      <c r="F425" t="s">
        <v>262</v>
      </c>
      <c r="G425">
        <v>2</v>
      </c>
      <c r="H425">
        <v>4</v>
      </c>
      <c r="I425">
        <v>1</v>
      </c>
      <c r="J425">
        <v>24</v>
      </c>
      <c r="K425">
        <v>20</v>
      </c>
      <c r="L425">
        <v>20</v>
      </c>
      <c r="M425">
        <v>1</v>
      </c>
      <c r="N425" t="s">
        <v>149</v>
      </c>
      <c r="O425" t="s">
        <v>124</v>
      </c>
      <c r="P425" t="s">
        <v>135</v>
      </c>
      <c r="Q425" t="s">
        <v>136</v>
      </c>
      <c r="R425" t="s">
        <v>150</v>
      </c>
      <c r="S425" t="s">
        <v>53</v>
      </c>
      <c r="T425" t="s">
        <v>151</v>
      </c>
      <c r="U425">
        <v>1</v>
      </c>
      <c r="V425" t="s">
        <v>175</v>
      </c>
      <c r="W425" t="s">
        <v>112</v>
      </c>
      <c r="X425" t="s">
        <v>253</v>
      </c>
      <c r="Y425">
        <v>2</v>
      </c>
      <c r="Z425">
        <v>1</v>
      </c>
      <c r="AA425">
        <v>48</v>
      </c>
    </row>
    <row r="426" spans="1:27" x14ac:dyDescent="0.35">
      <c r="A426">
        <v>202</v>
      </c>
      <c r="B426">
        <v>202</v>
      </c>
      <c r="C426" t="s">
        <v>38</v>
      </c>
      <c r="D426" t="s">
        <v>39</v>
      </c>
      <c r="E426">
        <v>1</v>
      </c>
      <c r="F426" t="s">
        <v>262</v>
      </c>
      <c r="G426">
        <v>2</v>
      </c>
      <c r="H426">
        <v>4</v>
      </c>
      <c r="I426">
        <v>1</v>
      </c>
      <c r="J426">
        <v>25</v>
      </c>
      <c r="K426">
        <v>33</v>
      </c>
      <c r="L426">
        <v>33</v>
      </c>
      <c r="M426">
        <v>1</v>
      </c>
      <c r="N426" t="s">
        <v>258</v>
      </c>
      <c r="O426" t="s">
        <v>201</v>
      </c>
      <c r="P426" t="s">
        <v>202</v>
      </c>
      <c r="Q426" t="s">
        <v>209</v>
      </c>
      <c r="R426" t="s">
        <v>202</v>
      </c>
      <c r="S426" t="s">
        <v>46</v>
      </c>
      <c r="T426" t="s">
        <v>259</v>
      </c>
      <c r="U426">
        <v>5</v>
      </c>
      <c r="V426" t="s">
        <v>210</v>
      </c>
      <c r="W426" t="s">
        <v>165</v>
      </c>
      <c r="X426" t="s">
        <v>82</v>
      </c>
      <c r="Y426">
        <v>1</v>
      </c>
      <c r="Z426">
        <v>1</v>
      </c>
      <c r="AA426">
        <v>48</v>
      </c>
    </row>
    <row r="427" spans="1:27" x14ac:dyDescent="0.35">
      <c r="A427">
        <v>202</v>
      </c>
      <c r="B427">
        <v>202</v>
      </c>
      <c r="C427" t="s">
        <v>38</v>
      </c>
      <c r="D427" t="s">
        <v>39</v>
      </c>
      <c r="E427">
        <v>1</v>
      </c>
      <c r="F427" t="s">
        <v>262</v>
      </c>
      <c r="G427">
        <v>2</v>
      </c>
      <c r="H427">
        <v>4</v>
      </c>
      <c r="I427">
        <v>1</v>
      </c>
      <c r="J427">
        <v>26</v>
      </c>
      <c r="K427">
        <v>36</v>
      </c>
      <c r="L427">
        <v>36</v>
      </c>
      <c r="M427">
        <v>1</v>
      </c>
      <c r="N427" t="s">
        <v>231</v>
      </c>
      <c r="O427" t="s">
        <v>201</v>
      </c>
      <c r="P427" t="s">
        <v>202</v>
      </c>
      <c r="Q427" t="s">
        <v>232</v>
      </c>
      <c r="R427" t="s">
        <v>202</v>
      </c>
      <c r="S427" t="s">
        <v>53</v>
      </c>
      <c r="T427" t="s">
        <v>233</v>
      </c>
      <c r="U427">
        <v>2</v>
      </c>
      <c r="V427" t="s">
        <v>255</v>
      </c>
      <c r="W427" t="s">
        <v>114</v>
      </c>
      <c r="X427" t="s">
        <v>133</v>
      </c>
      <c r="Y427">
        <v>2</v>
      </c>
      <c r="Z427">
        <v>1</v>
      </c>
      <c r="AA427">
        <v>48</v>
      </c>
    </row>
    <row r="428" spans="1:27" x14ac:dyDescent="0.35">
      <c r="A428">
        <v>202</v>
      </c>
      <c r="B428">
        <v>202</v>
      </c>
      <c r="C428" t="s">
        <v>38</v>
      </c>
      <c r="D428" t="s">
        <v>39</v>
      </c>
      <c r="E428">
        <v>1</v>
      </c>
      <c r="F428" t="s">
        <v>262</v>
      </c>
      <c r="G428">
        <v>2</v>
      </c>
      <c r="H428">
        <v>4</v>
      </c>
      <c r="I428">
        <v>1</v>
      </c>
      <c r="J428">
        <v>27</v>
      </c>
      <c r="K428">
        <v>30</v>
      </c>
      <c r="L428">
        <v>30</v>
      </c>
      <c r="M428">
        <v>1</v>
      </c>
      <c r="N428" t="s">
        <v>254</v>
      </c>
      <c r="O428" t="s">
        <v>201</v>
      </c>
      <c r="P428" t="s">
        <v>202</v>
      </c>
      <c r="Q428" t="s">
        <v>215</v>
      </c>
      <c r="R428" t="s">
        <v>202</v>
      </c>
      <c r="S428" t="s">
        <v>53</v>
      </c>
      <c r="T428" t="s">
        <v>255</v>
      </c>
      <c r="U428">
        <v>4</v>
      </c>
      <c r="V428" t="s">
        <v>216</v>
      </c>
      <c r="W428" t="s">
        <v>120</v>
      </c>
      <c r="X428" t="s">
        <v>128</v>
      </c>
      <c r="Y428">
        <v>1</v>
      </c>
      <c r="Z428">
        <v>1</v>
      </c>
      <c r="AA428">
        <v>48</v>
      </c>
    </row>
    <row r="429" spans="1:27" x14ac:dyDescent="0.35">
      <c r="A429">
        <v>202</v>
      </c>
      <c r="B429">
        <v>202</v>
      </c>
      <c r="C429" t="s">
        <v>38</v>
      </c>
      <c r="D429" t="s">
        <v>39</v>
      </c>
      <c r="E429">
        <v>1</v>
      </c>
      <c r="F429" t="s">
        <v>262</v>
      </c>
      <c r="G429">
        <v>2</v>
      </c>
      <c r="H429">
        <v>4</v>
      </c>
      <c r="I429">
        <v>1</v>
      </c>
      <c r="J429">
        <v>28</v>
      </c>
      <c r="K429">
        <v>27</v>
      </c>
      <c r="L429">
        <v>27</v>
      </c>
      <c r="M429">
        <v>1</v>
      </c>
      <c r="N429" t="s">
        <v>205</v>
      </c>
      <c r="O429" t="s">
        <v>201</v>
      </c>
      <c r="P429" t="s">
        <v>202</v>
      </c>
      <c r="Q429" t="s">
        <v>206</v>
      </c>
      <c r="R429" t="s">
        <v>202</v>
      </c>
      <c r="S429" t="s">
        <v>81</v>
      </c>
      <c r="T429" t="s">
        <v>207</v>
      </c>
      <c r="U429">
        <v>4</v>
      </c>
      <c r="V429" t="s">
        <v>257</v>
      </c>
      <c r="W429" t="s">
        <v>76</v>
      </c>
      <c r="X429" t="s">
        <v>189</v>
      </c>
      <c r="Y429">
        <v>2</v>
      </c>
      <c r="Z429">
        <v>1</v>
      </c>
      <c r="AA429">
        <v>48</v>
      </c>
    </row>
    <row r="430" spans="1:27" x14ac:dyDescent="0.35">
      <c r="A430">
        <v>202</v>
      </c>
      <c r="B430">
        <v>202</v>
      </c>
      <c r="C430" t="s">
        <v>38</v>
      </c>
      <c r="D430" t="s">
        <v>39</v>
      </c>
      <c r="E430">
        <v>1</v>
      </c>
      <c r="F430" t="s">
        <v>262</v>
      </c>
      <c r="G430">
        <v>2</v>
      </c>
      <c r="H430">
        <v>4</v>
      </c>
      <c r="I430">
        <v>1</v>
      </c>
      <c r="J430">
        <v>29</v>
      </c>
      <c r="K430">
        <v>34</v>
      </c>
      <c r="L430">
        <v>34</v>
      </c>
      <c r="M430">
        <v>1</v>
      </c>
      <c r="N430" t="s">
        <v>208</v>
      </c>
      <c r="O430" t="s">
        <v>201</v>
      </c>
      <c r="P430" t="s">
        <v>202</v>
      </c>
      <c r="Q430" t="s">
        <v>209</v>
      </c>
      <c r="R430" t="s">
        <v>202</v>
      </c>
      <c r="S430" t="s">
        <v>63</v>
      </c>
      <c r="T430" t="s">
        <v>210</v>
      </c>
      <c r="U430">
        <v>2</v>
      </c>
      <c r="V430" t="s">
        <v>247</v>
      </c>
      <c r="W430" t="s">
        <v>47</v>
      </c>
      <c r="X430" t="s">
        <v>173</v>
      </c>
      <c r="Y430">
        <v>2</v>
      </c>
      <c r="Z430">
        <v>1</v>
      </c>
      <c r="AA430">
        <v>48</v>
      </c>
    </row>
    <row r="431" spans="1:27" x14ac:dyDescent="0.35">
      <c r="A431">
        <v>202</v>
      </c>
      <c r="B431">
        <v>202</v>
      </c>
      <c r="C431" t="s">
        <v>38</v>
      </c>
      <c r="D431" t="s">
        <v>39</v>
      </c>
      <c r="E431">
        <v>1</v>
      </c>
      <c r="F431" t="s">
        <v>262</v>
      </c>
      <c r="G431">
        <v>2</v>
      </c>
      <c r="H431">
        <v>4</v>
      </c>
      <c r="I431">
        <v>1</v>
      </c>
      <c r="J431">
        <v>30</v>
      </c>
      <c r="K431">
        <v>31</v>
      </c>
      <c r="L431">
        <v>31</v>
      </c>
      <c r="M431">
        <v>1</v>
      </c>
      <c r="N431" t="s">
        <v>248</v>
      </c>
      <c r="O431" t="s">
        <v>201</v>
      </c>
      <c r="P431" t="s">
        <v>202</v>
      </c>
      <c r="Q431" t="s">
        <v>212</v>
      </c>
      <c r="R431" t="s">
        <v>202</v>
      </c>
      <c r="S431" t="s">
        <v>46</v>
      </c>
      <c r="T431" t="s">
        <v>249</v>
      </c>
      <c r="U431">
        <v>5</v>
      </c>
      <c r="V431" t="s">
        <v>259</v>
      </c>
      <c r="W431" t="s">
        <v>100</v>
      </c>
      <c r="X431" t="s">
        <v>161</v>
      </c>
      <c r="Y431">
        <v>2</v>
      </c>
      <c r="Z431">
        <v>1</v>
      </c>
      <c r="AA431">
        <v>48</v>
      </c>
    </row>
    <row r="432" spans="1:27" x14ac:dyDescent="0.35">
      <c r="A432">
        <v>202</v>
      </c>
      <c r="B432">
        <v>202</v>
      </c>
      <c r="C432" t="s">
        <v>38</v>
      </c>
      <c r="D432" t="s">
        <v>39</v>
      </c>
      <c r="E432">
        <v>1</v>
      </c>
      <c r="F432" t="s">
        <v>262</v>
      </c>
      <c r="G432">
        <v>2</v>
      </c>
      <c r="H432">
        <v>4</v>
      </c>
      <c r="I432">
        <v>1</v>
      </c>
      <c r="J432">
        <v>31</v>
      </c>
      <c r="K432">
        <v>26</v>
      </c>
      <c r="L432">
        <v>26</v>
      </c>
      <c r="M432">
        <v>1</v>
      </c>
      <c r="N432" t="s">
        <v>256</v>
      </c>
      <c r="O432" t="s">
        <v>201</v>
      </c>
      <c r="P432" t="s">
        <v>202</v>
      </c>
      <c r="Q432" t="s">
        <v>221</v>
      </c>
      <c r="R432" t="s">
        <v>202</v>
      </c>
      <c r="S432" t="s">
        <v>81</v>
      </c>
      <c r="T432" t="s">
        <v>257</v>
      </c>
      <c r="U432">
        <v>2</v>
      </c>
      <c r="V432" t="s">
        <v>222</v>
      </c>
      <c r="W432" t="s">
        <v>175</v>
      </c>
      <c r="X432" t="s">
        <v>118</v>
      </c>
      <c r="Y432">
        <v>1</v>
      </c>
      <c r="Z432">
        <v>1</v>
      </c>
      <c r="AA432">
        <v>48</v>
      </c>
    </row>
    <row r="433" spans="1:27" x14ac:dyDescent="0.35">
      <c r="A433">
        <v>202</v>
      </c>
      <c r="B433">
        <v>202</v>
      </c>
      <c r="C433" t="s">
        <v>38</v>
      </c>
      <c r="D433" t="s">
        <v>39</v>
      </c>
      <c r="E433">
        <v>1</v>
      </c>
      <c r="F433" t="s">
        <v>262</v>
      </c>
      <c r="G433">
        <v>2</v>
      </c>
      <c r="H433">
        <v>4</v>
      </c>
      <c r="I433">
        <v>1</v>
      </c>
      <c r="J433">
        <v>32</v>
      </c>
      <c r="K433">
        <v>28</v>
      </c>
      <c r="L433">
        <v>28</v>
      </c>
      <c r="M433">
        <v>1</v>
      </c>
      <c r="N433" t="s">
        <v>246</v>
      </c>
      <c r="O433" t="s">
        <v>201</v>
      </c>
      <c r="P433" t="s">
        <v>202</v>
      </c>
      <c r="Q433" t="s">
        <v>206</v>
      </c>
      <c r="R433" t="s">
        <v>202</v>
      </c>
      <c r="S433" t="s">
        <v>63</v>
      </c>
      <c r="T433" t="s">
        <v>247</v>
      </c>
      <c r="U433">
        <v>5</v>
      </c>
      <c r="V433" t="s">
        <v>207</v>
      </c>
      <c r="W433" t="s">
        <v>187</v>
      </c>
      <c r="X433" t="s">
        <v>54</v>
      </c>
      <c r="Y433">
        <v>1</v>
      </c>
      <c r="Z433">
        <v>1</v>
      </c>
      <c r="AA433">
        <v>48</v>
      </c>
    </row>
    <row r="434" spans="1:27" x14ac:dyDescent="0.35">
      <c r="A434">
        <v>202</v>
      </c>
      <c r="B434">
        <v>202</v>
      </c>
      <c r="C434" t="s">
        <v>38</v>
      </c>
      <c r="D434" t="s">
        <v>39</v>
      </c>
      <c r="E434">
        <v>1</v>
      </c>
      <c r="F434" t="s">
        <v>262</v>
      </c>
      <c r="G434">
        <v>2</v>
      </c>
      <c r="H434">
        <v>4</v>
      </c>
      <c r="I434">
        <v>1</v>
      </c>
      <c r="J434">
        <v>33</v>
      </c>
      <c r="K434">
        <v>32</v>
      </c>
      <c r="L434">
        <v>32</v>
      </c>
      <c r="M434">
        <v>1</v>
      </c>
      <c r="N434" t="s">
        <v>211</v>
      </c>
      <c r="O434" t="s">
        <v>201</v>
      </c>
      <c r="P434" t="s">
        <v>202</v>
      </c>
      <c r="Q434" t="s">
        <v>212</v>
      </c>
      <c r="R434" t="s">
        <v>202</v>
      </c>
      <c r="S434" t="s">
        <v>53</v>
      </c>
      <c r="T434" t="s">
        <v>213</v>
      </c>
      <c r="U434">
        <v>1</v>
      </c>
      <c r="V434" t="s">
        <v>249</v>
      </c>
      <c r="W434" t="s">
        <v>72</v>
      </c>
      <c r="X434" t="s">
        <v>159</v>
      </c>
      <c r="Y434">
        <v>1</v>
      </c>
      <c r="Z434">
        <v>1</v>
      </c>
      <c r="AA434">
        <v>48</v>
      </c>
    </row>
    <row r="435" spans="1:27" x14ac:dyDescent="0.35">
      <c r="A435">
        <v>202</v>
      </c>
      <c r="B435">
        <v>202</v>
      </c>
      <c r="C435" t="s">
        <v>38</v>
      </c>
      <c r="D435" t="s">
        <v>39</v>
      </c>
      <c r="E435">
        <v>1</v>
      </c>
      <c r="F435" t="s">
        <v>262</v>
      </c>
      <c r="G435">
        <v>2</v>
      </c>
      <c r="H435">
        <v>4</v>
      </c>
      <c r="I435">
        <v>1</v>
      </c>
      <c r="J435">
        <v>34</v>
      </c>
      <c r="K435">
        <v>29</v>
      </c>
      <c r="L435">
        <v>29</v>
      </c>
      <c r="M435">
        <v>1</v>
      </c>
      <c r="N435" t="s">
        <v>214</v>
      </c>
      <c r="O435" t="s">
        <v>201</v>
      </c>
      <c r="P435" t="s">
        <v>202</v>
      </c>
      <c r="Q435" t="s">
        <v>215</v>
      </c>
      <c r="R435" t="s">
        <v>202</v>
      </c>
      <c r="S435" t="s">
        <v>63</v>
      </c>
      <c r="T435" t="s">
        <v>216</v>
      </c>
      <c r="U435">
        <v>1</v>
      </c>
      <c r="V435" t="s">
        <v>241</v>
      </c>
      <c r="W435" t="s">
        <v>96</v>
      </c>
      <c r="X435" t="s">
        <v>197</v>
      </c>
      <c r="Y435">
        <v>2</v>
      </c>
      <c r="Z435">
        <v>1</v>
      </c>
      <c r="AA435">
        <v>48</v>
      </c>
    </row>
    <row r="436" spans="1:27" x14ac:dyDescent="0.35">
      <c r="A436">
        <v>202</v>
      </c>
      <c r="B436">
        <v>202</v>
      </c>
      <c r="C436" t="s">
        <v>38</v>
      </c>
      <c r="D436" t="s">
        <v>39</v>
      </c>
      <c r="E436">
        <v>1</v>
      </c>
      <c r="F436" t="s">
        <v>262</v>
      </c>
      <c r="G436">
        <v>2</v>
      </c>
      <c r="H436">
        <v>4</v>
      </c>
      <c r="I436">
        <v>1</v>
      </c>
      <c r="J436">
        <v>35</v>
      </c>
      <c r="K436">
        <v>35</v>
      </c>
      <c r="L436">
        <v>35</v>
      </c>
      <c r="M436">
        <v>1</v>
      </c>
      <c r="N436" t="s">
        <v>260</v>
      </c>
      <c r="O436" t="s">
        <v>201</v>
      </c>
      <c r="P436" t="s">
        <v>202</v>
      </c>
      <c r="Q436" t="s">
        <v>232</v>
      </c>
      <c r="R436" t="s">
        <v>202</v>
      </c>
      <c r="S436" t="s">
        <v>81</v>
      </c>
      <c r="T436" t="s">
        <v>261</v>
      </c>
      <c r="U436">
        <v>1</v>
      </c>
      <c r="V436" t="s">
        <v>233</v>
      </c>
      <c r="W436" t="s">
        <v>193</v>
      </c>
      <c r="X436" t="s">
        <v>64</v>
      </c>
      <c r="Y436">
        <v>1</v>
      </c>
      <c r="Z436">
        <v>1</v>
      </c>
      <c r="AA436">
        <v>48</v>
      </c>
    </row>
    <row r="437" spans="1:27" x14ac:dyDescent="0.35">
      <c r="A437">
        <v>202</v>
      </c>
      <c r="B437">
        <v>202</v>
      </c>
      <c r="C437" t="s">
        <v>38</v>
      </c>
      <c r="D437" t="s">
        <v>39</v>
      </c>
      <c r="E437">
        <v>1</v>
      </c>
      <c r="F437" t="s">
        <v>262</v>
      </c>
      <c r="G437">
        <v>2</v>
      </c>
      <c r="H437">
        <v>4</v>
      </c>
      <c r="I437">
        <v>1</v>
      </c>
      <c r="J437">
        <v>36</v>
      </c>
      <c r="K437">
        <v>25</v>
      </c>
      <c r="L437">
        <v>25</v>
      </c>
      <c r="M437">
        <v>1</v>
      </c>
      <c r="N437" t="s">
        <v>220</v>
      </c>
      <c r="O437" t="s">
        <v>201</v>
      </c>
      <c r="P437" t="s">
        <v>202</v>
      </c>
      <c r="Q437" t="s">
        <v>221</v>
      </c>
      <c r="R437" t="s">
        <v>202</v>
      </c>
      <c r="S437" t="s">
        <v>46</v>
      </c>
      <c r="T437" t="s">
        <v>222</v>
      </c>
      <c r="U437">
        <v>5</v>
      </c>
      <c r="V437" t="s">
        <v>236</v>
      </c>
      <c r="W437" t="s">
        <v>94</v>
      </c>
      <c r="X437" t="s">
        <v>183</v>
      </c>
      <c r="Y437">
        <v>2</v>
      </c>
      <c r="Z437">
        <v>1</v>
      </c>
      <c r="AA437">
        <v>48</v>
      </c>
    </row>
    <row r="438" spans="1:27" x14ac:dyDescent="0.35">
      <c r="A438">
        <v>202</v>
      </c>
      <c r="B438">
        <v>202</v>
      </c>
      <c r="C438" t="s">
        <v>38</v>
      </c>
      <c r="D438" t="s">
        <v>39</v>
      </c>
      <c r="E438">
        <v>1</v>
      </c>
      <c r="F438" t="s">
        <v>262</v>
      </c>
      <c r="G438">
        <v>2</v>
      </c>
      <c r="H438">
        <v>4</v>
      </c>
      <c r="I438">
        <v>1</v>
      </c>
      <c r="J438">
        <v>37</v>
      </c>
      <c r="K438">
        <v>37</v>
      </c>
      <c r="L438">
        <v>37</v>
      </c>
      <c r="M438">
        <v>2</v>
      </c>
      <c r="N438" t="s">
        <v>119</v>
      </c>
      <c r="O438" t="s">
        <v>42</v>
      </c>
      <c r="P438" t="s">
        <v>66</v>
      </c>
      <c r="Q438" t="s">
        <v>67</v>
      </c>
      <c r="R438" t="s">
        <v>80</v>
      </c>
      <c r="S438" t="s">
        <v>81</v>
      </c>
      <c r="T438" t="s">
        <v>120</v>
      </c>
      <c r="U438">
        <v>5</v>
      </c>
      <c r="V438" t="s">
        <v>68</v>
      </c>
      <c r="W438" t="s">
        <v>189</v>
      </c>
      <c r="X438" t="s">
        <v>225</v>
      </c>
      <c r="Y438">
        <v>1</v>
      </c>
      <c r="Z438">
        <v>1</v>
      </c>
      <c r="AA438">
        <v>48</v>
      </c>
    </row>
    <row r="439" spans="1:27" x14ac:dyDescent="0.35">
      <c r="A439">
        <v>202</v>
      </c>
      <c r="B439">
        <v>202</v>
      </c>
      <c r="C439" t="s">
        <v>38</v>
      </c>
      <c r="D439" t="s">
        <v>39</v>
      </c>
      <c r="E439">
        <v>1</v>
      </c>
      <c r="F439" t="s">
        <v>262</v>
      </c>
      <c r="G439">
        <v>2</v>
      </c>
      <c r="H439">
        <v>4</v>
      </c>
      <c r="I439">
        <v>1</v>
      </c>
      <c r="J439">
        <v>38</v>
      </c>
      <c r="K439">
        <v>48</v>
      </c>
      <c r="L439">
        <v>48</v>
      </c>
      <c r="M439">
        <v>2</v>
      </c>
      <c r="N439" t="s">
        <v>49</v>
      </c>
      <c r="O439" t="s">
        <v>42</v>
      </c>
      <c r="P439" t="s">
        <v>50</v>
      </c>
      <c r="Q439" t="s">
        <v>51</v>
      </c>
      <c r="R439" t="s">
        <v>52</v>
      </c>
      <c r="S439" t="s">
        <v>53</v>
      </c>
      <c r="T439" t="s">
        <v>54</v>
      </c>
      <c r="U439">
        <v>2</v>
      </c>
      <c r="V439" t="s">
        <v>96</v>
      </c>
      <c r="W439" t="s">
        <v>155</v>
      </c>
      <c r="X439" t="s">
        <v>261</v>
      </c>
      <c r="Y439">
        <v>2</v>
      </c>
      <c r="Z439">
        <v>1</v>
      </c>
      <c r="AA439">
        <v>48</v>
      </c>
    </row>
    <row r="440" spans="1:27" x14ac:dyDescent="0.35">
      <c r="A440">
        <v>202</v>
      </c>
      <c r="B440">
        <v>202</v>
      </c>
      <c r="C440" t="s">
        <v>38</v>
      </c>
      <c r="D440" t="s">
        <v>39</v>
      </c>
      <c r="E440">
        <v>1</v>
      </c>
      <c r="F440" t="s">
        <v>262</v>
      </c>
      <c r="G440">
        <v>2</v>
      </c>
      <c r="H440">
        <v>4</v>
      </c>
      <c r="I440">
        <v>1</v>
      </c>
      <c r="J440">
        <v>39</v>
      </c>
      <c r="K440">
        <v>43</v>
      </c>
      <c r="L440">
        <v>43</v>
      </c>
      <c r="M440">
        <v>2</v>
      </c>
      <c r="N440" t="s">
        <v>111</v>
      </c>
      <c r="O440" t="s">
        <v>42</v>
      </c>
      <c r="P440" t="s">
        <v>92</v>
      </c>
      <c r="Q440" t="s">
        <v>93</v>
      </c>
      <c r="R440" t="s">
        <v>80</v>
      </c>
      <c r="S440" t="s">
        <v>81</v>
      </c>
      <c r="T440" t="s">
        <v>112</v>
      </c>
      <c r="U440">
        <v>4</v>
      </c>
      <c r="V440" t="s">
        <v>120</v>
      </c>
      <c r="W440" t="s">
        <v>128</v>
      </c>
      <c r="X440" t="s">
        <v>259</v>
      </c>
      <c r="Y440">
        <v>2</v>
      </c>
      <c r="Z440">
        <v>1</v>
      </c>
      <c r="AA440">
        <v>48</v>
      </c>
    </row>
    <row r="441" spans="1:27" x14ac:dyDescent="0.35">
      <c r="A441">
        <v>202</v>
      </c>
      <c r="B441">
        <v>202</v>
      </c>
      <c r="C441" t="s">
        <v>38</v>
      </c>
      <c r="D441" t="s">
        <v>39</v>
      </c>
      <c r="E441">
        <v>1</v>
      </c>
      <c r="F441" t="s">
        <v>262</v>
      </c>
      <c r="G441">
        <v>2</v>
      </c>
      <c r="H441">
        <v>4</v>
      </c>
      <c r="I441">
        <v>1</v>
      </c>
      <c r="J441">
        <v>40</v>
      </c>
      <c r="K441">
        <v>46</v>
      </c>
      <c r="L441">
        <v>46</v>
      </c>
      <c r="M441">
        <v>2</v>
      </c>
      <c r="N441" t="s">
        <v>115</v>
      </c>
      <c r="O441" t="s">
        <v>42</v>
      </c>
      <c r="P441" t="s">
        <v>84</v>
      </c>
      <c r="Q441" t="s">
        <v>85</v>
      </c>
      <c r="R441" t="s">
        <v>52</v>
      </c>
      <c r="S441" t="s">
        <v>53</v>
      </c>
      <c r="T441" t="s">
        <v>116</v>
      </c>
      <c r="U441">
        <v>5</v>
      </c>
      <c r="V441" t="s">
        <v>86</v>
      </c>
      <c r="W441" t="s">
        <v>133</v>
      </c>
      <c r="X441" t="s">
        <v>236</v>
      </c>
      <c r="Y441">
        <v>1</v>
      </c>
      <c r="Z441">
        <v>1</v>
      </c>
      <c r="AA441">
        <v>48</v>
      </c>
    </row>
    <row r="442" spans="1:27" x14ac:dyDescent="0.35">
      <c r="A442">
        <v>202</v>
      </c>
      <c r="B442">
        <v>202</v>
      </c>
      <c r="C442" t="s">
        <v>38</v>
      </c>
      <c r="D442" t="s">
        <v>39</v>
      </c>
      <c r="E442">
        <v>1</v>
      </c>
      <c r="F442" t="s">
        <v>262</v>
      </c>
      <c r="G442">
        <v>2</v>
      </c>
      <c r="H442">
        <v>4</v>
      </c>
      <c r="I442">
        <v>1</v>
      </c>
      <c r="J442">
        <v>41</v>
      </c>
      <c r="K442">
        <v>41</v>
      </c>
      <c r="L442">
        <v>41</v>
      </c>
      <c r="M442">
        <v>2</v>
      </c>
      <c r="N442" t="s">
        <v>101</v>
      </c>
      <c r="O442" t="s">
        <v>42</v>
      </c>
      <c r="P442" t="s">
        <v>102</v>
      </c>
      <c r="Q442" t="s">
        <v>103</v>
      </c>
      <c r="R442" t="s">
        <v>45</v>
      </c>
      <c r="S442" t="s">
        <v>46</v>
      </c>
      <c r="T442" t="s">
        <v>104</v>
      </c>
      <c r="U442">
        <v>4</v>
      </c>
      <c r="V442" t="s">
        <v>47</v>
      </c>
      <c r="W442" t="s">
        <v>228</v>
      </c>
      <c r="X442" t="s">
        <v>193</v>
      </c>
      <c r="Y442">
        <v>2</v>
      </c>
      <c r="Z442">
        <v>1</v>
      </c>
      <c r="AA442">
        <v>48</v>
      </c>
    </row>
    <row r="443" spans="1:27" x14ac:dyDescent="0.35">
      <c r="A443">
        <v>202</v>
      </c>
      <c r="B443">
        <v>202</v>
      </c>
      <c r="C443" t="s">
        <v>38</v>
      </c>
      <c r="D443" t="s">
        <v>39</v>
      </c>
      <c r="E443">
        <v>1</v>
      </c>
      <c r="F443" t="s">
        <v>262</v>
      </c>
      <c r="G443">
        <v>2</v>
      </c>
      <c r="H443">
        <v>4</v>
      </c>
      <c r="I443">
        <v>1</v>
      </c>
      <c r="J443">
        <v>42</v>
      </c>
      <c r="K443">
        <v>45</v>
      </c>
      <c r="L443">
        <v>45</v>
      </c>
      <c r="M443">
        <v>2</v>
      </c>
      <c r="N443" t="s">
        <v>83</v>
      </c>
      <c r="O443" t="s">
        <v>42</v>
      </c>
      <c r="P443" t="s">
        <v>84</v>
      </c>
      <c r="Q443" t="s">
        <v>85</v>
      </c>
      <c r="R443" t="s">
        <v>62</v>
      </c>
      <c r="S443" t="s">
        <v>63</v>
      </c>
      <c r="T443" t="s">
        <v>86</v>
      </c>
      <c r="U443">
        <v>2</v>
      </c>
      <c r="V443" t="s">
        <v>72</v>
      </c>
      <c r="W443" t="s">
        <v>159</v>
      </c>
      <c r="X443" t="s">
        <v>255</v>
      </c>
      <c r="Y443">
        <v>2</v>
      </c>
      <c r="Z443">
        <v>1</v>
      </c>
      <c r="AA443">
        <v>48</v>
      </c>
    </row>
    <row r="444" spans="1:27" x14ac:dyDescent="0.35">
      <c r="A444">
        <v>202</v>
      </c>
      <c r="B444">
        <v>202</v>
      </c>
      <c r="C444" t="s">
        <v>38</v>
      </c>
      <c r="D444" t="s">
        <v>39</v>
      </c>
      <c r="E444">
        <v>1</v>
      </c>
      <c r="F444" t="s">
        <v>262</v>
      </c>
      <c r="G444">
        <v>2</v>
      </c>
      <c r="H444">
        <v>4</v>
      </c>
      <c r="I444">
        <v>1</v>
      </c>
      <c r="J444">
        <v>43</v>
      </c>
      <c r="K444">
        <v>44</v>
      </c>
      <c r="L444">
        <v>44</v>
      </c>
      <c r="M444">
        <v>2</v>
      </c>
      <c r="N444" t="s">
        <v>91</v>
      </c>
      <c r="O444" t="s">
        <v>42</v>
      </c>
      <c r="P444" t="s">
        <v>92</v>
      </c>
      <c r="Q444" t="s">
        <v>93</v>
      </c>
      <c r="R444" t="s">
        <v>62</v>
      </c>
      <c r="S444" t="s">
        <v>63</v>
      </c>
      <c r="T444" t="s">
        <v>94</v>
      </c>
      <c r="U444">
        <v>1</v>
      </c>
      <c r="V444" t="s">
        <v>112</v>
      </c>
      <c r="W444" t="s">
        <v>204</v>
      </c>
      <c r="X444" t="s">
        <v>195</v>
      </c>
      <c r="Y444">
        <v>1</v>
      </c>
      <c r="Z444">
        <v>1</v>
      </c>
      <c r="AA444">
        <v>48</v>
      </c>
    </row>
    <row r="445" spans="1:27" x14ac:dyDescent="0.35">
      <c r="A445">
        <v>202</v>
      </c>
      <c r="B445">
        <v>202</v>
      </c>
      <c r="C445" t="s">
        <v>38</v>
      </c>
      <c r="D445" t="s">
        <v>39</v>
      </c>
      <c r="E445">
        <v>1</v>
      </c>
      <c r="F445" t="s">
        <v>262</v>
      </c>
      <c r="G445">
        <v>2</v>
      </c>
      <c r="H445">
        <v>4</v>
      </c>
      <c r="I445">
        <v>1</v>
      </c>
      <c r="J445">
        <v>44</v>
      </c>
      <c r="K445">
        <v>39</v>
      </c>
      <c r="L445">
        <v>39</v>
      </c>
      <c r="M445">
        <v>2</v>
      </c>
      <c r="N445" t="s">
        <v>73</v>
      </c>
      <c r="O445" t="s">
        <v>42</v>
      </c>
      <c r="P445" t="s">
        <v>74</v>
      </c>
      <c r="Q445" t="s">
        <v>75</v>
      </c>
      <c r="R445" t="s">
        <v>45</v>
      </c>
      <c r="S445" t="s">
        <v>46</v>
      </c>
      <c r="T445" t="s">
        <v>76</v>
      </c>
      <c r="U445">
        <v>5</v>
      </c>
      <c r="V445" t="s">
        <v>106</v>
      </c>
      <c r="W445" t="s">
        <v>245</v>
      </c>
      <c r="X445" t="s">
        <v>165</v>
      </c>
      <c r="Y445">
        <v>1</v>
      </c>
      <c r="Z445">
        <v>1</v>
      </c>
      <c r="AA445">
        <v>48</v>
      </c>
    </row>
    <row r="446" spans="1:27" x14ac:dyDescent="0.35">
      <c r="A446">
        <v>202</v>
      </c>
      <c r="B446">
        <v>202</v>
      </c>
      <c r="C446" t="s">
        <v>38</v>
      </c>
      <c r="D446" t="s">
        <v>39</v>
      </c>
      <c r="E446">
        <v>1</v>
      </c>
      <c r="F446" t="s">
        <v>262</v>
      </c>
      <c r="G446">
        <v>2</v>
      </c>
      <c r="H446">
        <v>4</v>
      </c>
      <c r="I446">
        <v>1</v>
      </c>
      <c r="J446">
        <v>45</v>
      </c>
      <c r="K446">
        <v>47</v>
      </c>
      <c r="L446">
        <v>47</v>
      </c>
      <c r="M446">
        <v>2</v>
      </c>
      <c r="N446" t="s">
        <v>87</v>
      </c>
      <c r="O446" t="s">
        <v>42</v>
      </c>
      <c r="P446" t="s">
        <v>50</v>
      </c>
      <c r="Q446" t="s">
        <v>51</v>
      </c>
      <c r="R446" t="s">
        <v>45</v>
      </c>
      <c r="S446" t="s">
        <v>46</v>
      </c>
      <c r="T446" t="s">
        <v>88</v>
      </c>
      <c r="U446">
        <v>4</v>
      </c>
      <c r="V446" t="s">
        <v>54</v>
      </c>
      <c r="W446" t="s">
        <v>216</v>
      </c>
      <c r="X446" t="s">
        <v>141</v>
      </c>
      <c r="Y446">
        <v>1</v>
      </c>
      <c r="Z446">
        <v>1</v>
      </c>
      <c r="AA446">
        <v>48</v>
      </c>
    </row>
    <row r="447" spans="1:27" x14ac:dyDescent="0.35">
      <c r="A447">
        <v>202</v>
      </c>
      <c r="B447">
        <v>202</v>
      </c>
      <c r="C447" t="s">
        <v>38</v>
      </c>
      <c r="D447" t="s">
        <v>39</v>
      </c>
      <c r="E447">
        <v>1</v>
      </c>
      <c r="F447" t="s">
        <v>262</v>
      </c>
      <c r="G447">
        <v>2</v>
      </c>
      <c r="H447">
        <v>4</v>
      </c>
      <c r="I447">
        <v>1</v>
      </c>
      <c r="J447">
        <v>46</v>
      </c>
      <c r="K447">
        <v>38</v>
      </c>
      <c r="L447">
        <v>38</v>
      </c>
      <c r="M447">
        <v>2</v>
      </c>
      <c r="N447" t="s">
        <v>65</v>
      </c>
      <c r="O447" t="s">
        <v>42</v>
      </c>
      <c r="P447" t="s">
        <v>66</v>
      </c>
      <c r="Q447" t="s">
        <v>67</v>
      </c>
      <c r="R447" t="s">
        <v>62</v>
      </c>
      <c r="S447" t="s">
        <v>63</v>
      </c>
      <c r="T447" t="s">
        <v>68</v>
      </c>
      <c r="U447">
        <v>1</v>
      </c>
      <c r="V447" t="s">
        <v>108</v>
      </c>
      <c r="W447" t="s">
        <v>151</v>
      </c>
      <c r="X447" t="s">
        <v>213</v>
      </c>
      <c r="Y447">
        <v>2</v>
      </c>
      <c r="Z447">
        <v>1</v>
      </c>
      <c r="AA447">
        <v>48</v>
      </c>
    </row>
    <row r="448" spans="1:27" x14ac:dyDescent="0.35">
      <c r="A448">
        <v>202</v>
      </c>
      <c r="B448">
        <v>202</v>
      </c>
      <c r="C448" t="s">
        <v>38</v>
      </c>
      <c r="D448" t="s">
        <v>39</v>
      </c>
      <c r="E448">
        <v>1</v>
      </c>
      <c r="F448" t="s">
        <v>262</v>
      </c>
      <c r="G448">
        <v>2</v>
      </c>
      <c r="H448">
        <v>4</v>
      </c>
      <c r="I448">
        <v>1</v>
      </c>
      <c r="J448">
        <v>47</v>
      </c>
      <c r="K448">
        <v>42</v>
      </c>
      <c r="L448">
        <v>42</v>
      </c>
      <c r="M448">
        <v>2</v>
      </c>
      <c r="N448" t="s">
        <v>113</v>
      </c>
      <c r="O448" t="s">
        <v>42</v>
      </c>
      <c r="P448" t="s">
        <v>102</v>
      </c>
      <c r="Q448" t="s">
        <v>103</v>
      </c>
      <c r="R448" t="s">
        <v>80</v>
      </c>
      <c r="S448" t="s">
        <v>81</v>
      </c>
      <c r="T448" t="s">
        <v>114</v>
      </c>
      <c r="U448">
        <v>2</v>
      </c>
      <c r="V448" t="s">
        <v>104</v>
      </c>
      <c r="W448" t="s">
        <v>197</v>
      </c>
      <c r="X448" t="s">
        <v>247</v>
      </c>
      <c r="Y448">
        <v>1</v>
      </c>
      <c r="Z448">
        <v>1</v>
      </c>
      <c r="AA448">
        <v>48</v>
      </c>
    </row>
    <row r="449" spans="1:27" x14ac:dyDescent="0.35">
      <c r="A449">
        <v>202</v>
      </c>
      <c r="B449">
        <v>202</v>
      </c>
      <c r="C449" t="s">
        <v>38</v>
      </c>
      <c r="D449" t="s">
        <v>39</v>
      </c>
      <c r="E449">
        <v>1</v>
      </c>
      <c r="F449" t="s">
        <v>262</v>
      </c>
      <c r="G449">
        <v>2</v>
      </c>
      <c r="H449">
        <v>4</v>
      </c>
      <c r="I449">
        <v>1</v>
      </c>
      <c r="J449">
        <v>48</v>
      </c>
      <c r="K449">
        <v>40</v>
      </c>
      <c r="L449">
        <v>40</v>
      </c>
      <c r="M449">
        <v>2</v>
      </c>
      <c r="N449" t="s">
        <v>105</v>
      </c>
      <c r="O449" t="s">
        <v>42</v>
      </c>
      <c r="P449" t="s">
        <v>74</v>
      </c>
      <c r="Q449" t="s">
        <v>75</v>
      </c>
      <c r="R449" t="s">
        <v>52</v>
      </c>
      <c r="S449" t="s">
        <v>53</v>
      </c>
      <c r="T449" t="s">
        <v>106</v>
      </c>
      <c r="U449">
        <v>5</v>
      </c>
      <c r="V449" t="s">
        <v>90</v>
      </c>
      <c r="W449" t="s">
        <v>183</v>
      </c>
      <c r="X449" t="s">
        <v>241</v>
      </c>
      <c r="Y449">
        <v>2</v>
      </c>
      <c r="Z449">
        <v>1</v>
      </c>
      <c r="AA449">
        <v>48</v>
      </c>
    </row>
    <row r="450" spans="1:27" x14ac:dyDescent="0.35">
      <c r="A450">
        <v>202</v>
      </c>
      <c r="B450">
        <v>202</v>
      </c>
      <c r="C450" t="s">
        <v>38</v>
      </c>
      <c r="D450" t="s">
        <v>39</v>
      </c>
      <c r="E450">
        <v>1</v>
      </c>
      <c r="F450" t="s">
        <v>262</v>
      </c>
      <c r="G450">
        <v>2</v>
      </c>
      <c r="H450">
        <v>4</v>
      </c>
      <c r="I450">
        <v>1</v>
      </c>
      <c r="J450">
        <v>49</v>
      </c>
      <c r="K450">
        <v>58</v>
      </c>
      <c r="L450">
        <v>58</v>
      </c>
      <c r="M450">
        <v>2</v>
      </c>
      <c r="N450" t="s">
        <v>190</v>
      </c>
      <c r="O450" t="s">
        <v>124</v>
      </c>
      <c r="P450" t="s">
        <v>181</v>
      </c>
      <c r="Q450" t="s">
        <v>182</v>
      </c>
      <c r="R450" t="s">
        <v>150</v>
      </c>
      <c r="S450" t="s">
        <v>53</v>
      </c>
      <c r="T450" t="s">
        <v>191</v>
      </c>
      <c r="U450">
        <v>1</v>
      </c>
      <c r="V450" t="s">
        <v>183</v>
      </c>
      <c r="W450" t="s">
        <v>261</v>
      </c>
      <c r="X450" t="s">
        <v>120</v>
      </c>
      <c r="Y450">
        <v>1</v>
      </c>
      <c r="Z450">
        <v>1</v>
      </c>
      <c r="AA450">
        <v>48</v>
      </c>
    </row>
    <row r="451" spans="1:27" x14ac:dyDescent="0.35">
      <c r="A451">
        <v>202</v>
      </c>
      <c r="B451">
        <v>202</v>
      </c>
      <c r="C451" t="s">
        <v>38</v>
      </c>
      <c r="D451" t="s">
        <v>39</v>
      </c>
      <c r="E451">
        <v>1</v>
      </c>
      <c r="F451" t="s">
        <v>262</v>
      </c>
      <c r="G451">
        <v>2</v>
      </c>
      <c r="H451">
        <v>4</v>
      </c>
      <c r="I451">
        <v>1</v>
      </c>
      <c r="J451">
        <v>50</v>
      </c>
      <c r="K451">
        <v>50</v>
      </c>
      <c r="L451">
        <v>50</v>
      </c>
      <c r="M451">
        <v>2</v>
      </c>
      <c r="N451" t="s">
        <v>192</v>
      </c>
      <c r="O451" t="s">
        <v>124</v>
      </c>
      <c r="P451" t="s">
        <v>130</v>
      </c>
      <c r="Q451" t="s">
        <v>131</v>
      </c>
      <c r="R451" t="s">
        <v>147</v>
      </c>
      <c r="S451" t="s">
        <v>63</v>
      </c>
      <c r="T451" t="s">
        <v>193</v>
      </c>
      <c r="U451">
        <v>5</v>
      </c>
      <c r="V451" t="s">
        <v>133</v>
      </c>
      <c r="W451" t="s">
        <v>219</v>
      </c>
      <c r="X451" t="s">
        <v>96</v>
      </c>
      <c r="Y451">
        <v>1</v>
      </c>
      <c r="Z451">
        <v>1</v>
      </c>
      <c r="AA451">
        <v>48</v>
      </c>
    </row>
    <row r="452" spans="1:27" x14ac:dyDescent="0.35">
      <c r="A452">
        <v>202</v>
      </c>
      <c r="B452">
        <v>202</v>
      </c>
      <c r="C452" t="s">
        <v>38</v>
      </c>
      <c r="D452" t="s">
        <v>39</v>
      </c>
      <c r="E452">
        <v>1</v>
      </c>
      <c r="F452" t="s">
        <v>262</v>
      </c>
      <c r="G452">
        <v>2</v>
      </c>
      <c r="H452">
        <v>4</v>
      </c>
      <c r="I452">
        <v>1</v>
      </c>
      <c r="J452">
        <v>51</v>
      </c>
      <c r="K452">
        <v>53</v>
      </c>
      <c r="L452">
        <v>53</v>
      </c>
      <c r="M452">
        <v>2</v>
      </c>
      <c r="N452" t="s">
        <v>172</v>
      </c>
      <c r="O452" t="s">
        <v>124</v>
      </c>
      <c r="P452" t="s">
        <v>143</v>
      </c>
      <c r="Q452" t="s">
        <v>144</v>
      </c>
      <c r="R452" t="s">
        <v>127</v>
      </c>
      <c r="S452" t="s">
        <v>46</v>
      </c>
      <c r="T452" t="s">
        <v>173</v>
      </c>
      <c r="U452">
        <v>5</v>
      </c>
      <c r="V452" t="s">
        <v>137</v>
      </c>
      <c r="W452" t="s">
        <v>241</v>
      </c>
      <c r="X452" t="s">
        <v>94</v>
      </c>
      <c r="Y452">
        <v>2</v>
      </c>
      <c r="Z452">
        <v>1</v>
      </c>
      <c r="AA452">
        <v>48</v>
      </c>
    </row>
    <row r="453" spans="1:27" x14ac:dyDescent="0.35">
      <c r="A453">
        <v>202</v>
      </c>
      <c r="B453">
        <v>202</v>
      </c>
      <c r="C453" t="s">
        <v>38</v>
      </c>
      <c r="D453" t="s">
        <v>39</v>
      </c>
      <c r="E453">
        <v>1</v>
      </c>
      <c r="F453" t="s">
        <v>262</v>
      </c>
      <c r="G453">
        <v>2</v>
      </c>
      <c r="H453">
        <v>4</v>
      </c>
      <c r="I453">
        <v>1</v>
      </c>
      <c r="J453">
        <v>52</v>
      </c>
      <c r="K453">
        <v>55</v>
      </c>
      <c r="L453">
        <v>55</v>
      </c>
      <c r="M453">
        <v>2</v>
      </c>
      <c r="N453" t="s">
        <v>138</v>
      </c>
      <c r="O453" t="s">
        <v>124</v>
      </c>
      <c r="P453" t="s">
        <v>139</v>
      </c>
      <c r="Q453" t="s">
        <v>140</v>
      </c>
      <c r="R453" t="s">
        <v>132</v>
      </c>
      <c r="S453" t="s">
        <v>81</v>
      </c>
      <c r="T453" t="s">
        <v>141</v>
      </c>
      <c r="U453">
        <v>5</v>
      </c>
      <c r="V453" t="s">
        <v>161</v>
      </c>
      <c r="W453" t="s">
        <v>213</v>
      </c>
      <c r="X453" t="s">
        <v>76</v>
      </c>
      <c r="Y453">
        <v>1</v>
      </c>
      <c r="Z453">
        <v>1</v>
      </c>
      <c r="AA453">
        <v>48</v>
      </c>
    </row>
    <row r="454" spans="1:27" x14ac:dyDescent="0.35">
      <c r="A454">
        <v>202</v>
      </c>
      <c r="B454">
        <v>202</v>
      </c>
      <c r="C454" t="s">
        <v>38</v>
      </c>
      <c r="D454" t="s">
        <v>39</v>
      </c>
      <c r="E454">
        <v>1</v>
      </c>
      <c r="F454" t="s">
        <v>262</v>
      </c>
      <c r="G454">
        <v>2</v>
      </c>
      <c r="H454">
        <v>4</v>
      </c>
      <c r="I454">
        <v>1</v>
      </c>
      <c r="J454">
        <v>53</v>
      </c>
      <c r="K454">
        <v>59</v>
      </c>
      <c r="L454">
        <v>59</v>
      </c>
      <c r="M454">
        <v>2</v>
      </c>
      <c r="N454" t="s">
        <v>184</v>
      </c>
      <c r="O454" t="s">
        <v>124</v>
      </c>
      <c r="P454" t="s">
        <v>185</v>
      </c>
      <c r="Q454" t="s">
        <v>186</v>
      </c>
      <c r="R454" t="s">
        <v>127</v>
      </c>
      <c r="S454" t="s">
        <v>46</v>
      </c>
      <c r="T454" t="s">
        <v>187</v>
      </c>
      <c r="U454">
        <v>1</v>
      </c>
      <c r="V454" t="s">
        <v>197</v>
      </c>
      <c r="W454" t="s">
        <v>86</v>
      </c>
      <c r="X454" t="s">
        <v>210</v>
      </c>
      <c r="Y454">
        <v>1</v>
      </c>
      <c r="Z454">
        <v>1</v>
      </c>
      <c r="AA454">
        <v>48</v>
      </c>
    </row>
    <row r="455" spans="1:27" x14ac:dyDescent="0.35">
      <c r="A455">
        <v>202</v>
      </c>
      <c r="B455">
        <v>202</v>
      </c>
      <c r="C455" t="s">
        <v>38</v>
      </c>
      <c r="D455" t="s">
        <v>39</v>
      </c>
      <c r="E455">
        <v>1</v>
      </c>
      <c r="F455" t="s">
        <v>262</v>
      </c>
      <c r="G455">
        <v>2</v>
      </c>
      <c r="H455">
        <v>4</v>
      </c>
      <c r="I455">
        <v>1</v>
      </c>
      <c r="J455">
        <v>54</v>
      </c>
      <c r="K455">
        <v>52</v>
      </c>
      <c r="L455">
        <v>52</v>
      </c>
      <c r="M455">
        <v>2</v>
      </c>
      <c r="N455" t="s">
        <v>166</v>
      </c>
      <c r="O455" t="s">
        <v>124</v>
      </c>
      <c r="P455" t="s">
        <v>167</v>
      </c>
      <c r="Q455" t="s">
        <v>168</v>
      </c>
      <c r="R455" t="s">
        <v>150</v>
      </c>
      <c r="S455" t="s">
        <v>53</v>
      </c>
      <c r="T455" t="s">
        <v>169</v>
      </c>
      <c r="U455">
        <v>5</v>
      </c>
      <c r="V455" t="s">
        <v>191</v>
      </c>
      <c r="W455" t="s">
        <v>58</v>
      </c>
      <c r="X455" t="s">
        <v>204</v>
      </c>
      <c r="Y455">
        <v>2</v>
      </c>
      <c r="Z455">
        <v>1</v>
      </c>
      <c r="AA455">
        <v>48</v>
      </c>
    </row>
    <row r="456" spans="1:27" x14ac:dyDescent="0.35">
      <c r="A456">
        <v>202</v>
      </c>
      <c r="B456">
        <v>202</v>
      </c>
      <c r="C456" t="s">
        <v>38</v>
      </c>
      <c r="D456" t="s">
        <v>39</v>
      </c>
      <c r="E456">
        <v>1</v>
      </c>
      <c r="F456" t="s">
        <v>262</v>
      </c>
      <c r="G456">
        <v>2</v>
      </c>
      <c r="H456">
        <v>4</v>
      </c>
      <c r="I456">
        <v>1</v>
      </c>
      <c r="J456">
        <v>55</v>
      </c>
      <c r="K456">
        <v>54</v>
      </c>
      <c r="L456">
        <v>54</v>
      </c>
      <c r="M456">
        <v>2</v>
      </c>
      <c r="N456" t="s">
        <v>142</v>
      </c>
      <c r="O456" t="s">
        <v>124</v>
      </c>
      <c r="P456" t="s">
        <v>143</v>
      </c>
      <c r="Q456" t="s">
        <v>144</v>
      </c>
      <c r="R456" t="s">
        <v>132</v>
      </c>
      <c r="S456" t="s">
        <v>81</v>
      </c>
      <c r="T456" t="s">
        <v>145</v>
      </c>
      <c r="U456">
        <v>4</v>
      </c>
      <c r="V456" t="s">
        <v>173</v>
      </c>
      <c r="W456" t="s">
        <v>64</v>
      </c>
      <c r="X456" t="s">
        <v>233</v>
      </c>
      <c r="Y456">
        <v>1</v>
      </c>
      <c r="Z456">
        <v>1</v>
      </c>
      <c r="AA456">
        <v>48</v>
      </c>
    </row>
    <row r="457" spans="1:27" x14ac:dyDescent="0.35">
      <c r="A457">
        <v>202</v>
      </c>
      <c r="B457">
        <v>202</v>
      </c>
      <c r="C457" t="s">
        <v>38</v>
      </c>
      <c r="D457" t="s">
        <v>39</v>
      </c>
      <c r="E457">
        <v>1</v>
      </c>
      <c r="F457" t="s">
        <v>262</v>
      </c>
      <c r="G457">
        <v>2</v>
      </c>
      <c r="H457">
        <v>4</v>
      </c>
      <c r="I457">
        <v>1</v>
      </c>
      <c r="J457">
        <v>56</v>
      </c>
      <c r="K457">
        <v>56</v>
      </c>
      <c r="L457">
        <v>56</v>
      </c>
      <c r="M457">
        <v>2</v>
      </c>
      <c r="N457" t="s">
        <v>160</v>
      </c>
      <c r="O457" t="s">
        <v>124</v>
      </c>
      <c r="P457" t="s">
        <v>139</v>
      </c>
      <c r="Q457" t="s">
        <v>140</v>
      </c>
      <c r="R457" t="s">
        <v>147</v>
      </c>
      <c r="S457" t="s">
        <v>63</v>
      </c>
      <c r="T457" t="s">
        <v>161</v>
      </c>
      <c r="U457">
        <v>4</v>
      </c>
      <c r="V457" t="s">
        <v>148</v>
      </c>
      <c r="W457" t="s">
        <v>106</v>
      </c>
      <c r="X457" t="s">
        <v>228</v>
      </c>
      <c r="Y457">
        <v>2</v>
      </c>
      <c r="Z457">
        <v>1</v>
      </c>
      <c r="AA457">
        <v>48</v>
      </c>
    </row>
    <row r="458" spans="1:27" x14ac:dyDescent="0.35">
      <c r="A458">
        <v>202</v>
      </c>
      <c r="B458">
        <v>202</v>
      </c>
      <c r="C458" t="s">
        <v>38</v>
      </c>
      <c r="D458" t="s">
        <v>39</v>
      </c>
      <c r="E458">
        <v>1</v>
      </c>
      <c r="F458" t="s">
        <v>262</v>
      </c>
      <c r="G458">
        <v>2</v>
      </c>
      <c r="H458">
        <v>4</v>
      </c>
      <c r="I458">
        <v>1</v>
      </c>
      <c r="J458">
        <v>57</v>
      </c>
      <c r="K458">
        <v>60</v>
      </c>
      <c r="L458">
        <v>60</v>
      </c>
      <c r="M458">
        <v>2</v>
      </c>
      <c r="N458" t="s">
        <v>196</v>
      </c>
      <c r="O458" t="s">
        <v>124</v>
      </c>
      <c r="P458" t="s">
        <v>185</v>
      </c>
      <c r="Q458" t="s">
        <v>186</v>
      </c>
      <c r="R458" t="s">
        <v>150</v>
      </c>
      <c r="S458" t="s">
        <v>53</v>
      </c>
      <c r="T458" t="s">
        <v>197</v>
      </c>
      <c r="U458">
        <v>5</v>
      </c>
      <c r="V458" t="s">
        <v>199</v>
      </c>
      <c r="W458" t="s">
        <v>257</v>
      </c>
      <c r="X458" t="s">
        <v>47</v>
      </c>
      <c r="Y458">
        <v>2</v>
      </c>
      <c r="Z458">
        <v>1</v>
      </c>
      <c r="AA458">
        <v>48</v>
      </c>
    </row>
    <row r="459" spans="1:27" x14ac:dyDescent="0.35">
      <c r="A459">
        <v>202</v>
      </c>
      <c r="B459">
        <v>202</v>
      </c>
      <c r="C459" t="s">
        <v>38</v>
      </c>
      <c r="D459" t="s">
        <v>39</v>
      </c>
      <c r="E459">
        <v>1</v>
      </c>
      <c r="F459" t="s">
        <v>262</v>
      </c>
      <c r="G459">
        <v>2</v>
      </c>
      <c r="H459">
        <v>4</v>
      </c>
      <c r="I459">
        <v>1</v>
      </c>
      <c r="J459">
        <v>58</v>
      </c>
      <c r="K459">
        <v>49</v>
      </c>
      <c r="L459">
        <v>49</v>
      </c>
      <c r="M459">
        <v>2</v>
      </c>
      <c r="N459" t="s">
        <v>129</v>
      </c>
      <c r="O459" t="s">
        <v>124</v>
      </c>
      <c r="P459" t="s">
        <v>130</v>
      </c>
      <c r="Q459" t="s">
        <v>131</v>
      </c>
      <c r="R459" t="s">
        <v>132</v>
      </c>
      <c r="S459" t="s">
        <v>81</v>
      </c>
      <c r="T459" t="s">
        <v>133</v>
      </c>
      <c r="U459">
        <v>2</v>
      </c>
      <c r="V459" t="s">
        <v>141</v>
      </c>
      <c r="W459" t="s">
        <v>236</v>
      </c>
      <c r="X459" t="s">
        <v>108</v>
      </c>
      <c r="Y459">
        <v>2</v>
      </c>
      <c r="Z459">
        <v>1</v>
      </c>
      <c r="AA459">
        <v>48</v>
      </c>
    </row>
    <row r="460" spans="1:27" x14ac:dyDescent="0.35">
      <c r="A460">
        <v>202</v>
      </c>
      <c r="B460">
        <v>202</v>
      </c>
      <c r="C460" t="s">
        <v>38</v>
      </c>
      <c r="D460" t="s">
        <v>39</v>
      </c>
      <c r="E460">
        <v>1</v>
      </c>
      <c r="F460" t="s">
        <v>262</v>
      </c>
      <c r="G460">
        <v>2</v>
      </c>
      <c r="H460">
        <v>4</v>
      </c>
      <c r="I460">
        <v>1</v>
      </c>
      <c r="J460">
        <v>59</v>
      </c>
      <c r="K460">
        <v>57</v>
      </c>
      <c r="L460">
        <v>57</v>
      </c>
      <c r="M460">
        <v>2</v>
      </c>
      <c r="N460" t="s">
        <v>180</v>
      </c>
      <c r="O460" t="s">
        <v>124</v>
      </c>
      <c r="P460" t="s">
        <v>181</v>
      </c>
      <c r="Q460" t="s">
        <v>182</v>
      </c>
      <c r="R460" t="s">
        <v>147</v>
      </c>
      <c r="S460" t="s">
        <v>63</v>
      </c>
      <c r="T460" t="s">
        <v>183</v>
      </c>
      <c r="U460">
        <v>2</v>
      </c>
      <c r="V460" t="s">
        <v>171</v>
      </c>
      <c r="W460" t="s">
        <v>259</v>
      </c>
      <c r="X460" t="s">
        <v>88</v>
      </c>
      <c r="Y460">
        <v>2</v>
      </c>
      <c r="Z460">
        <v>1</v>
      </c>
      <c r="AA460">
        <v>48</v>
      </c>
    </row>
    <row r="461" spans="1:27" x14ac:dyDescent="0.35">
      <c r="A461">
        <v>202</v>
      </c>
      <c r="B461">
        <v>202</v>
      </c>
      <c r="C461" t="s">
        <v>38</v>
      </c>
      <c r="D461" t="s">
        <v>39</v>
      </c>
      <c r="E461">
        <v>1</v>
      </c>
      <c r="F461" t="s">
        <v>262</v>
      </c>
      <c r="G461">
        <v>2</v>
      </c>
      <c r="H461">
        <v>4</v>
      </c>
      <c r="I461">
        <v>1</v>
      </c>
      <c r="J461">
        <v>60</v>
      </c>
      <c r="K461">
        <v>51</v>
      </c>
      <c r="L461">
        <v>51</v>
      </c>
      <c r="M461">
        <v>2</v>
      </c>
      <c r="N461" t="s">
        <v>194</v>
      </c>
      <c r="O461" t="s">
        <v>124</v>
      </c>
      <c r="P461" t="s">
        <v>167</v>
      </c>
      <c r="Q461" t="s">
        <v>168</v>
      </c>
      <c r="R461" t="s">
        <v>127</v>
      </c>
      <c r="S461" t="s">
        <v>46</v>
      </c>
      <c r="T461" t="s">
        <v>195</v>
      </c>
      <c r="U461">
        <v>4</v>
      </c>
      <c r="V461" t="s">
        <v>169</v>
      </c>
      <c r="W461" t="s">
        <v>82</v>
      </c>
      <c r="X461" t="s">
        <v>216</v>
      </c>
      <c r="Y461">
        <v>1</v>
      </c>
      <c r="Z461">
        <v>1</v>
      </c>
      <c r="AA461">
        <v>48</v>
      </c>
    </row>
    <row r="462" spans="1:27" x14ac:dyDescent="0.35">
      <c r="A462">
        <v>202</v>
      </c>
      <c r="B462">
        <v>202</v>
      </c>
      <c r="C462" t="s">
        <v>38</v>
      </c>
      <c r="D462" t="s">
        <v>39</v>
      </c>
      <c r="E462">
        <v>1</v>
      </c>
      <c r="F462" t="s">
        <v>262</v>
      </c>
      <c r="G462">
        <v>2</v>
      </c>
      <c r="H462">
        <v>4</v>
      </c>
      <c r="I462">
        <v>1</v>
      </c>
      <c r="J462">
        <v>61</v>
      </c>
      <c r="K462">
        <v>63</v>
      </c>
      <c r="L462">
        <v>63</v>
      </c>
      <c r="M462">
        <v>2</v>
      </c>
      <c r="N462" t="s">
        <v>223</v>
      </c>
      <c r="O462" t="s">
        <v>201</v>
      </c>
      <c r="P462" t="s">
        <v>202</v>
      </c>
      <c r="Q462" t="s">
        <v>224</v>
      </c>
      <c r="R462" t="s">
        <v>202</v>
      </c>
      <c r="S462" t="s">
        <v>46</v>
      </c>
      <c r="T462" t="s">
        <v>225</v>
      </c>
      <c r="U462">
        <v>1</v>
      </c>
      <c r="V462" t="s">
        <v>238</v>
      </c>
      <c r="W462" t="s">
        <v>145</v>
      </c>
      <c r="X462" t="s">
        <v>86</v>
      </c>
      <c r="Y462">
        <v>1</v>
      </c>
      <c r="Z462">
        <v>1</v>
      </c>
      <c r="AA462">
        <v>48</v>
      </c>
    </row>
    <row r="463" spans="1:27" x14ac:dyDescent="0.35">
      <c r="A463">
        <v>202</v>
      </c>
      <c r="B463">
        <v>202</v>
      </c>
      <c r="C463" t="s">
        <v>38</v>
      </c>
      <c r="D463" t="s">
        <v>39</v>
      </c>
      <c r="E463">
        <v>1</v>
      </c>
      <c r="F463" t="s">
        <v>262</v>
      </c>
      <c r="G463">
        <v>2</v>
      </c>
      <c r="H463">
        <v>4</v>
      </c>
      <c r="I463">
        <v>1</v>
      </c>
      <c r="J463">
        <v>62</v>
      </c>
      <c r="K463">
        <v>66</v>
      </c>
      <c r="L463">
        <v>66</v>
      </c>
      <c r="M463">
        <v>2</v>
      </c>
      <c r="N463" t="s">
        <v>229</v>
      </c>
      <c r="O463" t="s">
        <v>201</v>
      </c>
      <c r="P463" t="s">
        <v>202</v>
      </c>
      <c r="Q463" t="s">
        <v>203</v>
      </c>
      <c r="R463" t="s">
        <v>202</v>
      </c>
      <c r="S463" t="s">
        <v>81</v>
      </c>
      <c r="T463" t="s">
        <v>230</v>
      </c>
      <c r="U463">
        <v>1</v>
      </c>
      <c r="V463" t="s">
        <v>204</v>
      </c>
      <c r="W463" t="s">
        <v>148</v>
      </c>
      <c r="X463" t="s">
        <v>68</v>
      </c>
      <c r="Y463">
        <v>1</v>
      </c>
      <c r="Z463">
        <v>1</v>
      </c>
      <c r="AA463">
        <v>48</v>
      </c>
    </row>
    <row r="464" spans="1:27" x14ac:dyDescent="0.35">
      <c r="A464">
        <v>202</v>
      </c>
      <c r="B464">
        <v>202</v>
      </c>
      <c r="C464" t="s">
        <v>38</v>
      </c>
      <c r="D464" t="s">
        <v>39</v>
      </c>
      <c r="E464">
        <v>1</v>
      </c>
      <c r="F464" t="s">
        <v>262</v>
      </c>
      <c r="G464">
        <v>2</v>
      </c>
      <c r="H464">
        <v>4</v>
      </c>
      <c r="I464">
        <v>1</v>
      </c>
      <c r="J464">
        <v>63</v>
      </c>
      <c r="K464">
        <v>61</v>
      </c>
      <c r="L464">
        <v>61</v>
      </c>
      <c r="M464">
        <v>2</v>
      </c>
      <c r="N464" t="s">
        <v>244</v>
      </c>
      <c r="O464" t="s">
        <v>201</v>
      </c>
      <c r="P464" t="s">
        <v>202</v>
      </c>
      <c r="Q464" t="s">
        <v>240</v>
      </c>
      <c r="R464" t="s">
        <v>202</v>
      </c>
      <c r="S464" t="s">
        <v>81</v>
      </c>
      <c r="T464" t="s">
        <v>245</v>
      </c>
      <c r="U464">
        <v>5</v>
      </c>
      <c r="V464" t="s">
        <v>230</v>
      </c>
      <c r="W464" t="s">
        <v>171</v>
      </c>
      <c r="X464" t="s">
        <v>106</v>
      </c>
      <c r="Y464">
        <v>2</v>
      </c>
      <c r="Z464">
        <v>1</v>
      </c>
      <c r="AA464">
        <v>48</v>
      </c>
    </row>
    <row r="465" spans="1:27" x14ac:dyDescent="0.35">
      <c r="A465">
        <v>202</v>
      </c>
      <c r="B465">
        <v>202</v>
      </c>
      <c r="C465" t="s">
        <v>38</v>
      </c>
      <c r="D465" t="s">
        <v>39</v>
      </c>
      <c r="E465">
        <v>1</v>
      </c>
      <c r="F465" t="s">
        <v>262</v>
      </c>
      <c r="G465">
        <v>2</v>
      </c>
      <c r="H465">
        <v>4</v>
      </c>
      <c r="I465">
        <v>1</v>
      </c>
      <c r="J465">
        <v>64</v>
      </c>
      <c r="K465">
        <v>71</v>
      </c>
      <c r="L465">
        <v>71</v>
      </c>
      <c r="M465">
        <v>2</v>
      </c>
      <c r="N465" t="s">
        <v>234</v>
      </c>
      <c r="O465" t="s">
        <v>201</v>
      </c>
      <c r="P465" t="s">
        <v>202</v>
      </c>
      <c r="Q465" t="s">
        <v>235</v>
      </c>
      <c r="R465" t="s">
        <v>202</v>
      </c>
      <c r="S465" t="s">
        <v>46</v>
      </c>
      <c r="T465" t="s">
        <v>236</v>
      </c>
      <c r="U465">
        <v>2</v>
      </c>
      <c r="V465" t="s">
        <v>251</v>
      </c>
      <c r="W465" t="s">
        <v>108</v>
      </c>
      <c r="X465" t="s">
        <v>179</v>
      </c>
      <c r="Y465">
        <v>1</v>
      </c>
      <c r="Z465">
        <v>1</v>
      </c>
      <c r="AA465">
        <v>48</v>
      </c>
    </row>
    <row r="466" spans="1:27" x14ac:dyDescent="0.35">
      <c r="A466">
        <v>202</v>
      </c>
      <c r="B466">
        <v>202</v>
      </c>
      <c r="C466" t="s">
        <v>38</v>
      </c>
      <c r="D466" t="s">
        <v>39</v>
      </c>
      <c r="E466">
        <v>1</v>
      </c>
      <c r="F466" t="s">
        <v>262</v>
      </c>
      <c r="G466">
        <v>2</v>
      </c>
      <c r="H466">
        <v>4</v>
      </c>
      <c r="I466">
        <v>1</v>
      </c>
      <c r="J466">
        <v>65</v>
      </c>
      <c r="K466">
        <v>70</v>
      </c>
      <c r="L466">
        <v>70</v>
      </c>
      <c r="M466">
        <v>2</v>
      </c>
      <c r="N466" t="s">
        <v>217</v>
      </c>
      <c r="O466" t="s">
        <v>201</v>
      </c>
      <c r="P466" t="s">
        <v>202</v>
      </c>
      <c r="Q466" t="s">
        <v>218</v>
      </c>
      <c r="R466" t="s">
        <v>202</v>
      </c>
      <c r="S466" t="s">
        <v>53</v>
      </c>
      <c r="T466" t="s">
        <v>219</v>
      </c>
      <c r="U466">
        <v>5</v>
      </c>
      <c r="V466" t="s">
        <v>253</v>
      </c>
      <c r="W466" t="s">
        <v>195</v>
      </c>
      <c r="X466" t="s">
        <v>110</v>
      </c>
      <c r="Y466">
        <v>1</v>
      </c>
      <c r="Z466">
        <v>1</v>
      </c>
      <c r="AA466">
        <v>48</v>
      </c>
    </row>
    <row r="467" spans="1:27" x14ac:dyDescent="0.35">
      <c r="A467">
        <v>202</v>
      </c>
      <c r="B467">
        <v>202</v>
      </c>
      <c r="C467" t="s">
        <v>38</v>
      </c>
      <c r="D467" t="s">
        <v>39</v>
      </c>
      <c r="E467">
        <v>1</v>
      </c>
      <c r="F467" t="s">
        <v>262</v>
      </c>
      <c r="G467">
        <v>2</v>
      </c>
      <c r="H467">
        <v>4</v>
      </c>
      <c r="I467">
        <v>1</v>
      </c>
      <c r="J467">
        <v>66</v>
      </c>
      <c r="K467">
        <v>72</v>
      </c>
      <c r="L467">
        <v>72</v>
      </c>
      <c r="M467">
        <v>2</v>
      </c>
      <c r="N467" t="s">
        <v>250</v>
      </c>
      <c r="O467" t="s">
        <v>201</v>
      </c>
      <c r="P467" t="s">
        <v>202</v>
      </c>
      <c r="Q467" t="s">
        <v>235</v>
      </c>
      <c r="R467" t="s">
        <v>202</v>
      </c>
      <c r="S467" t="s">
        <v>53</v>
      </c>
      <c r="T467" t="s">
        <v>251</v>
      </c>
      <c r="U467">
        <v>5</v>
      </c>
      <c r="V467" t="s">
        <v>219</v>
      </c>
      <c r="W467" t="s">
        <v>88</v>
      </c>
      <c r="X467" t="s">
        <v>155</v>
      </c>
      <c r="Y467">
        <v>2</v>
      </c>
      <c r="Z467">
        <v>1</v>
      </c>
      <c r="AA467">
        <v>48</v>
      </c>
    </row>
    <row r="468" spans="1:27" x14ac:dyDescent="0.35">
      <c r="A468">
        <v>202</v>
      </c>
      <c r="B468">
        <v>202</v>
      </c>
      <c r="C468" t="s">
        <v>38</v>
      </c>
      <c r="D468" t="s">
        <v>39</v>
      </c>
      <c r="E468">
        <v>1</v>
      </c>
      <c r="F468" t="s">
        <v>262</v>
      </c>
      <c r="G468">
        <v>2</v>
      </c>
      <c r="H468">
        <v>4</v>
      </c>
      <c r="I468">
        <v>1</v>
      </c>
      <c r="J468">
        <v>67</v>
      </c>
      <c r="K468">
        <v>68</v>
      </c>
      <c r="L468">
        <v>68</v>
      </c>
      <c r="M468">
        <v>2</v>
      </c>
      <c r="N468" t="s">
        <v>242</v>
      </c>
      <c r="O468" t="s">
        <v>201</v>
      </c>
      <c r="P468" t="s">
        <v>202</v>
      </c>
      <c r="Q468" t="s">
        <v>227</v>
      </c>
      <c r="R468" t="s">
        <v>202</v>
      </c>
      <c r="S468" t="s">
        <v>63</v>
      </c>
      <c r="T468" t="s">
        <v>243</v>
      </c>
      <c r="U468">
        <v>4</v>
      </c>
      <c r="V468" t="s">
        <v>228</v>
      </c>
      <c r="W468" t="s">
        <v>116</v>
      </c>
      <c r="X468" t="s">
        <v>151</v>
      </c>
      <c r="Y468">
        <v>1</v>
      </c>
      <c r="Z468">
        <v>1</v>
      </c>
      <c r="AA468">
        <v>48</v>
      </c>
    </row>
    <row r="469" spans="1:27" x14ac:dyDescent="0.35">
      <c r="A469">
        <v>202</v>
      </c>
      <c r="B469">
        <v>202</v>
      </c>
      <c r="C469" t="s">
        <v>38</v>
      </c>
      <c r="D469" t="s">
        <v>39</v>
      </c>
      <c r="E469">
        <v>1</v>
      </c>
      <c r="F469" t="s">
        <v>262</v>
      </c>
      <c r="G469">
        <v>2</v>
      </c>
      <c r="H469">
        <v>4</v>
      </c>
      <c r="I469">
        <v>1</v>
      </c>
      <c r="J469">
        <v>68</v>
      </c>
      <c r="K469">
        <v>62</v>
      </c>
      <c r="L469">
        <v>62</v>
      </c>
      <c r="M469">
        <v>2</v>
      </c>
      <c r="N469" t="s">
        <v>239</v>
      </c>
      <c r="O469" t="s">
        <v>201</v>
      </c>
      <c r="P469" t="s">
        <v>202</v>
      </c>
      <c r="Q469" t="s">
        <v>240</v>
      </c>
      <c r="R469" t="s">
        <v>202</v>
      </c>
      <c r="S469" t="s">
        <v>63</v>
      </c>
      <c r="T469" t="s">
        <v>241</v>
      </c>
      <c r="U469">
        <v>5</v>
      </c>
      <c r="V469" t="s">
        <v>245</v>
      </c>
      <c r="W469" t="s">
        <v>191</v>
      </c>
      <c r="X469" t="s">
        <v>58</v>
      </c>
      <c r="Y469">
        <v>1</v>
      </c>
      <c r="Z469">
        <v>1</v>
      </c>
      <c r="AA469">
        <v>48</v>
      </c>
    </row>
    <row r="470" spans="1:27" x14ac:dyDescent="0.35">
      <c r="A470">
        <v>202</v>
      </c>
      <c r="B470">
        <v>202</v>
      </c>
      <c r="C470" t="s">
        <v>38</v>
      </c>
      <c r="D470" t="s">
        <v>39</v>
      </c>
      <c r="E470">
        <v>1</v>
      </c>
      <c r="F470" t="s">
        <v>262</v>
      </c>
      <c r="G470">
        <v>2</v>
      </c>
      <c r="H470">
        <v>4</v>
      </c>
      <c r="I470">
        <v>1</v>
      </c>
      <c r="J470">
        <v>69</v>
      </c>
      <c r="K470">
        <v>69</v>
      </c>
      <c r="L470">
        <v>69</v>
      </c>
      <c r="M470">
        <v>2</v>
      </c>
      <c r="N470" t="s">
        <v>252</v>
      </c>
      <c r="O470" t="s">
        <v>201</v>
      </c>
      <c r="P470" t="s">
        <v>202</v>
      </c>
      <c r="Q470" t="s">
        <v>218</v>
      </c>
      <c r="R470" t="s">
        <v>202</v>
      </c>
      <c r="S470" t="s">
        <v>63</v>
      </c>
      <c r="T470" t="s">
        <v>253</v>
      </c>
      <c r="U470">
        <v>4</v>
      </c>
      <c r="V470" t="s">
        <v>243</v>
      </c>
      <c r="W470" t="s">
        <v>137</v>
      </c>
      <c r="X470" t="s">
        <v>122</v>
      </c>
      <c r="Y470">
        <v>2</v>
      </c>
      <c r="Z470">
        <v>1</v>
      </c>
      <c r="AA470">
        <v>48</v>
      </c>
    </row>
    <row r="471" spans="1:27" x14ac:dyDescent="0.35">
      <c r="A471">
        <v>202</v>
      </c>
      <c r="B471">
        <v>202</v>
      </c>
      <c r="C471" t="s">
        <v>38</v>
      </c>
      <c r="D471" t="s">
        <v>39</v>
      </c>
      <c r="E471">
        <v>1</v>
      </c>
      <c r="F471" t="s">
        <v>262</v>
      </c>
      <c r="G471">
        <v>2</v>
      </c>
      <c r="H471">
        <v>4</v>
      </c>
      <c r="I471">
        <v>1</v>
      </c>
      <c r="J471">
        <v>70</v>
      </c>
      <c r="K471">
        <v>67</v>
      </c>
      <c r="L471">
        <v>67</v>
      </c>
      <c r="M471">
        <v>2</v>
      </c>
      <c r="N471" t="s">
        <v>226</v>
      </c>
      <c r="O471" t="s">
        <v>201</v>
      </c>
      <c r="P471" t="s">
        <v>202</v>
      </c>
      <c r="Q471" t="s">
        <v>227</v>
      </c>
      <c r="R471" t="s">
        <v>202</v>
      </c>
      <c r="S471" t="s">
        <v>81</v>
      </c>
      <c r="T471" t="s">
        <v>228</v>
      </c>
      <c r="U471">
        <v>4</v>
      </c>
      <c r="V471" t="s">
        <v>261</v>
      </c>
      <c r="W471" t="s">
        <v>90</v>
      </c>
      <c r="X471" t="s">
        <v>169</v>
      </c>
      <c r="Y471">
        <v>2</v>
      </c>
      <c r="Z471">
        <v>1</v>
      </c>
      <c r="AA471">
        <v>48</v>
      </c>
    </row>
    <row r="472" spans="1:27" x14ac:dyDescent="0.35">
      <c r="A472">
        <v>202</v>
      </c>
      <c r="B472">
        <v>202</v>
      </c>
      <c r="C472" t="s">
        <v>38</v>
      </c>
      <c r="D472" t="s">
        <v>39</v>
      </c>
      <c r="E472">
        <v>1</v>
      </c>
      <c r="F472" t="s">
        <v>262</v>
      </c>
      <c r="G472">
        <v>2</v>
      </c>
      <c r="H472">
        <v>4</v>
      </c>
      <c r="I472">
        <v>1</v>
      </c>
      <c r="J472">
        <v>71</v>
      </c>
      <c r="K472">
        <v>65</v>
      </c>
      <c r="L472">
        <v>65</v>
      </c>
      <c r="M472">
        <v>2</v>
      </c>
      <c r="N472" t="s">
        <v>200</v>
      </c>
      <c r="O472" t="s">
        <v>201</v>
      </c>
      <c r="P472" t="s">
        <v>202</v>
      </c>
      <c r="Q472" t="s">
        <v>203</v>
      </c>
      <c r="R472" t="s">
        <v>202</v>
      </c>
      <c r="S472" t="s">
        <v>46</v>
      </c>
      <c r="T472" t="s">
        <v>204</v>
      </c>
      <c r="U472">
        <v>1</v>
      </c>
      <c r="V472" t="s">
        <v>225</v>
      </c>
      <c r="W472" t="s">
        <v>199</v>
      </c>
      <c r="X472" t="s">
        <v>112</v>
      </c>
      <c r="Y472">
        <v>2</v>
      </c>
      <c r="Z472">
        <v>1</v>
      </c>
      <c r="AA472">
        <v>48</v>
      </c>
    </row>
    <row r="473" spans="1:27" x14ac:dyDescent="0.35">
      <c r="A473">
        <v>202</v>
      </c>
      <c r="B473">
        <v>202</v>
      </c>
      <c r="C473" t="s">
        <v>38</v>
      </c>
      <c r="D473" t="s">
        <v>39</v>
      </c>
      <c r="E473">
        <v>1</v>
      </c>
      <c r="F473" t="s">
        <v>262</v>
      </c>
      <c r="G473">
        <v>2</v>
      </c>
      <c r="H473">
        <v>4</v>
      </c>
      <c r="I473">
        <v>1</v>
      </c>
      <c r="J473">
        <v>72</v>
      </c>
      <c r="K473">
        <v>64</v>
      </c>
      <c r="L473">
        <v>64</v>
      </c>
      <c r="M473">
        <v>2</v>
      </c>
      <c r="N473" t="s">
        <v>237</v>
      </c>
      <c r="O473" t="s">
        <v>201</v>
      </c>
      <c r="P473" t="s">
        <v>202</v>
      </c>
      <c r="Q473" t="s">
        <v>224</v>
      </c>
      <c r="R473" t="s">
        <v>202</v>
      </c>
      <c r="S473" t="s">
        <v>53</v>
      </c>
      <c r="T473" t="s">
        <v>238</v>
      </c>
      <c r="U473">
        <v>4</v>
      </c>
      <c r="V473" t="s">
        <v>213</v>
      </c>
      <c r="W473" t="s">
        <v>141</v>
      </c>
      <c r="X473" t="s">
        <v>104</v>
      </c>
      <c r="Y473">
        <v>2</v>
      </c>
      <c r="Z473">
        <v>1</v>
      </c>
      <c r="AA473">
        <v>48</v>
      </c>
    </row>
    <row r="474" spans="1:27" x14ac:dyDescent="0.35">
      <c r="A474">
        <v>202</v>
      </c>
      <c r="B474">
        <v>202</v>
      </c>
      <c r="C474" t="s">
        <v>38</v>
      </c>
      <c r="D474" t="s">
        <v>39</v>
      </c>
      <c r="E474">
        <v>2</v>
      </c>
      <c r="F474" t="s">
        <v>262</v>
      </c>
      <c r="G474">
        <v>3</v>
      </c>
      <c r="H474">
        <v>5</v>
      </c>
      <c r="I474">
        <v>1</v>
      </c>
      <c r="J474">
        <v>1</v>
      </c>
      <c r="K474">
        <v>6</v>
      </c>
      <c r="L474">
        <v>6</v>
      </c>
      <c r="M474">
        <v>1</v>
      </c>
      <c r="N474" t="s">
        <v>89</v>
      </c>
      <c r="O474" t="s">
        <v>42</v>
      </c>
      <c r="P474" t="s">
        <v>60</v>
      </c>
      <c r="Q474" t="s">
        <v>61</v>
      </c>
      <c r="R474" t="s">
        <v>52</v>
      </c>
      <c r="S474" t="s">
        <v>53</v>
      </c>
      <c r="T474" t="s">
        <v>90</v>
      </c>
      <c r="U474">
        <v>2</v>
      </c>
      <c r="V474" t="s">
        <v>64</v>
      </c>
      <c r="W474" t="s">
        <v>236</v>
      </c>
      <c r="X474" t="s">
        <v>137</v>
      </c>
      <c r="Y474">
        <v>1</v>
      </c>
      <c r="Z474">
        <v>2</v>
      </c>
      <c r="AA474">
        <v>48</v>
      </c>
    </row>
    <row r="475" spans="1:27" x14ac:dyDescent="0.35">
      <c r="A475">
        <v>202</v>
      </c>
      <c r="B475">
        <v>202</v>
      </c>
      <c r="C475" t="s">
        <v>38</v>
      </c>
      <c r="D475" t="s">
        <v>39</v>
      </c>
      <c r="E475">
        <v>2</v>
      </c>
      <c r="F475" t="s">
        <v>262</v>
      </c>
      <c r="G475">
        <v>3</v>
      </c>
      <c r="H475">
        <v>5</v>
      </c>
      <c r="I475">
        <v>1</v>
      </c>
      <c r="J475">
        <v>2</v>
      </c>
      <c r="K475">
        <v>7</v>
      </c>
      <c r="L475">
        <v>7</v>
      </c>
      <c r="M475">
        <v>1</v>
      </c>
      <c r="N475" t="s">
        <v>41</v>
      </c>
      <c r="O475" t="s">
        <v>42</v>
      </c>
      <c r="P475" t="s">
        <v>43</v>
      </c>
      <c r="Q475" t="s">
        <v>44</v>
      </c>
      <c r="R475" t="s">
        <v>45</v>
      </c>
      <c r="S475" t="s">
        <v>46</v>
      </c>
      <c r="T475" t="s">
        <v>47</v>
      </c>
      <c r="U475">
        <v>1</v>
      </c>
      <c r="V475" t="s">
        <v>118</v>
      </c>
      <c r="W475" t="s">
        <v>247</v>
      </c>
      <c r="X475" t="s">
        <v>141</v>
      </c>
      <c r="Y475">
        <v>1</v>
      </c>
      <c r="Z475">
        <v>2</v>
      </c>
      <c r="AA475">
        <v>48</v>
      </c>
    </row>
    <row r="476" spans="1:27" x14ac:dyDescent="0.35">
      <c r="A476">
        <v>202</v>
      </c>
      <c r="B476">
        <v>202</v>
      </c>
      <c r="C476" t="s">
        <v>38</v>
      </c>
      <c r="D476" t="s">
        <v>39</v>
      </c>
      <c r="E476">
        <v>2</v>
      </c>
      <c r="F476" t="s">
        <v>262</v>
      </c>
      <c r="G476">
        <v>3</v>
      </c>
      <c r="H476">
        <v>5</v>
      </c>
      <c r="I476">
        <v>1</v>
      </c>
      <c r="J476">
        <v>3</v>
      </c>
      <c r="K476">
        <v>4</v>
      </c>
      <c r="L476">
        <v>4</v>
      </c>
      <c r="M476">
        <v>1</v>
      </c>
      <c r="N476" t="s">
        <v>69</v>
      </c>
      <c r="O476" t="s">
        <v>42</v>
      </c>
      <c r="P476" t="s">
        <v>70</v>
      </c>
      <c r="Q476" t="s">
        <v>71</v>
      </c>
      <c r="R476" t="s">
        <v>62</v>
      </c>
      <c r="S476" t="s">
        <v>63</v>
      </c>
      <c r="T476" t="s">
        <v>72</v>
      </c>
      <c r="U476">
        <v>5</v>
      </c>
      <c r="V476" t="s">
        <v>122</v>
      </c>
      <c r="W476" t="s">
        <v>219</v>
      </c>
      <c r="X476" t="s">
        <v>175</v>
      </c>
      <c r="Y476">
        <v>1</v>
      </c>
      <c r="Z476">
        <v>2</v>
      </c>
      <c r="AA476">
        <v>48</v>
      </c>
    </row>
    <row r="477" spans="1:27" x14ac:dyDescent="0.35">
      <c r="A477">
        <v>202</v>
      </c>
      <c r="B477">
        <v>202</v>
      </c>
      <c r="C477" t="s">
        <v>38</v>
      </c>
      <c r="D477" t="s">
        <v>39</v>
      </c>
      <c r="E477">
        <v>2</v>
      </c>
      <c r="F477" t="s">
        <v>262</v>
      </c>
      <c r="G477">
        <v>3</v>
      </c>
      <c r="H477">
        <v>5</v>
      </c>
      <c r="I477">
        <v>1</v>
      </c>
      <c r="J477">
        <v>4</v>
      </c>
      <c r="K477">
        <v>9</v>
      </c>
      <c r="L477">
        <v>9</v>
      </c>
      <c r="M477">
        <v>1</v>
      </c>
      <c r="N477" t="s">
        <v>55</v>
      </c>
      <c r="O477" t="s">
        <v>42</v>
      </c>
      <c r="P477" t="s">
        <v>56</v>
      </c>
      <c r="Q477" t="s">
        <v>57</v>
      </c>
      <c r="R477" t="s">
        <v>45</v>
      </c>
      <c r="S477" t="s">
        <v>46</v>
      </c>
      <c r="T477" t="s">
        <v>58</v>
      </c>
      <c r="U477">
        <v>4</v>
      </c>
      <c r="V477" t="s">
        <v>76</v>
      </c>
      <c r="W477" t="s">
        <v>151</v>
      </c>
      <c r="X477" t="s">
        <v>238</v>
      </c>
      <c r="Y477">
        <v>2</v>
      </c>
      <c r="Z477">
        <v>2</v>
      </c>
      <c r="AA477">
        <v>48</v>
      </c>
    </row>
    <row r="478" spans="1:27" x14ac:dyDescent="0.35">
      <c r="A478">
        <v>202</v>
      </c>
      <c r="B478">
        <v>202</v>
      </c>
      <c r="C478" t="s">
        <v>38</v>
      </c>
      <c r="D478" t="s">
        <v>39</v>
      </c>
      <c r="E478">
        <v>2</v>
      </c>
      <c r="F478" t="s">
        <v>262</v>
      </c>
      <c r="G478">
        <v>3</v>
      </c>
      <c r="H478">
        <v>5</v>
      </c>
      <c r="I478">
        <v>1</v>
      </c>
      <c r="J478">
        <v>5</v>
      </c>
      <c r="K478">
        <v>8</v>
      </c>
      <c r="L478">
        <v>8</v>
      </c>
      <c r="M478">
        <v>1</v>
      </c>
      <c r="N478" t="s">
        <v>117</v>
      </c>
      <c r="O478" t="s">
        <v>42</v>
      </c>
      <c r="P478" t="s">
        <v>43</v>
      </c>
      <c r="Q478" t="s">
        <v>44</v>
      </c>
      <c r="R478" t="s">
        <v>52</v>
      </c>
      <c r="S478" t="s">
        <v>53</v>
      </c>
      <c r="T478" t="s">
        <v>118</v>
      </c>
      <c r="U478">
        <v>4</v>
      </c>
      <c r="V478" t="s">
        <v>116</v>
      </c>
      <c r="W478" t="s">
        <v>261</v>
      </c>
      <c r="X478" t="s">
        <v>187</v>
      </c>
      <c r="Y478">
        <v>2</v>
      </c>
      <c r="Z478">
        <v>2</v>
      </c>
      <c r="AA478">
        <v>48</v>
      </c>
    </row>
    <row r="479" spans="1:27" x14ac:dyDescent="0.35">
      <c r="A479">
        <v>202</v>
      </c>
      <c r="B479">
        <v>202</v>
      </c>
      <c r="C479" t="s">
        <v>38</v>
      </c>
      <c r="D479" t="s">
        <v>39</v>
      </c>
      <c r="E479">
        <v>2</v>
      </c>
      <c r="F479" t="s">
        <v>262</v>
      </c>
      <c r="G479">
        <v>3</v>
      </c>
      <c r="H479">
        <v>5</v>
      </c>
      <c r="I479">
        <v>1</v>
      </c>
      <c r="J479">
        <v>6</v>
      </c>
      <c r="K479">
        <v>2</v>
      </c>
      <c r="L479">
        <v>2</v>
      </c>
      <c r="M479">
        <v>1</v>
      </c>
      <c r="N479" t="s">
        <v>97</v>
      </c>
      <c r="O479" t="s">
        <v>42</v>
      </c>
      <c r="P479" t="s">
        <v>98</v>
      </c>
      <c r="Q479" t="s">
        <v>99</v>
      </c>
      <c r="R479" t="s">
        <v>80</v>
      </c>
      <c r="S479" t="s">
        <v>81</v>
      </c>
      <c r="T479" t="s">
        <v>100</v>
      </c>
      <c r="U479">
        <v>4</v>
      </c>
      <c r="V479" t="s">
        <v>110</v>
      </c>
      <c r="W479" t="s">
        <v>183</v>
      </c>
      <c r="X479" t="s">
        <v>210</v>
      </c>
      <c r="Y479">
        <v>1</v>
      </c>
      <c r="Z479">
        <v>2</v>
      </c>
      <c r="AA479">
        <v>48</v>
      </c>
    </row>
    <row r="480" spans="1:27" x14ac:dyDescent="0.35">
      <c r="A480">
        <v>202</v>
      </c>
      <c r="B480">
        <v>202</v>
      </c>
      <c r="C480" t="s">
        <v>38</v>
      </c>
      <c r="D480" t="s">
        <v>39</v>
      </c>
      <c r="E480">
        <v>2</v>
      </c>
      <c r="F480" t="s">
        <v>262</v>
      </c>
      <c r="G480">
        <v>3</v>
      </c>
      <c r="H480">
        <v>5</v>
      </c>
      <c r="I480">
        <v>1</v>
      </c>
      <c r="J480">
        <v>7</v>
      </c>
      <c r="K480">
        <v>5</v>
      </c>
      <c r="L480">
        <v>5</v>
      </c>
      <c r="M480">
        <v>1</v>
      </c>
      <c r="N480" t="s">
        <v>59</v>
      </c>
      <c r="O480" t="s">
        <v>42</v>
      </c>
      <c r="P480" t="s">
        <v>60</v>
      </c>
      <c r="Q480" t="s">
        <v>61</v>
      </c>
      <c r="R480" t="s">
        <v>62</v>
      </c>
      <c r="S480" t="s">
        <v>63</v>
      </c>
      <c r="T480" t="s">
        <v>64</v>
      </c>
      <c r="U480">
        <v>4</v>
      </c>
      <c r="V480" t="s">
        <v>94</v>
      </c>
      <c r="W480" t="s">
        <v>173</v>
      </c>
      <c r="X480" t="s">
        <v>249</v>
      </c>
      <c r="Y480">
        <v>2</v>
      </c>
      <c r="Z480">
        <v>2</v>
      </c>
      <c r="AA480">
        <v>48</v>
      </c>
    </row>
    <row r="481" spans="1:27" x14ac:dyDescent="0.35">
      <c r="A481">
        <v>202</v>
      </c>
      <c r="B481">
        <v>202</v>
      </c>
      <c r="C481" t="s">
        <v>38</v>
      </c>
      <c r="D481" t="s">
        <v>39</v>
      </c>
      <c r="E481">
        <v>2</v>
      </c>
      <c r="F481" t="s">
        <v>262</v>
      </c>
      <c r="G481">
        <v>3</v>
      </c>
      <c r="H481">
        <v>5</v>
      </c>
      <c r="I481">
        <v>1</v>
      </c>
      <c r="J481">
        <v>8</v>
      </c>
      <c r="K481">
        <v>3</v>
      </c>
      <c r="L481">
        <v>3</v>
      </c>
      <c r="M481">
        <v>1</v>
      </c>
      <c r="N481" t="s">
        <v>121</v>
      </c>
      <c r="O481" t="s">
        <v>42</v>
      </c>
      <c r="P481" t="s">
        <v>70</v>
      </c>
      <c r="Q481" t="s">
        <v>71</v>
      </c>
      <c r="R481" t="s">
        <v>80</v>
      </c>
      <c r="S481" t="s">
        <v>81</v>
      </c>
      <c r="T481" t="s">
        <v>122</v>
      </c>
      <c r="U481">
        <v>5</v>
      </c>
      <c r="V481" t="s">
        <v>100</v>
      </c>
      <c r="W481" t="s">
        <v>189</v>
      </c>
      <c r="X481" t="s">
        <v>204</v>
      </c>
      <c r="Y481">
        <v>2</v>
      </c>
      <c r="Z481">
        <v>2</v>
      </c>
      <c r="AA481">
        <v>48</v>
      </c>
    </row>
    <row r="482" spans="1:27" x14ac:dyDescent="0.35">
      <c r="A482">
        <v>202</v>
      </c>
      <c r="B482">
        <v>202</v>
      </c>
      <c r="C482" t="s">
        <v>38</v>
      </c>
      <c r="D482" t="s">
        <v>39</v>
      </c>
      <c r="E482">
        <v>2</v>
      </c>
      <c r="F482" t="s">
        <v>262</v>
      </c>
      <c r="G482">
        <v>3</v>
      </c>
      <c r="H482">
        <v>5</v>
      </c>
      <c r="I482">
        <v>1</v>
      </c>
      <c r="J482">
        <v>9</v>
      </c>
      <c r="K482">
        <v>11</v>
      </c>
      <c r="L482">
        <v>11</v>
      </c>
      <c r="M482">
        <v>1</v>
      </c>
      <c r="N482" t="s">
        <v>77</v>
      </c>
      <c r="O482" t="s">
        <v>42</v>
      </c>
      <c r="P482" t="s">
        <v>78</v>
      </c>
      <c r="Q482" t="s">
        <v>79</v>
      </c>
      <c r="R482" t="s">
        <v>80</v>
      </c>
      <c r="S482" t="s">
        <v>81</v>
      </c>
      <c r="T482" t="s">
        <v>82</v>
      </c>
      <c r="U482">
        <v>1</v>
      </c>
      <c r="V482" t="s">
        <v>114</v>
      </c>
      <c r="W482" t="s">
        <v>161</v>
      </c>
      <c r="X482" t="s">
        <v>253</v>
      </c>
      <c r="Y482">
        <v>2</v>
      </c>
      <c r="Z482">
        <v>2</v>
      </c>
      <c r="AA482">
        <v>48</v>
      </c>
    </row>
    <row r="483" spans="1:27" x14ac:dyDescent="0.35">
      <c r="A483">
        <v>202</v>
      </c>
      <c r="B483">
        <v>202</v>
      </c>
      <c r="C483" t="s">
        <v>38</v>
      </c>
      <c r="D483" t="s">
        <v>39</v>
      </c>
      <c r="E483">
        <v>2</v>
      </c>
      <c r="F483" t="s">
        <v>262</v>
      </c>
      <c r="G483">
        <v>3</v>
      </c>
      <c r="H483">
        <v>5</v>
      </c>
      <c r="I483">
        <v>1</v>
      </c>
      <c r="J483">
        <v>10</v>
      </c>
      <c r="K483">
        <v>1</v>
      </c>
      <c r="L483">
        <v>1</v>
      </c>
      <c r="M483">
        <v>1</v>
      </c>
      <c r="N483" t="s">
        <v>109</v>
      </c>
      <c r="O483" t="s">
        <v>42</v>
      </c>
      <c r="P483" t="s">
        <v>98</v>
      </c>
      <c r="Q483" t="s">
        <v>99</v>
      </c>
      <c r="R483" t="s">
        <v>45</v>
      </c>
      <c r="S483" t="s">
        <v>46</v>
      </c>
      <c r="T483" t="s">
        <v>110</v>
      </c>
      <c r="U483">
        <v>5</v>
      </c>
      <c r="V483" t="s">
        <v>88</v>
      </c>
      <c r="W483" t="s">
        <v>257</v>
      </c>
      <c r="X483" t="s">
        <v>171</v>
      </c>
      <c r="Y483">
        <v>2</v>
      </c>
      <c r="Z483">
        <v>2</v>
      </c>
      <c r="AA483">
        <v>48</v>
      </c>
    </row>
    <row r="484" spans="1:27" x14ac:dyDescent="0.35">
      <c r="A484">
        <v>202</v>
      </c>
      <c r="B484">
        <v>202</v>
      </c>
      <c r="C484" t="s">
        <v>38</v>
      </c>
      <c r="D484" t="s">
        <v>39</v>
      </c>
      <c r="E484">
        <v>2</v>
      </c>
      <c r="F484" t="s">
        <v>262</v>
      </c>
      <c r="G484">
        <v>3</v>
      </c>
      <c r="H484">
        <v>5</v>
      </c>
      <c r="I484">
        <v>1</v>
      </c>
      <c r="J484">
        <v>11</v>
      </c>
      <c r="K484">
        <v>10</v>
      </c>
      <c r="L484">
        <v>10</v>
      </c>
      <c r="M484">
        <v>1</v>
      </c>
      <c r="N484" t="s">
        <v>107</v>
      </c>
      <c r="O484" t="s">
        <v>42</v>
      </c>
      <c r="P484" t="s">
        <v>56</v>
      </c>
      <c r="Q484" t="s">
        <v>57</v>
      </c>
      <c r="R484" t="s">
        <v>62</v>
      </c>
      <c r="S484" t="s">
        <v>63</v>
      </c>
      <c r="T484" t="s">
        <v>108</v>
      </c>
      <c r="U484">
        <v>1</v>
      </c>
      <c r="V484" t="s">
        <v>58</v>
      </c>
      <c r="W484" t="s">
        <v>255</v>
      </c>
      <c r="X484" t="s">
        <v>191</v>
      </c>
      <c r="Y484">
        <v>1</v>
      </c>
      <c r="Z484">
        <v>2</v>
      </c>
      <c r="AA484">
        <v>48</v>
      </c>
    </row>
    <row r="485" spans="1:27" x14ac:dyDescent="0.35">
      <c r="A485">
        <v>202</v>
      </c>
      <c r="B485">
        <v>202</v>
      </c>
      <c r="C485" t="s">
        <v>38</v>
      </c>
      <c r="D485" t="s">
        <v>39</v>
      </c>
      <c r="E485">
        <v>2</v>
      </c>
      <c r="F485" t="s">
        <v>262</v>
      </c>
      <c r="G485">
        <v>3</v>
      </c>
      <c r="H485">
        <v>5</v>
      </c>
      <c r="I485">
        <v>1</v>
      </c>
      <c r="J485">
        <v>12</v>
      </c>
      <c r="K485">
        <v>12</v>
      </c>
      <c r="L485">
        <v>12</v>
      </c>
      <c r="M485">
        <v>1</v>
      </c>
      <c r="N485" t="s">
        <v>95</v>
      </c>
      <c r="O485" t="s">
        <v>42</v>
      </c>
      <c r="P485" t="s">
        <v>78</v>
      </c>
      <c r="Q485" t="s">
        <v>79</v>
      </c>
      <c r="R485" t="s">
        <v>52</v>
      </c>
      <c r="S485" t="s">
        <v>53</v>
      </c>
      <c r="T485" t="s">
        <v>96</v>
      </c>
      <c r="U485">
        <v>1</v>
      </c>
      <c r="V485" t="s">
        <v>82</v>
      </c>
      <c r="W485" t="s">
        <v>225</v>
      </c>
      <c r="X485" t="s">
        <v>148</v>
      </c>
      <c r="Y485">
        <v>1</v>
      </c>
      <c r="Z485">
        <v>2</v>
      </c>
      <c r="AA485">
        <v>48</v>
      </c>
    </row>
    <row r="486" spans="1:27" x14ac:dyDescent="0.35">
      <c r="A486">
        <v>202</v>
      </c>
      <c r="B486">
        <v>202</v>
      </c>
      <c r="C486" t="s">
        <v>38</v>
      </c>
      <c r="D486" t="s">
        <v>39</v>
      </c>
      <c r="E486">
        <v>2</v>
      </c>
      <c r="F486" t="s">
        <v>262</v>
      </c>
      <c r="G486">
        <v>3</v>
      </c>
      <c r="H486">
        <v>5</v>
      </c>
      <c r="I486">
        <v>1</v>
      </c>
      <c r="J486">
        <v>13</v>
      </c>
      <c r="K486">
        <v>21</v>
      </c>
      <c r="L486">
        <v>21</v>
      </c>
      <c r="M486">
        <v>1</v>
      </c>
      <c r="N486" t="s">
        <v>123</v>
      </c>
      <c r="O486" t="s">
        <v>124</v>
      </c>
      <c r="P486" t="s">
        <v>125</v>
      </c>
      <c r="Q486" t="s">
        <v>126</v>
      </c>
      <c r="R486" t="s">
        <v>127</v>
      </c>
      <c r="S486" t="s">
        <v>46</v>
      </c>
      <c r="T486" t="s">
        <v>128</v>
      </c>
      <c r="U486">
        <v>4</v>
      </c>
      <c r="V486" t="s">
        <v>195</v>
      </c>
      <c r="W486" t="s">
        <v>243</v>
      </c>
      <c r="X486" t="s">
        <v>114</v>
      </c>
      <c r="Y486">
        <v>2</v>
      </c>
      <c r="Z486">
        <v>2</v>
      </c>
      <c r="AA486">
        <v>48</v>
      </c>
    </row>
    <row r="487" spans="1:27" x14ac:dyDescent="0.35">
      <c r="A487">
        <v>202</v>
      </c>
      <c r="B487">
        <v>202</v>
      </c>
      <c r="C487" t="s">
        <v>38</v>
      </c>
      <c r="D487" t="s">
        <v>39</v>
      </c>
      <c r="E487">
        <v>2</v>
      </c>
      <c r="F487" t="s">
        <v>262</v>
      </c>
      <c r="G487">
        <v>3</v>
      </c>
      <c r="H487">
        <v>5</v>
      </c>
      <c r="I487">
        <v>1</v>
      </c>
      <c r="J487">
        <v>14</v>
      </c>
      <c r="K487">
        <v>16</v>
      </c>
      <c r="L487">
        <v>16</v>
      </c>
      <c r="M487">
        <v>1</v>
      </c>
      <c r="N487" t="s">
        <v>170</v>
      </c>
      <c r="O487" t="s">
        <v>124</v>
      </c>
      <c r="P487" t="s">
        <v>157</v>
      </c>
      <c r="Q487" t="s">
        <v>158</v>
      </c>
      <c r="R487" t="s">
        <v>147</v>
      </c>
      <c r="S487" t="s">
        <v>63</v>
      </c>
      <c r="T487" t="s">
        <v>171</v>
      </c>
      <c r="U487">
        <v>2</v>
      </c>
      <c r="V487" t="s">
        <v>159</v>
      </c>
      <c r="W487" t="s">
        <v>259</v>
      </c>
      <c r="X487" t="s">
        <v>47</v>
      </c>
      <c r="Y487">
        <v>1</v>
      </c>
      <c r="Z487">
        <v>2</v>
      </c>
      <c r="AA487">
        <v>48</v>
      </c>
    </row>
    <row r="488" spans="1:27" x14ac:dyDescent="0.35">
      <c r="A488">
        <v>202</v>
      </c>
      <c r="B488">
        <v>202</v>
      </c>
      <c r="C488" t="s">
        <v>38</v>
      </c>
      <c r="D488" t="s">
        <v>39</v>
      </c>
      <c r="E488">
        <v>2</v>
      </c>
      <c r="F488" t="s">
        <v>262</v>
      </c>
      <c r="G488">
        <v>3</v>
      </c>
      <c r="H488">
        <v>5</v>
      </c>
      <c r="I488">
        <v>1</v>
      </c>
      <c r="J488">
        <v>15</v>
      </c>
      <c r="K488">
        <v>23</v>
      </c>
      <c r="L488">
        <v>23</v>
      </c>
      <c r="M488">
        <v>1</v>
      </c>
      <c r="N488" t="s">
        <v>176</v>
      </c>
      <c r="O488" t="s">
        <v>124</v>
      </c>
      <c r="P488" t="s">
        <v>177</v>
      </c>
      <c r="Q488" t="s">
        <v>178</v>
      </c>
      <c r="R488" t="s">
        <v>132</v>
      </c>
      <c r="S488" t="s">
        <v>81</v>
      </c>
      <c r="T488" t="s">
        <v>179</v>
      </c>
      <c r="U488">
        <v>5</v>
      </c>
      <c r="V488" t="s">
        <v>145</v>
      </c>
      <c r="W488" t="s">
        <v>225</v>
      </c>
      <c r="X488" t="s">
        <v>116</v>
      </c>
      <c r="Y488">
        <v>2</v>
      </c>
      <c r="Z488">
        <v>2</v>
      </c>
      <c r="AA488">
        <v>48</v>
      </c>
    </row>
    <row r="489" spans="1:27" x14ac:dyDescent="0.35">
      <c r="A489">
        <v>202</v>
      </c>
      <c r="B489">
        <v>202</v>
      </c>
      <c r="C489" t="s">
        <v>38</v>
      </c>
      <c r="D489" t="s">
        <v>39</v>
      </c>
      <c r="E489">
        <v>2</v>
      </c>
      <c r="F489" t="s">
        <v>262</v>
      </c>
      <c r="G489">
        <v>3</v>
      </c>
      <c r="H489">
        <v>5</v>
      </c>
      <c r="I489">
        <v>1</v>
      </c>
      <c r="J489">
        <v>16</v>
      </c>
      <c r="K489">
        <v>14</v>
      </c>
      <c r="L489">
        <v>14</v>
      </c>
      <c r="M489">
        <v>1</v>
      </c>
      <c r="N489" t="s">
        <v>162</v>
      </c>
      <c r="O489" t="s">
        <v>124</v>
      </c>
      <c r="P489" t="s">
        <v>163</v>
      </c>
      <c r="Q489" t="s">
        <v>164</v>
      </c>
      <c r="R489" t="s">
        <v>132</v>
      </c>
      <c r="S489" t="s">
        <v>81</v>
      </c>
      <c r="T489" t="s">
        <v>165</v>
      </c>
      <c r="U489">
        <v>5</v>
      </c>
      <c r="V489" t="s">
        <v>189</v>
      </c>
      <c r="W489" t="s">
        <v>247</v>
      </c>
      <c r="X489" t="s">
        <v>90</v>
      </c>
      <c r="Y489">
        <v>1</v>
      </c>
      <c r="Z489">
        <v>2</v>
      </c>
      <c r="AA489">
        <v>48</v>
      </c>
    </row>
    <row r="490" spans="1:27" x14ac:dyDescent="0.35">
      <c r="A490">
        <v>202</v>
      </c>
      <c r="B490">
        <v>202</v>
      </c>
      <c r="C490" t="s">
        <v>38</v>
      </c>
      <c r="D490" t="s">
        <v>39</v>
      </c>
      <c r="E490">
        <v>2</v>
      </c>
      <c r="F490" t="s">
        <v>262</v>
      </c>
      <c r="G490">
        <v>3</v>
      </c>
      <c r="H490">
        <v>5</v>
      </c>
      <c r="I490">
        <v>1</v>
      </c>
      <c r="J490">
        <v>17</v>
      </c>
      <c r="K490">
        <v>18</v>
      </c>
      <c r="L490">
        <v>18</v>
      </c>
      <c r="M490">
        <v>1</v>
      </c>
      <c r="N490" t="s">
        <v>174</v>
      </c>
      <c r="O490" t="s">
        <v>124</v>
      </c>
      <c r="P490" t="s">
        <v>153</v>
      </c>
      <c r="Q490" t="s">
        <v>154</v>
      </c>
      <c r="R490" t="s">
        <v>150</v>
      </c>
      <c r="S490" t="s">
        <v>53</v>
      </c>
      <c r="T490" t="s">
        <v>175</v>
      </c>
      <c r="U490">
        <v>4</v>
      </c>
      <c r="V490" t="s">
        <v>155</v>
      </c>
      <c r="W490" t="s">
        <v>82</v>
      </c>
      <c r="X490" t="s">
        <v>207</v>
      </c>
      <c r="Y490">
        <v>1</v>
      </c>
      <c r="Z490">
        <v>2</v>
      </c>
      <c r="AA490">
        <v>48</v>
      </c>
    </row>
    <row r="491" spans="1:27" x14ac:dyDescent="0.35">
      <c r="A491">
        <v>202</v>
      </c>
      <c r="B491">
        <v>202</v>
      </c>
      <c r="C491" t="s">
        <v>38</v>
      </c>
      <c r="D491" t="s">
        <v>39</v>
      </c>
      <c r="E491">
        <v>2</v>
      </c>
      <c r="F491" t="s">
        <v>262</v>
      </c>
      <c r="G491">
        <v>3</v>
      </c>
      <c r="H491">
        <v>5</v>
      </c>
      <c r="I491">
        <v>1</v>
      </c>
      <c r="J491">
        <v>18</v>
      </c>
      <c r="K491">
        <v>19</v>
      </c>
      <c r="L491">
        <v>19</v>
      </c>
      <c r="M491">
        <v>1</v>
      </c>
      <c r="N491" t="s">
        <v>134</v>
      </c>
      <c r="O491" t="s">
        <v>124</v>
      </c>
      <c r="P491" t="s">
        <v>135</v>
      </c>
      <c r="Q491" t="s">
        <v>136</v>
      </c>
      <c r="R491" t="s">
        <v>127</v>
      </c>
      <c r="S491" t="s">
        <v>46</v>
      </c>
      <c r="T491" t="s">
        <v>137</v>
      </c>
      <c r="U491">
        <v>4</v>
      </c>
      <c r="V491" t="s">
        <v>151</v>
      </c>
      <c r="W491" t="s">
        <v>64</v>
      </c>
      <c r="X491" t="s">
        <v>245</v>
      </c>
      <c r="Y491">
        <v>1</v>
      </c>
      <c r="Z491">
        <v>2</v>
      </c>
      <c r="AA491">
        <v>48</v>
      </c>
    </row>
    <row r="492" spans="1:27" x14ac:dyDescent="0.35">
      <c r="A492">
        <v>202</v>
      </c>
      <c r="B492">
        <v>202</v>
      </c>
      <c r="C492" t="s">
        <v>38</v>
      </c>
      <c r="D492" t="s">
        <v>39</v>
      </c>
      <c r="E492">
        <v>2</v>
      </c>
      <c r="F492" t="s">
        <v>262</v>
      </c>
      <c r="G492">
        <v>3</v>
      </c>
      <c r="H492">
        <v>5</v>
      </c>
      <c r="I492">
        <v>1</v>
      </c>
      <c r="J492">
        <v>19</v>
      </c>
      <c r="K492">
        <v>24</v>
      </c>
      <c r="L492">
        <v>24</v>
      </c>
      <c r="M492">
        <v>1</v>
      </c>
      <c r="N492" t="s">
        <v>198</v>
      </c>
      <c r="O492" t="s">
        <v>124</v>
      </c>
      <c r="P492" t="s">
        <v>177</v>
      </c>
      <c r="Q492" t="s">
        <v>178</v>
      </c>
      <c r="R492" t="s">
        <v>150</v>
      </c>
      <c r="S492" t="s">
        <v>53</v>
      </c>
      <c r="T492" t="s">
        <v>199</v>
      </c>
      <c r="U492">
        <v>2</v>
      </c>
      <c r="V492" t="s">
        <v>179</v>
      </c>
      <c r="W492" t="s">
        <v>104</v>
      </c>
      <c r="X492" t="s">
        <v>222</v>
      </c>
      <c r="Y492">
        <v>1</v>
      </c>
      <c r="Z492">
        <v>2</v>
      </c>
      <c r="AA492">
        <v>48</v>
      </c>
    </row>
    <row r="493" spans="1:27" x14ac:dyDescent="0.35">
      <c r="A493">
        <v>202</v>
      </c>
      <c r="B493">
        <v>202</v>
      </c>
      <c r="C493" t="s">
        <v>38</v>
      </c>
      <c r="D493" t="s">
        <v>39</v>
      </c>
      <c r="E493">
        <v>2</v>
      </c>
      <c r="F493" t="s">
        <v>262</v>
      </c>
      <c r="G493">
        <v>3</v>
      </c>
      <c r="H493">
        <v>5</v>
      </c>
      <c r="I493">
        <v>1</v>
      </c>
      <c r="J493">
        <v>20</v>
      </c>
      <c r="K493">
        <v>13</v>
      </c>
      <c r="L493">
        <v>13</v>
      </c>
      <c r="M493">
        <v>1</v>
      </c>
      <c r="N493" t="s">
        <v>188</v>
      </c>
      <c r="O493" t="s">
        <v>124</v>
      </c>
      <c r="P493" t="s">
        <v>163</v>
      </c>
      <c r="Q493" t="s">
        <v>164</v>
      </c>
      <c r="R493" t="s">
        <v>127</v>
      </c>
      <c r="S493" t="s">
        <v>46</v>
      </c>
      <c r="T493" t="s">
        <v>189</v>
      </c>
      <c r="U493">
        <v>1</v>
      </c>
      <c r="V493" t="s">
        <v>187</v>
      </c>
      <c r="W493" t="s">
        <v>118</v>
      </c>
      <c r="X493" t="s">
        <v>238</v>
      </c>
      <c r="Y493">
        <v>2</v>
      </c>
      <c r="Z493">
        <v>2</v>
      </c>
      <c r="AA493">
        <v>48</v>
      </c>
    </row>
    <row r="494" spans="1:27" x14ac:dyDescent="0.35">
      <c r="A494">
        <v>202</v>
      </c>
      <c r="B494">
        <v>202</v>
      </c>
      <c r="C494" t="s">
        <v>38</v>
      </c>
      <c r="D494" t="s">
        <v>39</v>
      </c>
      <c r="E494">
        <v>2</v>
      </c>
      <c r="F494" t="s">
        <v>262</v>
      </c>
      <c r="G494">
        <v>3</v>
      </c>
      <c r="H494">
        <v>5</v>
      </c>
      <c r="I494">
        <v>1</v>
      </c>
      <c r="J494">
        <v>21</v>
      </c>
      <c r="K494">
        <v>15</v>
      </c>
      <c r="L494">
        <v>15</v>
      </c>
      <c r="M494">
        <v>1</v>
      </c>
      <c r="N494" t="s">
        <v>156</v>
      </c>
      <c r="O494" t="s">
        <v>124</v>
      </c>
      <c r="P494" t="s">
        <v>157</v>
      </c>
      <c r="Q494" t="s">
        <v>158</v>
      </c>
      <c r="R494" t="s">
        <v>132</v>
      </c>
      <c r="S494" t="s">
        <v>81</v>
      </c>
      <c r="T494" t="s">
        <v>159</v>
      </c>
      <c r="U494">
        <v>2</v>
      </c>
      <c r="V494" t="s">
        <v>165</v>
      </c>
      <c r="W494" t="s">
        <v>241</v>
      </c>
      <c r="X494" t="s">
        <v>94</v>
      </c>
      <c r="Y494">
        <v>2</v>
      </c>
      <c r="Z494">
        <v>2</v>
      </c>
      <c r="AA494">
        <v>48</v>
      </c>
    </row>
    <row r="495" spans="1:27" x14ac:dyDescent="0.35">
      <c r="A495">
        <v>202</v>
      </c>
      <c r="B495">
        <v>202</v>
      </c>
      <c r="C495" t="s">
        <v>38</v>
      </c>
      <c r="D495" t="s">
        <v>39</v>
      </c>
      <c r="E495">
        <v>2</v>
      </c>
      <c r="F495" t="s">
        <v>262</v>
      </c>
      <c r="G495">
        <v>3</v>
      </c>
      <c r="H495">
        <v>5</v>
      </c>
      <c r="I495">
        <v>1</v>
      </c>
      <c r="J495">
        <v>22</v>
      </c>
      <c r="K495">
        <v>22</v>
      </c>
      <c r="L495">
        <v>22</v>
      </c>
      <c r="M495">
        <v>1</v>
      </c>
      <c r="N495" t="s">
        <v>146</v>
      </c>
      <c r="O495" t="s">
        <v>124</v>
      </c>
      <c r="P495" t="s">
        <v>125</v>
      </c>
      <c r="Q495" t="s">
        <v>126</v>
      </c>
      <c r="R495" t="s">
        <v>147</v>
      </c>
      <c r="S495" t="s">
        <v>63</v>
      </c>
      <c r="T495" t="s">
        <v>148</v>
      </c>
      <c r="U495">
        <v>2</v>
      </c>
      <c r="V495" t="s">
        <v>128</v>
      </c>
      <c r="W495" t="s">
        <v>255</v>
      </c>
      <c r="X495" t="s">
        <v>120</v>
      </c>
      <c r="Y495">
        <v>1</v>
      </c>
      <c r="Z495">
        <v>2</v>
      </c>
      <c r="AA495">
        <v>48</v>
      </c>
    </row>
    <row r="496" spans="1:27" x14ac:dyDescent="0.35">
      <c r="A496">
        <v>202</v>
      </c>
      <c r="B496">
        <v>202</v>
      </c>
      <c r="C496" t="s">
        <v>38</v>
      </c>
      <c r="D496" t="s">
        <v>39</v>
      </c>
      <c r="E496">
        <v>2</v>
      </c>
      <c r="F496" t="s">
        <v>262</v>
      </c>
      <c r="G496">
        <v>3</v>
      </c>
      <c r="H496">
        <v>5</v>
      </c>
      <c r="I496">
        <v>1</v>
      </c>
      <c r="J496">
        <v>23</v>
      </c>
      <c r="K496">
        <v>17</v>
      </c>
      <c r="L496">
        <v>17</v>
      </c>
      <c r="M496">
        <v>1</v>
      </c>
      <c r="N496" t="s">
        <v>152</v>
      </c>
      <c r="O496" t="s">
        <v>124</v>
      </c>
      <c r="P496" t="s">
        <v>153</v>
      </c>
      <c r="Q496" t="s">
        <v>154</v>
      </c>
      <c r="R496" t="s">
        <v>147</v>
      </c>
      <c r="S496" t="s">
        <v>63</v>
      </c>
      <c r="T496" t="s">
        <v>155</v>
      </c>
      <c r="U496">
        <v>1</v>
      </c>
      <c r="V496" t="s">
        <v>193</v>
      </c>
      <c r="W496" t="s">
        <v>112</v>
      </c>
      <c r="X496" t="s">
        <v>249</v>
      </c>
      <c r="Y496">
        <v>2</v>
      </c>
      <c r="Z496">
        <v>2</v>
      </c>
      <c r="AA496">
        <v>48</v>
      </c>
    </row>
    <row r="497" spans="1:27" x14ac:dyDescent="0.35">
      <c r="A497">
        <v>202</v>
      </c>
      <c r="B497">
        <v>202</v>
      </c>
      <c r="C497" t="s">
        <v>38</v>
      </c>
      <c r="D497" t="s">
        <v>39</v>
      </c>
      <c r="E497">
        <v>2</v>
      </c>
      <c r="F497" t="s">
        <v>262</v>
      </c>
      <c r="G497">
        <v>3</v>
      </c>
      <c r="H497">
        <v>5</v>
      </c>
      <c r="I497">
        <v>1</v>
      </c>
      <c r="J497">
        <v>24</v>
      </c>
      <c r="K497">
        <v>20</v>
      </c>
      <c r="L497">
        <v>20</v>
      </c>
      <c r="M497">
        <v>1</v>
      </c>
      <c r="N497" t="s">
        <v>149</v>
      </c>
      <c r="O497" t="s">
        <v>124</v>
      </c>
      <c r="P497" t="s">
        <v>135</v>
      </c>
      <c r="Q497" t="s">
        <v>136</v>
      </c>
      <c r="R497" t="s">
        <v>150</v>
      </c>
      <c r="S497" t="s">
        <v>53</v>
      </c>
      <c r="T497" t="s">
        <v>151</v>
      </c>
      <c r="U497">
        <v>4</v>
      </c>
      <c r="V497" t="s">
        <v>175</v>
      </c>
      <c r="W497" t="s">
        <v>86</v>
      </c>
      <c r="X497" t="s">
        <v>228</v>
      </c>
      <c r="Y497">
        <v>2</v>
      </c>
      <c r="Z497">
        <v>2</v>
      </c>
      <c r="AA497">
        <v>48</v>
      </c>
    </row>
    <row r="498" spans="1:27" x14ac:dyDescent="0.35">
      <c r="A498">
        <v>202</v>
      </c>
      <c r="B498">
        <v>202</v>
      </c>
      <c r="C498" t="s">
        <v>38</v>
      </c>
      <c r="D498" t="s">
        <v>39</v>
      </c>
      <c r="E498">
        <v>2</v>
      </c>
      <c r="F498" t="s">
        <v>262</v>
      </c>
      <c r="G498">
        <v>3</v>
      </c>
      <c r="H498">
        <v>5</v>
      </c>
      <c r="I498">
        <v>1</v>
      </c>
      <c r="J498">
        <v>25</v>
      </c>
      <c r="K498">
        <v>34</v>
      </c>
      <c r="L498">
        <v>34</v>
      </c>
      <c r="M498">
        <v>1</v>
      </c>
      <c r="N498" t="s">
        <v>208</v>
      </c>
      <c r="O498" t="s">
        <v>201</v>
      </c>
      <c r="P498" t="s">
        <v>202</v>
      </c>
      <c r="Q498" t="s">
        <v>209</v>
      </c>
      <c r="R498" t="s">
        <v>202</v>
      </c>
      <c r="S498" t="s">
        <v>63</v>
      </c>
      <c r="T498" t="s">
        <v>210</v>
      </c>
      <c r="U498">
        <v>2</v>
      </c>
      <c r="V498" t="s">
        <v>247</v>
      </c>
      <c r="W498" t="s">
        <v>76</v>
      </c>
      <c r="X498" t="s">
        <v>187</v>
      </c>
      <c r="Y498">
        <v>2</v>
      </c>
      <c r="Z498">
        <v>2</v>
      </c>
      <c r="AA498">
        <v>48</v>
      </c>
    </row>
    <row r="499" spans="1:27" x14ac:dyDescent="0.35">
      <c r="A499">
        <v>202</v>
      </c>
      <c r="B499">
        <v>202</v>
      </c>
      <c r="C499" t="s">
        <v>38</v>
      </c>
      <c r="D499" t="s">
        <v>39</v>
      </c>
      <c r="E499">
        <v>2</v>
      </c>
      <c r="F499" t="s">
        <v>262</v>
      </c>
      <c r="G499">
        <v>3</v>
      </c>
      <c r="H499">
        <v>5</v>
      </c>
      <c r="I499">
        <v>1</v>
      </c>
      <c r="J499">
        <v>26</v>
      </c>
      <c r="K499">
        <v>27</v>
      </c>
      <c r="L499">
        <v>27</v>
      </c>
      <c r="M499">
        <v>1</v>
      </c>
      <c r="N499" t="s">
        <v>205</v>
      </c>
      <c r="O499" t="s">
        <v>201</v>
      </c>
      <c r="P499" t="s">
        <v>202</v>
      </c>
      <c r="Q499" t="s">
        <v>206</v>
      </c>
      <c r="R499" t="s">
        <v>202</v>
      </c>
      <c r="S499" t="s">
        <v>81</v>
      </c>
      <c r="T499" t="s">
        <v>207</v>
      </c>
      <c r="U499">
        <v>2</v>
      </c>
      <c r="V499" t="s">
        <v>257</v>
      </c>
      <c r="W499" t="s">
        <v>155</v>
      </c>
      <c r="X499" t="s">
        <v>106</v>
      </c>
      <c r="Y499">
        <v>2</v>
      </c>
      <c r="Z499">
        <v>2</v>
      </c>
      <c r="AA499">
        <v>48</v>
      </c>
    </row>
    <row r="500" spans="1:27" x14ac:dyDescent="0.35">
      <c r="A500">
        <v>202</v>
      </c>
      <c r="B500">
        <v>202</v>
      </c>
      <c r="C500" t="s">
        <v>38</v>
      </c>
      <c r="D500" t="s">
        <v>39</v>
      </c>
      <c r="E500">
        <v>2</v>
      </c>
      <c r="F500" t="s">
        <v>262</v>
      </c>
      <c r="G500">
        <v>3</v>
      </c>
      <c r="H500">
        <v>5</v>
      </c>
      <c r="I500">
        <v>1</v>
      </c>
      <c r="J500">
        <v>27</v>
      </c>
      <c r="K500">
        <v>29</v>
      </c>
      <c r="L500">
        <v>29</v>
      </c>
      <c r="M500">
        <v>1</v>
      </c>
      <c r="N500" t="s">
        <v>214</v>
      </c>
      <c r="O500" t="s">
        <v>201</v>
      </c>
      <c r="P500" t="s">
        <v>202</v>
      </c>
      <c r="Q500" t="s">
        <v>215</v>
      </c>
      <c r="R500" t="s">
        <v>202</v>
      </c>
      <c r="S500" t="s">
        <v>63</v>
      </c>
      <c r="T500" t="s">
        <v>216</v>
      </c>
      <c r="U500">
        <v>4</v>
      </c>
      <c r="V500" t="s">
        <v>241</v>
      </c>
      <c r="W500" t="s">
        <v>90</v>
      </c>
      <c r="X500" t="s">
        <v>137</v>
      </c>
      <c r="Y500">
        <v>2</v>
      </c>
      <c r="Z500">
        <v>2</v>
      </c>
      <c r="AA500">
        <v>48</v>
      </c>
    </row>
    <row r="501" spans="1:27" x14ac:dyDescent="0.35">
      <c r="A501">
        <v>202</v>
      </c>
      <c r="B501">
        <v>202</v>
      </c>
      <c r="C501" t="s">
        <v>38</v>
      </c>
      <c r="D501" t="s">
        <v>39</v>
      </c>
      <c r="E501">
        <v>2</v>
      </c>
      <c r="F501" t="s">
        <v>262</v>
      </c>
      <c r="G501">
        <v>3</v>
      </c>
      <c r="H501">
        <v>5</v>
      </c>
      <c r="I501">
        <v>1</v>
      </c>
      <c r="J501">
        <v>28</v>
      </c>
      <c r="K501">
        <v>36</v>
      </c>
      <c r="L501">
        <v>36</v>
      </c>
      <c r="M501">
        <v>1</v>
      </c>
      <c r="N501" t="s">
        <v>231</v>
      </c>
      <c r="O501" t="s">
        <v>201</v>
      </c>
      <c r="P501" t="s">
        <v>202</v>
      </c>
      <c r="Q501" t="s">
        <v>232</v>
      </c>
      <c r="R501" t="s">
        <v>202</v>
      </c>
      <c r="S501" t="s">
        <v>53</v>
      </c>
      <c r="T501" t="s">
        <v>233</v>
      </c>
      <c r="U501">
        <v>2</v>
      </c>
      <c r="V501" t="s">
        <v>255</v>
      </c>
      <c r="W501" t="s">
        <v>114</v>
      </c>
      <c r="X501" t="s">
        <v>165</v>
      </c>
      <c r="Y501">
        <v>2</v>
      </c>
      <c r="Z501">
        <v>2</v>
      </c>
      <c r="AA501">
        <v>48</v>
      </c>
    </row>
    <row r="502" spans="1:27" x14ac:dyDescent="0.35">
      <c r="A502">
        <v>202</v>
      </c>
      <c r="B502">
        <v>202</v>
      </c>
      <c r="C502" t="s">
        <v>38</v>
      </c>
      <c r="D502" t="s">
        <v>39</v>
      </c>
      <c r="E502">
        <v>2</v>
      </c>
      <c r="F502" t="s">
        <v>262</v>
      </c>
      <c r="G502">
        <v>3</v>
      </c>
      <c r="H502">
        <v>5</v>
      </c>
      <c r="I502">
        <v>1</v>
      </c>
      <c r="J502">
        <v>29</v>
      </c>
      <c r="K502">
        <v>30</v>
      </c>
      <c r="L502">
        <v>30</v>
      </c>
      <c r="M502">
        <v>1</v>
      </c>
      <c r="N502" t="s">
        <v>254</v>
      </c>
      <c r="O502" t="s">
        <v>201</v>
      </c>
      <c r="P502" t="s">
        <v>202</v>
      </c>
      <c r="Q502" t="s">
        <v>215</v>
      </c>
      <c r="R502" t="s">
        <v>202</v>
      </c>
      <c r="S502" t="s">
        <v>53</v>
      </c>
      <c r="T502" t="s">
        <v>255</v>
      </c>
      <c r="U502">
        <v>1</v>
      </c>
      <c r="V502" t="s">
        <v>216</v>
      </c>
      <c r="W502" t="s">
        <v>133</v>
      </c>
      <c r="X502" t="s">
        <v>112</v>
      </c>
      <c r="Y502">
        <v>1</v>
      </c>
      <c r="Z502">
        <v>2</v>
      </c>
      <c r="AA502">
        <v>48</v>
      </c>
    </row>
    <row r="503" spans="1:27" x14ac:dyDescent="0.35">
      <c r="A503">
        <v>202</v>
      </c>
      <c r="B503">
        <v>202</v>
      </c>
      <c r="C503" t="s">
        <v>38</v>
      </c>
      <c r="D503" t="s">
        <v>39</v>
      </c>
      <c r="E503">
        <v>2</v>
      </c>
      <c r="F503" t="s">
        <v>262</v>
      </c>
      <c r="G503">
        <v>3</v>
      </c>
      <c r="H503">
        <v>5</v>
      </c>
      <c r="I503">
        <v>1</v>
      </c>
      <c r="J503">
        <v>30</v>
      </c>
      <c r="K503">
        <v>31</v>
      </c>
      <c r="L503">
        <v>31</v>
      </c>
      <c r="M503">
        <v>1</v>
      </c>
      <c r="N503" t="s">
        <v>248</v>
      </c>
      <c r="O503" t="s">
        <v>201</v>
      </c>
      <c r="P503" t="s">
        <v>202</v>
      </c>
      <c r="Q503" t="s">
        <v>212</v>
      </c>
      <c r="R503" t="s">
        <v>202</v>
      </c>
      <c r="S503" t="s">
        <v>46</v>
      </c>
      <c r="T503" t="s">
        <v>249</v>
      </c>
      <c r="U503">
        <v>2</v>
      </c>
      <c r="V503" t="s">
        <v>259</v>
      </c>
      <c r="W503" t="s">
        <v>197</v>
      </c>
      <c r="X503" t="s">
        <v>86</v>
      </c>
      <c r="Y503">
        <v>2</v>
      </c>
      <c r="Z503">
        <v>2</v>
      </c>
      <c r="AA503">
        <v>48</v>
      </c>
    </row>
    <row r="504" spans="1:27" x14ac:dyDescent="0.35">
      <c r="A504">
        <v>202</v>
      </c>
      <c r="B504">
        <v>202</v>
      </c>
      <c r="C504" t="s">
        <v>38</v>
      </c>
      <c r="D504" t="s">
        <v>39</v>
      </c>
      <c r="E504">
        <v>2</v>
      </c>
      <c r="F504" t="s">
        <v>262</v>
      </c>
      <c r="G504">
        <v>3</v>
      </c>
      <c r="H504">
        <v>5</v>
      </c>
      <c r="I504">
        <v>1</v>
      </c>
      <c r="J504">
        <v>31</v>
      </c>
      <c r="K504">
        <v>28</v>
      </c>
      <c r="L504">
        <v>28</v>
      </c>
      <c r="M504">
        <v>1</v>
      </c>
      <c r="N504" t="s">
        <v>246</v>
      </c>
      <c r="O504" t="s">
        <v>201</v>
      </c>
      <c r="P504" t="s">
        <v>202</v>
      </c>
      <c r="Q504" t="s">
        <v>206</v>
      </c>
      <c r="R504" t="s">
        <v>202</v>
      </c>
      <c r="S504" t="s">
        <v>63</v>
      </c>
      <c r="T504" t="s">
        <v>247</v>
      </c>
      <c r="U504">
        <v>2</v>
      </c>
      <c r="V504" t="s">
        <v>207</v>
      </c>
      <c r="W504" t="s">
        <v>173</v>
      </c>
      <c r="X504" t="s">
        <v>104</v>
      </c>
      <c r="Y504">
        <v>1</v>
      </c>
      <c r="Z504">
        <v>2</v>
      </c>
      <c r="AA504">
        <v>48</v>
      </c>
    </row>
    <row r="505" spans="1:27" x14ac:dyDescent="0.35">
      <c r="A505">
        <v>202</v>
      </c>
      <c r="B505">
        <v>202</v>
      </c>
      <c r="C505" t="s">
        <v>38</v>
      </c>
      <c r="D505" t="s">
        <v>39</v>
      </c>
      <c r="E505">
        <v>2</v>
      </c>
      <c r="F505" t="s">
        <v>262</v>
      </c>
      <c r="G505">
        <v>3</v>
      </c>
      <c r="H505">
        <v>5</v>
      </c>
      <c r="I505">
        <v>1</v>
      </c>
      <c r="J505">
        <v>32</v>
      </c>
      <c r="K505">
        <v>25</v>
      </c>
      <c r="L505">
        <v>25</v>
      </c>
      <c r="M505">
        <v>1</v>
      </c>
      <c r="N505" t="s">
        <v>220</v>
      </c>
      <c r="O505" t="s">
        <v>201</v>
      </c>
      <c r="P505" t="s">
        <v>202</v>
      </c>
      <c r="Q505" t="s">
        <v>221</v>
      </c>
      <c r="R505" t="s">
        <v>202</v>
      </c>
      <c r="S505" t="s">
        <v>46</v>
      </c>
      <c r="T505" t="s">
        <v>222</v>
      </c>
      <c r="U505">
        <v>5</v>
      </c>
      <c r="V505" t="s">
        <v>236</v>
      </c>
      <c r="W505" t="s">
        <v>100</v>
      </c>
      <c r="X505" t="s">
        <v>171</v>
      </c>
      <c r="Y505">
        <v>2</v>
      </c>
      <c r="Z505">
        <v>2</v>
      </c>
      <c r="AA505">
        <v>48</v>
      </c>
    </row>
    <row r="506" spans="1:27" x14ac:dyDescent="0.35">
      <c r="A506">
        <v>202</v>
      </c>
      <c r="B506">
        <v>202</v>
      </c>
      <c r="C506" t="s">
        <v>38</v>
      </c>
      <c r="D506" t="s">
        <v>39</v>
      </c>
      <c r="E506">
        <v>2</v>
      </c>
      <c r="F506" t="s">
        <v>262</v>
      </c>
      <c r="G506">
        <v>3</v>
      </c>
      <c r="H506">
        <v>5</v>
      </c>
      <c r="I506">
        <v>1</v>
      </c>
      <c r="J506">
        <v>33</v>
      </c>
      <c r="K506">
        <v>33</v>
      </c>
      <c r="L506">
        <v>33</v>
      </c>
      <c r="M506">
        <v>1</v>
      </c>
      <c r="N506" t="s">
        <v>258</v>
      </c>
      <c r="O506" t="s">
        <v>201</v>
      </c>
      <c r="P506" t="s">
        <v>202</v>
      </c>
      <c r="Q506" t="s">
        <v>209</v>
      </c>
      <c r="R506" t="s">
        <v>202</v>
      </c>
      <c r="S506" t="s">
        <v>46</v>
      </c>
      <c r="T506" t="s">
        <v>259</v>
      </c>
      <c r="U506">
        <v>5</v>
      </c>
      <c r="V506" t="s">
        <v>210</v>
      </c>
      <c r="W506" t="s">
        <v>120</v>
      </c>
      <c r="X506" t="s">
        <v>199</v>
      </c>
      <c r="Y506">
        <v>1</v>
      </c>
      <c r="Z506">
        <v>2</v>
      </c>
      <c r="AA506">
        <v>48</v>
      </c>
    </row>
    <row r="507" spans="1:27" x14ac:dyDescent="0.35">
      <c r="A507">
        <v>202</v>
      </c>
      <c r="B507">
        <v>202</v>
      </c>
      <c r="C507" t="s">
        <v>38</v>
      </c>
      <c r="D507" t="s">
        <v>39</v>
      </c>
      <c r="E507">
        <v>2</v>
      </c>
      <c r="F507" t="s">
        <v>262</v>
      </c>
      <c r="G507">
        <v>3</v>
      </c>
      <c r="H507">
        <v>5</v>
      </c>
      <c r="I507">
        <v>1</v>
      </c>
      <c r="J507">
        <v>34</v>
      </c>
      <c r="K507">
        <v>35</v>
      </c>
      <c r="L507">
        <v>35</v>
      </c>
      <c r="M507">
        <v>1</v>
      </c>
      <c r="N507" t="s">
        <v>260</v>
      </c>
      <c r="O507" t="s">
        <v>201</v>
      </c>
      <c r="P507" t="s">
        <v>202</v>
      </c>
      <c r="Q507" t="s">
        <v>232</v>
      </c>
      <c r="R507" t="s">
        <v>202</v>
      </c>
      <c r="S507" t="s">
        <v>81</v>
      </c>
      <c r="T507" t="s">
        <v>261</v>
      </c>
      <c r="U507">
        <v>4</v>
      </c>
      <c r="V507" t="s">
        <v>233</v>
      </c>
      <c r="W507" t="s">
        <v>72</v>
      </c>
      <c r="X507" t="s">
        <v>148</v>
      </c>
      <c r="Y507">
        <v>1</v>
      </c>
      <c r="Z507">
        <v>2</v>
      </c>
      <c r="AA507">
        <v>48</v>
      </c>
    </row>
    <row r="508" spans="1:27" x14ac:dyDescent="0.35">
      <c r="A508">
        <v>202</v>
      </c>
      <c r="B508">
        <v>202</v>
      </c>
      <c r="C508" t="s">
        <v>38</v>
      </c>
      <c r="D508" t="s">
        <v>39</v>
      </c>
      <c r="E508">
        <v>2</v>
      </c>
      <c r="F508" t="s">
        <v>262</v>
      </c>
      <c r="G508">
        <v>3</v>
      </c>
      <c r="H508">
        <v>5</v>
      </c>
      <c r="I508">
        <v>1</v>
      </c>
      <c r="J508">
        <v>35</v>
      </c>
      <c r="K508">
        <v>32</v>
      </c>
      <c r="L508">
        <v>32</v>
      </c>
      <c r="M508">
        <v>1</v>
      </c>
      <c r="N508" t="s">
        <v>211</v>
      </c>
      <c r="O508" t="s">
        <v>201</v>
      </c>
      <c r="P508" t="s">
        <v>202</v>
      </c>
      <c r="Q508" t="s">
        <v>212</v>
      </c>
      <c r="R508" t="s">
        <v>202</v>
      </c>
      <c r="S508" t="s">
        <v>53</v>
      </c>
      <c r="T508" t="s">
        <v>213</v>
      </c>
      <c r="U508">
        <v>4</v>
      </c>
      <c r="V508" t="s">
        <v>249</v>
      </c>
      <c r="W508" t="s">
        <v>108</v>
      </c>
      <c r="X508" t="s">
        <v>145</v>
      </c>
      <c r="Y508">
        <v>1</v>
      </c>
      <c r="Z508">
        <v>2</v>
      </c>
      <c r="AA508">
        <v>48</v>
      </c>
    </row>
    <row r="509" spans="1:27" x14ac:dyDescent="0.35">
      <c r="A509">
        <v>202</v>
      </c>
      <c r="B509">
        <v>202</v>
      </c>
      <c r="C509" t="s">
        <v>38</v>
      </c>
      <c r="D509" t="s">
        <v>39</v>
      </c>
      <c r="E509">
        <v>2</v>
      </c>
      <c r="F509" t="s">
        <v>262</v>
      </c>
      <c r="G509">
        <v>3</v>
      </c>
      <c r="H509">
        <v>5</v>
      </c>
      <c r="I509">
        <v>1</v>
      </c>
      <c r="J509">
        <v>36</v>
      </c>
      <c r="K509">
        <v>26</v>
      </c>
      <c r="L509">
        <v>26</v>
      </c>
      <c r="M509">
        <v>1</v>
      </c>
      <c r="N509" t="s">
        <v>256</v>
      </c>
      <c r="O509" t="s">
        <v>201</v>
      </c>
      <c r="P509" t="s">
        <v>202</v>
      </c>
      <c r="Q509" t="s">
        <v>221</v>
      </c>
      <c r="R509" t="s">
        <v>202</v>
      </c>
      <c r="S509" t="s">
        <v>81</v>
      </c>
      <c r="T509" t="s">
        <v>257</v>
      </c>
      <c r="U509">
        <v>4</v>
      </c>
      <c r="V509" t="s">
        <v>222</v>
      </c>
      <c r="W509" t="s">
        <v>116</v>
      </c>
      <c r="X509" t="s">
        <v>175</v>
      </c>
      <c r="Y509">
        <v>1</v>
      </c>
      <c r="Z509">
        <v>2</v>
      </c>
      <c r="AA509">
        <v>48</v>
      </c>
    </row>
    <row r="510" spans="1:27" x14ac:dyDescent="0.35">
      <c r="A510">
        <v>202</v>
      </c>
      <c r="B510">
        <v>202</v>
      </c>
      <c r="C510" t="s">
        <v>38</v>
      </c>
      <c r="D510" t="s">
        <v>39</v>
      </c>
      <c r="E510">
        <v>2</v>
      </c>
      <c r="F510" t="s">
        <v>262</v>
      </c>
      <c r="G510">
        <v>3</v>
      </c>
      <c r="H510">
        <v>5</v>
      </c>
      <c r="I510">
        <v>1</v>
      </c>
      <c r="J510">
        <v>37</v>
      </c>
      <c r="K510">
        <v>40</v>
      </c>
      <c r="L510">
        <v>40</v>
      </c>
      <c r="M510">
        <v>2</v>
      </c>
      <c r="N510" t="s">
        <v>105</v>
      </c>
      <c r="O510" t="s">
        <v>42</v>
      </c>
      <c r="P510" t="s">
        <v>74</v>
      </c>
      <c r="Q510" t="s">
        <v>75</v>
      </c>
      <c r="R510" t="s">
        <v>52</v>
      </c>
      <c r="S510" t="s">
        <v>53</v>
      </c>
      <c r="T510" t="s">
        <v>106</v>
      </c>
      <c r="U510">
        <v>1</v>
      </c>
      <c r="V510" t="s">
        <v>90</v>
      </c>
      <c r="W510" t="s">
        <v>230</v>
      </c>
      <c r="X510" t="s">
        <v>195</v>
      </c>
      <c r="Y510">
        <v>2</v>
      </c>
      <c r="Z510">
        <v>2</v>
      </c>
      <c r="AA510">
        <v>48</v>
      </c>
    </row>
    <row r="511" spans="1:27" x14ac:dyDescent="0.35">
      <c r="A511">
        <v>202</v>
      </c>
      <c r="B511">
        <v>202</v>
      </c>
      <c r="C511" t="s">
        <v>38</v>
      </c>
      <c r="D511" t="s">
        <v>39</v>
      </c>
      <c r="E511">
        <v>2</v>
      </c>
      <c r="F511" t="s">
        <v>262</v>
      </c>
      <c r="G511">
        <v>3</v>
      </c>
      <c r="H511">
        <v>5</v>
      </c>
      <c r="I511">
        <v>1</v>
      </c>
      <c r="J511">
        <v>38</v>
      </c>
      <c r="K511">
        <v>44</v>
      </c>
      <c r="L511">
        <v>44</v>
      </c>
      <c r="M511">
        <v>2</v>
      </c>
      <c r="N511" t="s">
        <v>91</v>
      </c>
      <c r="O511" t="s">
        <v>42</v>
      </c>
      <c r="P511" t="s">
        <v>92</v>
      </c>
      <c r="Q511" t="s">
        <v>93</v>
      </c>
      <c r="R511" t="s">
        <v>62</v>
      </c>
      <c r="S511" t="s">
        <v>63</v>
      </c>
      <c r="T511" t="s">
        <v>94</v>
      </c>
      <c r="U511">
        <v>5</v>
      </c>
      <c r="V511" t="s">
        <v>112</v>
      </c>
      <c r="W511" t="s">
        <v>169</v>
      </c>
      <c r="X511" t="s">
        <v>222</v>
      </c>
      <c r="Y511">
        <v>1</v>
      </c>
      <c r="Z511">
        <v>2</v>
      </c>
      <c r="AA511">
        <v>48</v>
      </c>
    </row>
    <row r="512" spans="1:27" x14ac:dyDescent="0.35">
      <c r="A512">
        <v>202</v>
      </c>
      <c r="B512">
        <v>202</v>
      </c>
      <c r="C512" t="s">
        <v>38</v>
      </c>
      <c r="D512" t="s">
        <v>39</v>
      </c>
      <c r="E512">
        <v>2</v>
      </c>
      <c r="F512" t="s">
        <v>262</v>
      </c>
      <c r="G512">
        <v>3</v>
      </c>
      <c r="H512">
        <v>5</v>
      </c>
      <c r="I512">
        <v>1</v>
      </c>
      <c r="J512">
        <v>39</v>
      </c>
      <c r="K512">
        <v>41</v>
      </c>
      <c r="L512">
        <v>41</v>
      </c>
      <c r="M512">
        <v>2</v>
      </c>
      <c r="N512" t="s">
        <v>101</v>
      </c>
      <c r="O512" t="s">
        <v>42</v>
      </c>
      <c r="P512" t="s">
        <v>102</v>
      </c>
      <c r="Q512" t="s">
        <v>103</v>
      </c>
      <c r="R512" t="s">
        <v>45</v>
      </c>
      <c r="S512" t="s">
        <v>46</v>
      </c>
      <c r="T512" t="s">
        <v>104</v>
      </c>
      <c r="U512">
        <v>2</v>
      </c>
      <c r="V512" t="s">
        <v>47</v>
      </c>
      <c r="W512" t="s">
        <v>213</v>
      </c>
      <c r="X512" t="s">
        <v>193</v>
      </c>
      <c r="Y512">
        <v>2</v>
      </c>
      <c r="Z512">
        <v>2</v>
      </c>
      <c r="AA512">
        <v>48</v>
      </c>
    </row>
    <row r="513" spans="1:27" x14ac:dyDescent="0.35">
      <c r="A513">
        <v>202</v>
      </c>
      <c r="B513">
        <v>202</v>
      </c>
      <c r="C513" t="s">
        <v>38</v>
      </c>
      <c r="D513" t="s">
        <v>39</v>
      </c>
      <c r="E513">
        <v>2</v>
      </c>
      <c r="F513" t="s">
        <v>262</v>
      </c>
      <c r="G513">
        <v>3</v>
      </c>
      <c r="H513">
        <v>5</v>
      </c>
      <c r="I513">
        <v>1</v>
      </c>
      <c r="J513">
        <v>40</v>
      </c>
      <c r="K513">
        <v>43</v>
      </c>
      <c r="L513">
        <v>43</v>
      </c>
      <c r="M513">
        <v>2</v>
      </c>
      <c r="N513" t="s">
        <v>111</v>
      </c>
      <c r="O513" t="s">
        <v>42</v>
      </c>
      <c r="P513" t="s">
        <v>92</v>
      </c>
      <c r="Q513" t="s">
        <v>93</v>
      </c>
      <c r="R513" t="s">
        <v>80</v>
      </c>
      <c r="S513" t="s">
        <v>81</v>
      </c>
      <c r="T513" t="s">
        <v>112</v>
      </c>
      <c r="U513">
        <v>4</v>
      </c>
      <c r="V513" t="s">
        <v>120</v>
      </c>
      <c r="W513" t="s">
        <v>155</v>
      </c>
      <c r="X513" t="s">
        <v>216</v>
      </c>
      <c r="Y513">
        <v>2</v>
      </c>
      <c r="Z513">
        <v>2</v>
      </c>
      <c r="AA513">
        <v>48</v>
      </c>
    </row>
    <row r="514" spans="1:27" x14ac:dyDescent="0.35">
      <c r="A514">
        <v>202</v>
      </c>
      <c r="B514">
        <v>202</v>
      </c>
      <c r="C514" t="s">
        <v>38</v>
      </c>
      <c r="D514" t="s">
        <v>39</v>
      </c>
      <c r="E514">
        <v>2</v>
      </c>
      <c r="F514" t="s">
        <v>262</v>
      </c>
      <c r="G514">
        <v>3</v>
      </c>
      <c r="H514">
        <v>5</v>
      </c>
      <c r="I514">
        <v>1</v>
      </c>
      <c r="J514">
        <v>41</v>
      </c>
      <c r="K514">
        <v>37</v>
      </c>
      <c r="L514">
        <v>37</v>
      </c>
      <c r="M514">
        <v>2</v>
      </c>
      <c r="N514" t="s">
        <v>119</v>
      </c>
      <c r="O514" t="s">
        <v>42</v>
      </c>
      <c r="P514" t="s">
        <v>66</v>
      </c>
      <c r="Q514" t="s">
        <v>67</v>
      </c>
      <c r="R514" t="s">
        <v>80</v>
      </c>
      <c r="S514" t="s">
        <v>81</v>
      </c>
      <c r="T514" t="s">
        <v>120</v>
      </c>
      <c r="U514">
        <v>4</v>
      </c>
      <c r="V514" t="s">
        <v>68</v>
      </c>
      <c r="W514" t="s">
        <v>197</v>
      </c>
      <c r="X514" t="s">
        <v>233</v>
      </c>
      <c r="Y514">
        <v>1</v>
      </c>
      <c r="Z514">
        <v>2</v>
      </c>
      <c r="AA514">
        <v>48</v>
      </c>
    </row>
    <row r="515" spans="1:27" x14ac:dyDescent="0.35">
      <c r="A515">
        <v>202</v>
      </c>
      <c r="B515">
        <v>202</v>
      </c>
      <c r="C515" t="s">
        <v>38</v>
      </c>
      <c r="D515" t="s">
        <v>39</v>
      </c>
      <c r="E515">
        <v>2</v>
      </c>
      <c r="F515" t="s">
        <v>262</v>
      </c>
      <c r="G515">
        <v>3</v>
      </c>
      <c r="H515">
        <v>5</v>
      </c>
      <c r="I515">
        <v>1</v>
      </c>
      <c r="J515">
        <v>42</v>
      </c>
      <c r="K515">
        <v>48</v>
      </c>
      <c r="L515">
        <v>48</v>
      </c>
      <c r="M515">
        <v>2</v>
      </c>
      <c r="N515" t="s">
        <v>49</v>
      </c>
      <c r="O515" t="s">
        <v>42</v>
      </c>
      <c r="P515" t="s">
        <v>50</v>
      </c>
      <c r="Q515" t="s">
        <v>51</v>
      </c>
      <c r="R515" t="s">
        <v>52</v>
      </c>
      <c r="S515" t="s">
        <v>53</v>
      </c>
      <c r="T515" t="s">
        <v>54</v>
      </c>
      <c r="U515">
        <v>4</v>
      </c>
      <c r="V515" t="s">
        <v>96</v>
      </c>
      <c r="W515" t="s">
        <v>133</v>
      </c>
      <c r="X515" t="s">
        <v>207</v>
      </c>
      <c r="Y515">
        <v>2</v>
      </c>
      <c r="Z515">
        <v>2</v>
      </c>
      <c r="AA515">
        <v>48</v>
      </c>
    </row>
    <row r="516" spans="1:27" x14ac:dyDescent="0.35">
      <c r="A516">
        <v>202</v>
      </c>
      <c r="B516">
        <v>202</v>
      </c>
      <c r="C516" t="s">
        <v>38</v>
      </c>
      <c r="D516" t="s">
        <v>39</v>
      </c>
      <c r="E516">
        <v>2</v>
      </c>
      <c r="F516" t="s">
        <v>262</v>
      </c>
      <c r="G516">
        <v>3</v>
      </c>
      <c r="H516">
        <v>5</v>
      </c>
      <c r="I516">
        <v>1</v>
      </c>
      <c r="J516">
        <v>43</v>
      </c>
      <c r="K516">
        <v>38</v>
      </c>
      <c r="L516">
        <v>38</v>
      </c>
      <c r="M516">
        <v>2</v>
      </c>
      <c r="N516" t="s">
        <v>65</v>
      </c>
      <c r="O516" t="s">
        <v>42</v>
      </c>
      <c r="P516" t="s">
        <v>66</v>
      </c>
      <c r="Q516" t="s">
        <v>67</v>
      </c>
      <c r="R516" t="s">
        <v>62</v>
      </c>
      <c r="S516" t="s">
        <v>63</v>
      </c>
      <c r="T516" t="s">
        <v>68</v>
      </c>
      <c r="U516">
        <v>5</v>
      </c>
      <c r="V516" t="s">
        <v>108</v>
      </c>
      <c r="W516" t="s">
        <v>159</v>
      </c>
      <c r="X516" t="s">
        <v>251</v>
      </c>
      <c r="Y516">
        <v>2</v>
      </c>
      <c r="Z516">
        <v>2</v>
      </c>
      <c r="AA516">
        <v>48</v>
      </c>
    </row>
    <row r="517" spans="1:27" x14ac:dyDescent="0.35">
      <c r="A517">
        <v>202</v>
      </c>
      <c r="B517">
        <v>202</v>
      </c>
      <c r="C517" t="s">
        <v>38</v>
      </c>
      <c r="D517" t="s">
        <v>39</v>
      </c>
      <c r="E517">
        <v>2</v>
      </c>
      <c r="F517" t="s">
        <v>262</v>
      </c>
      <c r="G517">
        <v>3</v>
      </c>
      <c r="H517">
        <v>5</v>
      </c>
      <c r="I517">
        <v>1</v>
      </c>
      <c r="J517">
        <v>44</v>
      </c>
      <c r="K517">
        <v>45</v>
      </c>
      <c r="L517">
        <v>45</v>
      </c>
      <c r="M517">
        <v>2</v>
      </c>
      <c r="N517" t="s">
        <v>83</v>
      </c>
      <c r="O517" t="s">
        <v>42</v>
      </c>
      <c r="P517" t="s">
        <v>84</v>
      </c>
      <c r="Q517" t="s">
        <v>85</v>
      </c>
      <c r="R517" t="s">
        <v>62</v>
      </c>
      <c r="S517" t="s">
        <v>63</v>
      </c>
      <c r="T517" t="s">
        <v>86</v>
      </c>
      <c r="U517">
        <v>2</v>
      </c>
      <c r="V517" t="s">
        <v>72</v>
      </c>
      <c r="W517" t="s">
        <v>128</v>
      </c>
      <c r="X517" t="s">
        <v>228</v>
      </c>
      <c r="Y517">
        <v>2</v>
      </c>
      <c r="Z517">
        <v>2</v>
      </c>
      <c r="AA517">
        <v>48</v>
      </c>
    </row>
    <row r="518" spans="1:27" x14ac:dyDescent="0.35">
      <c r="A518">
        <v>202</v>
      </c>
      <c r="B518">
        <v>202</v>
      </c>
      <c r="C518" t="s">
        <v>38</v>
      </c>
      <c r="D518" t="s">
        <v>39</v>
      </c>
      <c r="E518">
        <v>2</v>
      </c>
      <c r="F518" t="s">
        <v>262</v>
      </c>
      <c r="G518">
        <v>3</v>
      </c>
      <c r="H518">
        <v>5</v>
      </c>
      <c r="I518">
        <v>1</v>
      </c>
      <c r="J518">
        <v>45</v>
      </c>
      <c r="K518">
        <v>39</v>
      </c>
      <c r="L518">
        <v>39</v>
      </c>
      <c r="M518">
        <v>2</v>
      </c>
      <c r="N518" t="s">
        <v>73</v>
      </c>
      <c r="O518" t="s">
        <v>42</v>
      </c>
      <c r="P518" t="s">
        <v>74</v>
      </c>
      <c r="Q518" t="s">
        <v>75</v>
      </c>
      <c r="R518" t="s">
        <v>45</v>
      </c>
      <c r="S518" t="s">
        <v>46</v>
      </c>
      <c r="T518" t="s">
        <v>76</v>
      </c>
      <c r="U518">
        <v>2</v>
      </c>
      <c r="V518" t="s">
        <v>106</v>
      </c>
      <c r="W518" t="s">
        <v>243</v>
      </c>
      <c r="X518" t="s">
        <v>165</v>
      </c>
      <c r="Y518">
        <v>1</v>
      </c>
      <c r="Z518">
        <v>2</v>
      </c>
      <c r="AA518">
        <v>48</v>
      </c>
    </row>
    <row r="519" spans="1:27" x14ac:dyDescent="0.35">
      <c r="A519">
        <v>202</v>
      </c>
      <c r="B519">
        <v>202</v>
      </c>
      <c r="C519" t="s">
        <v>38</v>
      </c>
      <c r="D519" t="s">
        <v>39</v>
      </c>
      <c r="E519">
        <v>2</v>
      </c>
      <c r="F519" t="s">
        <v>262</v>
      </c>
      <c r="G519">
        <v>3</v>
      </c>
      <c r="H519">
        <v>5</v>
      </c>
      <c r="I519">
        <v>1</v>
      </c>
      <c r="J519">
        <v>46</v>
      </c>
      <c r="K519">
        <v>42</v>
      </c>
      <c r="L519">
        <v>42</v>
      </c>
      <c r="M519">
        <v>2</v>
      </c>
      <c r="N519" t="s">
        <v>113</v>
      </c>
      <c r="O519" t="s">
        <v>42</v>
      </c>
      <c r="P519" t="s">
        <v>102</v>
      </c>
      <c r="Q519" t="s">
        <v>103</v>
      </c>
      <c r="R519" t="s">
        <v>80</v>
      </c>
      <c r="S519" t="s">
        <v>81</v>
      </c>
      <c r="T519" t="s">
        <v>114</v>
      </c>
      <c r="U519">
        <v>5</v>
      </c>
      <c r="V519" t="s">
        <v>104</v>
      </c>
      <c r="W519" t="s">
        <v>241</v>
      </c>
      <c r="X519" t="s">
        <v>199</v>
      </c>
      <c r="Y519">
        <v>1</v>
      </c>
      <c r="Z519">
        <v>2</v>
      </c>
      <c r="AA519">
        <v>48</v>
      </c>
    </row>
    <row r="520" spans="1:27" x14ac:dyDescent="0.35">
      <c r="A520">
        <v>202</v>
      </c>
      <c r="B520">
        <v>202</v>
      </c>
      <c r="C520" t="s">
        <v>38</v>
      </c>
      <c r="D520" t="s">
        <v>39</v>
      </c>
      <c r="E520">
        <v>2</v>
      </c>
      <c r="F520" t="s">
        <v>262</v>
      </c>
      <c r="G520">
        <v>3</v>
      </c>
      <c r="H520">
        <v>5</v>
      </c>
      <c r="I520">
        <v>1</v>
      </c>
      <c r="J520">
        <v>47</v>
      </c>
      <c r="K520">
        <v>47</v>
      </c>
      <c r="L520">
        <v>47</v>
      </c>
      <c r="M520">
        <v>2</v>
      </c>
      <c r="N520" t="s">
        <v>87</v>
      </c>
      <c r="O520" t="s">
        <v>42</v>
      </c>
      <c r="P520" t="s">
        <v>50</v>
      </c>
      <c r="Q520" t="s">
        <v>51</v>
      </c>
      <c r="R520" t="s">
        <v>45</v>
      </c>
      <c r="S520" t="s">
        <v>46</v>
      </c>
      <c r="T520" t="s">
        <v>88</v>
      </c>
      <c r="U520">
        <v>2</v>
      </c>
      <c r="V520" t="s">
        <v>54</v>
      </c>
      <c r="W520" t="s">
        <v>179</v>
      </c>
      <c r="X520" t="s">
        <v>245</v>
      </c>
      <c r="Y520">
        <v>1</v>
      </c>
      <c r="Z520">
        <v>2</v>
      </c>
      <c r="AA520">
        <v>48</v>
      </c>
    </row>
    <row r="521" spans="1:27" x14ac:dyDescent="0.35">
      <c r="A521">
        <v>202</v>
      </c>
      <c r="B521">
        <v>202</v>
      </c>
      <c r="C521" t="s">
        <v>38</v>
      </c>
      <c r="D521" t="s">
        <v>39</v>
      </c>
      <c r="E521">
        <v>2</v>
      </c>
      <c r="F521" t="s">
        <v>262</v>
      </c>
      <c r="G521">
        <v>3</v>
      </c>
      <c r="H521">
        <v>5</v>
      </c>
      <c r="I521">
        <v>1</v>
      </c>
      <c r="J521">
        <v>48</v>
      </c>
      <c r="K521">
        <v>46</v>
      </c>
      <c r="L521">
        <v>46</v>
      </c>
      <c r="M521">
        <v>2</v>
      </c>
      <c r="N521" t="s">
        <v>115</v>
      </c>
      <c r="O521" t="s">
        <v>42</v>
      </c>
      <c r="P521" t="s">
        <v>84</v>
      </c>
      <c r="Q521" t="s">
        <v>85</v>
      </c>
      <c r="R521" t="s">
        <v>52</v>
      </c>
      <c r="S521" t="s">
        <v>53</v>
      </c>
      <c r="T521" t="s">
        <v>116</v>
      </c>
      <c r="U521">
        <v>2</v>
      </c>
      <c r="V521" t="s">
        <v>86</v>
      </c>
      <c r="W521" t="s">
        <v>259</v>
      </c>
      <c r="X521" t="s">
        <v>145</v>
      </c>
      <c r="Y521">
        <v>1</v>
      </c>
      <c r="Z521">
        <v>2</v>
      </c>
      <c r="AA521">
        <v>48</v>
      </c>
    </row>
    <row r="522" spans="1:27" x14ac:dyDescent="0.35">
      <c r="A522">
        <v>202</v>
      </c>
      <c r="B522">
        <v>202</v>
      </c>
      <c r="C522" t="s">
        <v>38</v>
      </c>
      <c r="D522" t="s">
        <v>39</v>
      </c>
      <c r="E522">
        <v>2</v>
      </c>
      <c r="F522" t="s">
        <v>262</v>
      </c>
      <c r="G522">
        <v>3</v>
      </c>
      <c r="H522">
        <v>5</v>
      </c>
      <c r="I522">
        <v>1</v>
      </c>
      <c r="J522">
        <v>49</v>
      </c>
      <c r="K522">
        <v>56</v>
      </c>
      <c r="L522">
        <v>56</v>
      </c>
      <c r="M522">
        <v>2</v>
      </c>
      <c r="N522" t="s">
        <v>160</v>
      </c>
      <c r="O522" t="s">
        <v>124</v>
      </c>
      <c r="P522" t="s">
        <v>139</v>
      </c>
      <c r="Q522" t="s">
        <v>140</v>
      </c>
      <c r="R522" t="s">
        <v>147</v>
      </c>
      <c r="S522" t="s">
        <v>63</v>
      </c>
      <c r="T522" t="s">
        <v>161</v>
      </c>
      <c r="U522">
        <v>1</v>
      </c>
      <c r="V522" t="s">
        <v>148</v>
      </c>
      <c r="W522" t="s">
        <v>219</v>
      </c>
      <c r="X522" t="s">
        <v>96</v>
      </c>
      <c r="Y522">
        <v>2</v>
      </c>
      <c r="Z522">
        <v>2</v>
      </c>
      <c r="AA522">
        <v>48</v>
      </c>
    </row>
    <row r="523" spans="1:27" x14ac:dyDescent="0.35">
      <c r="A523">
        <v>202</v>
      </c>
      <c r="B523">
        <v>202</v>
      </c>
      <c r="C523" t="s">
        <v>38</v>
      </c>
      <c r="D523" t="s">
        <v>39</v>
      </c>
      <c r="E523">
        <v>2</v>
      </c>
      <c r="F523" t="s">
        <v>262</v>
      </c>
      <c r="G523">
        <v>3</v>
      </c>
      <c r="H523">
        <v>5</v>
      </c>
      <c r="I523">
        <v>1</v>
      </c>
      <c r="J523">
        <v>50</v>
      </c>
      <c r="K523">
        <v>57</v>
      </c>
      <c r="L523">
        <v>57</v>
      </c>
      <c r="M523">
        <v>2</v>
      </c>
      <c r="N523" t="s">
        <v>180</v>
      </c>
      <c r="O523" t="s">
        <v>124</v>
      </c>
      <c r="P523" t="s">
        <v>181</v>
      </c>
      <c r="Q523" t="s">
        <v>182</v>
      </c>
      <c r="R523" t="s">
        <v>147</v>
      </c>
      <c r="S523" t="s">
        <v>63</v>
      </c>
      <c r="T523" t="s">
        <v>183</v>
      </c>
      <c r="U523">
        <v>1</v>
      </c>
      <c r="V523" t="s">
        <v>171</v>
      </c>
      <c r="W523" t="s">
        <v>236</v>
      </c>
      <c r="X523" t="s">
        <v>88</v>
      </c>
      <c r="Y523">
        <v>2</v>
      </c>
      <c r="Z523">
        <v>2</v>
      </c>
      <c r="AA523">
        <v>48</v>
      </c>
    </row>
    <row r="524" spans="1:27" x14ac:dyDescent="0.35">
      <c r="A524">
        <v>202</v>
      </c>
      <c r="B524">
        <v>202</v>
      </c>
      <c r="C524" t="s">
        <v>38</v>
      </c>
      <c r="D524" t="s">
        <v>39</v>
      </c>
      <c r="E524">
        <v>2</v>
      </c>
      <c r="F524" t="s">
        <v>262</v>
      </c>
      <c r="G524">
        <v>3</v>
      </c>
      <c r="H524">
        <v>5</v>
      </c>
      <c r="I524">
        <v>1</v>
      </c>
      <c r="J524">
        <v>51</v>
      </c>
      <c r="K524">
        <v>54</v>
      </c>
      <c r="L524">
        <v>54</v>
      </c>
      <c r="M524">
        <v>2</v>
      </c>
      <c r="N524" t="s">
        <v>142</v>
      </c>
      <c r="O524" t="s">
        <v>124</v>
      </c>
      <c r="P524" t="s">
        <v>143</v>
      </c>
      <c r="Q524" t="s">
        <v>144</v>
      </c>
      <c r="R524" t="s">
        <v>132</v>
      </c>
      <c r="S524" t="s">
        <v>81</v>
      </c>
      <c r="T524" t="s">
        <v>145</v>
      </c>
      <c r="U524">
        <v>4</v>
      </c>
      <c r="V524" t="s">
        <v>173</v>
      </c>
      <c r="W524" t="s">
        <v>54</v>
      </c>
      <c r="X524" t="s">
        <v>251</v>
      </c>
      <c r="Y524">
        <v>1</v>
      </c>
      <c r="Z524">
        <v>2</v>
      </c>
      <c r="AA524">
        <v>48</v>
      </c>
    </row>
    <row r="525" spans="1:27" x14ac:dyDescent="0.35">
      <c r="A525">
        <v>202</v>
      </c>
      <c r="B525">
        <v>202</v>
      </c>
      <c r="C525" t="s">
        <v>38</v>
      </c>
      <c r="D525" t="s">
        <v>39</v>
      </c>
      <c r="E525">
        <v>2</v>
      </c>
      <c r="F525" t="s">
        <v>262</v>
      </c>
      <c r="G525">
        <v>3</v>
      </c>
      <c r="H525">
        <v>5</v>
      </c>
      <c r="I525">
        <v>1</v>
      </c>
      <c r="J525">
        <v>52</v>
      </c>
      <c r="K525">
        <v>49</v>
      </c>
      <c r="L525">
        <v>49</v>
      </c>
      <c r="M525">
        <v>2</v>
      </c>
      <c r="N525" t="s">
        <v>129</v>
      </c>
      <c r="O525" t="s">
        <v>124</v>
      </c>
      <c r="P525" t="s">
        <v>130</v>
      </c>
      <c r="Q525" t="s">
        <v>131</v>
      </c>
      <c r="R525" t="s">
        <v>132</v>
      </c>
      <c r="S525" t="s">
        <v>81</v>
      </c>
      <c r="T525" t="s">
        <v>133</v>
      </c>
      <c r="U525">
        <v>2</v>
      </c>
      <c r="V525" t="s">
        <v>141</v>
      </c>
      <c r="W525" t="s">
        <v>68</v>
      </c>
      <c r="X525" t="s">
        <v>216</v>
      </c>
      <c r="Y525">
        <v>2</v>
      </c>
      <c r="Z525">
        <v>2</v>
      </c>
      <c r="AA525">
        <v>48</v>
      </c>
    </row>
    <row r="526" spans="1:27" x14ac:dyDescent="0.35">
      <c r="A526">
        <v>202</v>
      </c>
      <c r="B526">
        <v>202</v>
      </c>
      <c r="C526" t="s">
        <v>38</v>
      </c>
      <c r="D526" t="s">
        <v>39</v>
      </c>
      <c r="E526">
        <v>2</v>
      </c>
      <c r="F526" t="s">
        <v>262</v>
      </c>
      <c r="G526">
        <v>3</v>
      </c>
      <c r="H526">
        <v>5</v>
      </c>
      <c r="I526">
        <v>1</v>
      </c>
      <c r="J526">
        <v>53</v>
      </c>
      <c r="K526">
        <v>55</v>
      </c>
      <c r="L526">
        <v>55</v>
      </c>
      <c r="M526">
        <v>2</v>
      </c>
      <c r="N526" t="s">
        <v>138</v>
      </c>
      <c r="O526" t="s">
        <v>124</v>
      </c>
      <c r="P526" t="s">
        <v>139</v>
      </c>
      <c r="Q526" t="s">
        <v>140</v>
      </c>
      <c r="R526" t="s">
        <v>132</v>
      </c>
      <c r="S526" t="s">
        <v>81</v>
      </c>
      <c r="T526" t="s">
        <v>141</v>
      </c>
      <c r="U526">
        <v>4</v>
      </c>
      <c r="V526" t="s">
        <v>161</v>
      </c>
      <c r="W526" t="s">
        <v>106</v>
      </c>
      <c r="X526" t="s">
        <v>233</v>
      </c>
      <c r="Y526">
        <v>1</v>
      </c>
      <c r="Z526">
        <v>2</v>
      </c>
      <c r="AA526">
        <v>48</v>
      </c>
    </row>
    <row r="527" spans="1:27" x14ac:dyDescent="0.35">
      <c r="A527">
        <v>202</v>
      </c>
      <c r="B527">
        <v>202</v>
      </c>
      <c r="C527" t="s">
        <v>38</v>
      </c>
      <c r="D527" t="s">
        <v>39</v>
      </c>
      <c r="E527">
        <v>2</v>
      </c>
      <c r="F527" t="s">
        <v>262</v>
      </c>
      <c r="G527">
        <v>3</v>
      </c>
      <c r="H527">
        <v>5</v>
      </c>
      <c r="I527">
        <v>1</v>
      </c>
      <c r="J527">
        <v>54</v>
      </c>
      <c r="K527">
        <v>53</v>
      </c>
      <c r="L527">
        <v>53</v>
      </c>
      <c r="M527">
        <v>2</v>
      </c>
      <c r="N527" t="s">
        <v>172</v>
      </c>
      <c r="O527" t="s">
        <v>124</v>
      </c>
      <c r="P527" t="s">
        <v>143</v>
      </c>
      <c r="Q527" t="s">
        <v>144</v>
      </c>
      <c r="R527" t="s">
        <v>127</v>
      </c>
      <c r="S527" t="s">
        <v>46</v>
      </c>
      <c r="T527" t="s">
        <v>173</v>
      </c>
      <c r="U527">
        <v>4</v>
      </c>
      <c r="V527" t="s">
        <v>137</v>
      </c>
      <c r="W527" t="s">
        <v>213</v>
      </c>
      <c r="X527" t="s">
        <v>72</v>
      </c>
      <c r="Y527">
        <v>2</v>
      </c>
      <c r="Z527">
        <v>2</v>
      </c>
      <c r="AA527">
        <v>48</v>
      </c>
    </row>
    <row r="528" spans="1:27" x14ac:dyDescent="0.35">
      <c r="A528">
        <v>202</v>
      </c>
      <c r="B528">
        <v>202</v>
      </c>
      <c r="C528" t="s">
        <v>38</v>
      </c>
      <c r="D528" t="s">
        <v>39</v>
      </c>
      <c r="E528">
        <v>2</v>
      </c>
      <c r="F528" t="s">
        <v>262</v>
      </c>
      <c r="G528">
        <v>3</v>
      </c>
      <c r="H528">
        <v>5</v>
      </c>
      <c r="I528">
        <v>1</v>
      </c>
      <c r="J528">
        <v>55</v>
      </c>
      <c r="K528">
        <v>50</v>
      </c>
      <c r="L528">
        <v>50</v>
      </c>
      <c r="M528">
        <v>2</v>
      </c>
      <c r="N528" t="s">
        <v>192</v>
      </c>
      <c r="O528" t="s">
        <v>124</v>
      </c>
      <c r="P528" t="s">
        <v>130</v>
      </c>
      <c r="Q528" t="s">
        <v>131</v>
      </c>
      <c r="R528" t="s">
        <v>147</v>
      </c>
      <c r="S528" t="s">
        <v>63</v>
      </c>
      <c r="T528" t="s">
        <v>193</v>
      </c>
      <c r="U528">
        <v>1</v>
      </c>
      <c r="V528" t="s">
        <v>133</v>
      </c>
      <c r="W528" t="s">
        <v>110</v>
      </c>
      <c r="X528" t="s">
        <v>204</v>
      </c>
      <c r="Y528">
        <v>1</v>
      </c>
      <c r="Z528">
        <v>2</v>
      </c>
      <c r="AA528">
        <v>48</v>
      </c>
    </row>
    <row r="529" spans="1:27" x14ac:dyDescent="0.35">
      <c r="A529">
        <v>202</v>
      </c>
      <c r="B529">
        <v>202</v>
      </c>
      <c r="C529" t="s">
        <v>38</v>
      </c>
      <c r="D529" t="s">
        <v>39</v>
      </c>
      <c r="E529">
        <v>2</v>
      </c>
      <c r="F529" t="s">
        <v>262</v>
      </c>
      <c r="G529">
        <v>3</v>
      </c>
      <c r="H529">
        <v>5</v>
      </c>
      <c r="I529">
        <v>1</v>
      </c>
      <c r="J529">
        <v>56</v>
      </c>
      <c r="K529">
        <v>58</v>
      </c>
      <c r="L529">
        <v>58</v>
      </c>
      <c r="M529">
        <v>2</v>
      </c>
      <c r="N529" t="s">
        <v>190</v>
      </c>
      <c r="O529" t="s">
        <v>124</v>
      </c>
      <c r="P529" t="s">
        <v>181</v>
      </c>
      <c r="Q529" t="s">
        <v>182</v>
      </c>
      <c r="R529" t="s">
        <v>150</v>
      </c>
      <c r="S529" t="s">
        <v>53</v>
      </c>
      <c r="T529" t="s">
        <v>191</v>
      </c>
      <c r="U529">
        <v>2</v>
      </c>
      <c r="V529" t="s">
        <v>183</v>
      </c>
      <c r="W529" t="s">
        <v>257</v>
      </c>
      <c r="X529" t="s">
        <v>76</v>
      </c>
      <c r="Y529">
        <v>1</v>
      </c>
      <c r="Z529">
        <v>2</v>
      </c>
      <c r="AA529">
        <v>48</v>
      </c>
    </row>
    <row r="530" spans="1:27" x14ac:dyDescent="0.35">
      <c r="A530">
        <v>202</v>
      </c>
      <c r="B530">
        <v>202</v>
      </c>
      <c r="C530" t="s">
        <v>38</v>
      </c>
      <c r="D530" t="s">
        <v>39</v>
      </c>
      <c r="E530">
        <v>2</v>
      </c>
      <c r="F530" t="s">
        <v>262</v>
      </c>
      <c r="G530">
        <v>3</v>
      </c>
      <c r="H530">
        <v>5</v>
      </c>
      <c r="I530">
        <v>1</v>
      </c>
      <c r="J530">
        <v>57</v>
      </c>
      <c r="K530">
        <v>59</v>
      </c>
      <c r="L530">
        <v>59</v>
      </c>
      <c r="M530">
        <v>2</v>
      </c>
      <c r="N530" t="s">
        <v>184</v>
      </c>
      <c r="O530" t="s">
        <v>124</v>
      </c>
      <c r="P530" t="s">
        <v>185</v>
      </c>
      <c r="Q530" t="s">
        <v>186</v>
      </c>
      <c r="R530" t="s">
        <v>127</v>
      </c>
      <c r="S530" t="s">
        <v>46</v>
      </c>
      <c r="T530" t="s">
        <v>187</v>
      </c>
      <c r="U530">
        <v>5</v>
      </c>
      <c r="V530" t="s">
        <v>197</v>
      </c>
      <c r="W530" t="s">
        <v>261</v>
      </c>
      <c r="X530" t="s">
        <v>108</v>
      </c>
      <c r="Y530">
        <v>1</v>
      </c>
      <c r="Z530">
        <v>2</v>
      </c>
      <c r="AA530">
        <v>48</v>
      </c>
    </row>
    <row r="531" spans="1:27" x14ac:dyDescent="0.35">
      <c r="A531">
        <v>202</v>
      </c>
      <c r="B531">
        <v>202</v>
      </c>
      <c r="C531" t="s">
        <v>38</v>
      </c>
      <c r="D531" t="s">
        <v>39</v>
      </c>
      <c r="E531">
        <v>2</v>
      </c>
      <c r="F531" t="s">
        <v>262</v>
      </c>
      <c r="G531">
        <v>3</v>
      </c>
      <c r="H531">
        <v>5</v>
      </c>
      <c r="I531">
        <v>1</v>
      </c>
      <c r="J531">
        <v>58</v>
      </c>
      <c r="K531">
        <v>51</v>
      </c>
      <c r="L531">
        <v>51</v>
      </c>
      <c r="M531">
        <v>2</v>
      </c>
      <c r="N531" t="s">
        <v>194</v>
      </c>
      <c r="O531" t="s">
        <v>124</v>
      </c>
      <c r="P531" t="s">
        <v>167</v>
      </c>
      <c r="Q531" t="s">
        <v>168</v>
      </c>
      <c r="R531" t="s">
        <v>127</v>
      </c>
      <c r="S531" t="s">
        <v>46</v>
      </c>
      <c r="T531" t="s">
        <v>195</v>
      </c>
      <c r="U531">
        <v>2</v>
      </c>
      <c r="V531" t="s">
        <v>169</v>
      </c>
      <c r="W531" t="s">
        <v>122</v>
      </c>
      <c r="X531" t="s">
        <v>210</v>
      </c>
      <c r="Y531">
        <v>1</v>
      </c>
      <c r="Z531">
        <v>2</v>
      </c>
      <c r="AA531">
        <v>48</v>
      </c>
    </row>
    <row r="532" spans="1:27" x14ac:dyDescent="0.35">
      <c r="A532">
        <v>202</v>
      </c>
      <c r="B532">
        <v>202</v>
      </c>
      <c r="C532" t="s">
        <v>38</v>
      </c>
      <c r="D532" t="s">
        <v>39</v>
      </c>
      <c r="E532">
        <v>2</v>
      </c>
      <c r="F532" t="s">
        <v>262</v>
      </c>
      <c r="G532">
        <v>3</v>
      </c>
      <c r="H532">
        <v>5</v>
      </c>
      <c r="I532">
        <v>1</v>
      </c>
      <c r="J532">
        <v>59</v>
      </c>
      <c r="K532">
        <v>60</v>
      </c>
      <c r="L532">
        <v>60</v>
      </c>
      <c r="M532">
        <v>2</v>
      </c>
      <c r="N532" t="s">
        <v>196</v>
      </c>
      <c r="O532" t="s">
        <v>124</v>
      </c>
      <c r="P532" t="s">
        <v>185</v>
      </c>
      <c r="Q532" t="s">
        <v>186</v>
      </c>
      <c r="R532" t="s">
        <v>150</v>
      </c>
      <c r="S532" t="s">
        <v>53</v>
      </c>
      <c r="T532" t="s">
        <v>197</v>
      </c>
      <c r="U532">
        <v>1</v>
      </c>
      <c r="V532" t="s">
        <v>199</v>
      </c>
      <c r="W532" t="s">
        <v>230</v>
      </c>
      <c r="X532" t="s">
        <v>100</v>
      </c>
      <c r="Y532">
        <v>2</v>
      </c>
      <c r="Z532">
        <v>2</v>
      </c>
      <c r="AA532">
        <v>48</v>
      </c>
    </row>
    <row r="533" spans="1:27" x14ac:dyDescent="0.35">
      <c r="A533">
        <v>202</v>
      </c>
      <c r="B533">
        <v>202</v>
      </c>
      <c r="C533" t="s">
        <v>38</v>
      </c>
      <c r="D533" t="s">
        <v>39</v>
      </c>
      <c r="E533">
        <v>2</v>
      </c>
      <c r="F533" t="s">
        <v>262</v>
      </c>
      <c r="G533">
        <v>3</v>
      </c>
      <c r="H533">
        <v>5</v>
      </c>
      <c r="I533">
        <v>1</v>
      </c>
      <c r="J533">
        <v>60</v>
      </c>
      <c r="K533">
        <v>52</v>
      </c>
      <c r="L533">
        <v>52</v>
      </c>
      <c r="M533">
        <v>2</v>
      </c>
      <c r="N533" t="s">
        <v>166</v>
      </c>
      <c r="O533" t="s">
        <v>124</v>
      </c>
      <c r="P533" t="s">
        <v>167</v>
      </c>
      <c r="Q533" t="s">
        <v>168</v>
      </c>
      <c r="R533" t="s">
        <v>150</v>
      </c>
      <c r="S533" t="s">
        <v>53</v>
      </c>
      <c r="T533" t="s">
        <v>169</v>
      </c>
      <c r="U533">
        <v>1</v>
      </c>
      <c r="V533" t="s">
        <v>191</v>
      </c>
      <c r="W533" t="s">
        <v>58</v>
      </c>
      <c r="X533" t="s">
        <v>253</v>
      </c>
      <c r="Y533">
        <v>2</v>
      </c>
      <c r="Z533">
        <v>2</v>
      </c>
      <c r="AA533">
        <v>48</v>
      </c>
    </row>
    <row r="534" spans="1:27" x14ac:dyDescent="0.35">
      <c r="A534">
        <v>202</v>
      </c>
      <c r="B534">
        <v>202</v>
      </c>
      <c r="C534" t="s">
        <v>38</v>
      </c>
      <c r="D534" t="s">
        <v>39</v>
      </c>
      <c r="E534">
        <v>2</v>
      </c>
      <c r="F534" t="s">
        <v>262</v>
      </c>
      <c r="G534">
        <v>3</v>
      </c>
      <c r="H534">
        <v>5</v>
      </c>
      <c r="I534">
        <v>1</v>
      </c>
      <c r="J534">
        <v>61</v>
      </c>
      <c r="K534">
        <v>64</v>
      </c>
      <c r="L534">
        <v>64</v>
      </c>
      <c r="M534">
        <v>2</v>
      </c>
      <c r="N534" t="s">
        <v>237</v>
      </c>
      <c r="O534" t="s">
        <v>201</v>
      </c>
      <c r="P534" t="s">
        <v>202</v>
      </c>
      <c r="Q534" t="s">
        <v>224</v>
      </c>
      <c r="R534" t="s">
        <v>202</v>
      </c>
      <c r="S534" t="s">
        <v>53</v>
      </c>
      <c r="T534" t="s">
        <v>238</v>
      </c>
      <c r="U534">
        <v>5</v>
      </c>
      <c r="V534" t="s">
        <v>213</v>
      </c>
      <c r="W534" t="s">
        <v>47</v>
      </c>
      <c r="X534" t="s">
        <v>195</v>
      </c>
      <c r="Y534">
        <v>2</v>
      </c>
      <c r="Z534">
        <v>2</v>
      </c>
      <c r="AA534">
        <v>48</v>
      </c>
    </row>
    <row r="535" spans="1:27" x14ac:dyDescent="0.35">
      <c r="A535">
        <v>202</v>
      </c>
      <c r="B535">
        <v>202</v>
      </c>
      <c r="C535" t="s">
        <v>38</v>
      </c>
      <c r="D535" t="s">
        <v>39</v>
      </c>
      <c r="E535">
        <v>2</v>
      </c>
      <c r="F535" t="s">
        <v>262</v>
      </c>
      <c r="G535">
        <v>3</v>
      </c>
      <c r="H535">
        <v>5</v>
      </c>
      <c r="I535">
        <v>1</v>
      </c>
      <c r="J535">
        <v>62</v>
      </c>
      <c r="K535">
        <v>66</v>
      </c>
      <c r="L535">
        <v>66</v>
      </c>
      <c r="M535">
        <v>2</v>
      </c>
      <c r="N535" t="s">
        <v>229</v>
      </c>
      <c r="O535" t="s">
        <v>201</v>
      </c>
      <c r="P535" t="s">
        <v>202</v>
      </c>
      <c r="Q535" t="s">
        <v>203</v>
      </c>
      <c r="R535" t="s">
        <v>202</v>
      </c>
      <c r="S535" t="s">
        <v>81</v>
      </c>
      <c r="T535" t="s">
        <v>230</v>
      </c>
      <c r="U535">
        <v>2</v>
      </c>
      <c r="V535" t="s">
        <v>204</v>
      </c>
      <c r="W535" t="s">
        <v>96</v>
      </c>
      <c r="X535" t="s">
        <v>193</v>
      </c>
      <c r="Y535">
        <v>1</v>
      </c>
      <c r="Z535">
        <v>2</v>
      </c>
      <c r="AA535">
        <v>48</v>
      </c>
    </row>
    <row r="536" spans="1:27" x14ac:dyDescent="0.35">
      <c r="A536">
        <v>202</v>
      </c>
      <c r="B536">
        <v>202</v>
      </c>
      <c r="C536" t="s">
        <v>38</v>
      </c>
      <c r="D536" t="s">
        <v>39</v>
      </c>
      <c r="E536">
        <v>2</v>
      </c>
      <c r="F536" t="s">
        <v>262</v>
      </c>
      <c r="G536">
        <v>3</v>
      </c>
      <c r="H536">
        <v>5</v>
      </c>
      <c r="I536">
        <v>1</v>
      </c>
      <c r="J536">
        <v>63</v>
      </c>
      <c r="K536">
        <v>72</v>
      </c>
      <c r="L536">
        <v>72</v>
      </c>
      <c r="M536">
        <v>2</v>
      </c>
      <c r="N536" t="s">
        <v>250</v>
      </c>
      <c r="O536" t="s">
        <v>201</v>
      </c>
      <c r="P536" t="s">
        <v>202</v>
      </c>
      <c r="Q536" t="s">
        <v>235</v>
      </c>
      <c r="R536" t="s">
        <v>202</v>
      </c>
      <c r="S536" t="s">
        <v>53</v>
      </c>
      <c r="T536" t="s">
        <v>251</v>
      </c>
      <c r="U536">
        <v>5</v>
      </c>
      <c r="V536" t="s">
        <v>219</v>
      </c>
      <c r="W536" t="s">
        <v>161</v>
      </c>
      <c r="X536" t="s">
        <v>64</v>
      </c>
      <c r="Y536">
        <v>2</v>
      </c>
      <c r="Z536">
        <v>2</v>
      </c>
      <c r="AA536">
        <v>48</v>
      </c>
    </row>
    <row r="537" spans="1:27" x14ac:dyDescent="0.35">
      <c r="A537">
        <v>202</v>
      </c>
      <c r="B537">
        <v>202</v>
      </c>
      <c r="C537" t="s">
        <v>38</v>
      </c>
      <c r="D537" t="s">
        <v>39</v>
      </c>
      <c r="E537">
        <v>2</v>
      </c>
      <c r="F537" t="s">
        <v>262</v>
      </c>
      <c r="G537">
        <v>3</v>
      </c>
      <c r="H537">
        <v>5</v>
      </c>
      <c r="I537">
        <v>1</v>
      </c>
      <c r="J537">
        <v>64</v>
      </c>
      <c r="K537">
        <v>67</v>
      </c>
      <c r="L537">
        <v>67</v>
      </c>
      <c r="M537">
        <v>2</v>
      </c>
      <c r="N537" t="s">
        <v>226</v>
      </c>
      <c r="O537" t="s">
        <v>201</v>
      </c>
      <c r="P537" t="s">
        <v>202</v>
      </c>
      <c r="Q537" t="s">
        <v>227</v>
      </c>
      <c r="R537" t="s">
        <v>202</v>
      </c>
      <c r="S537" t="s">
        <v>81</v>
      </c>
      <c r="T537" t="s">
        <v>228</v>
      </c>
      <c r="U537">
        <v>1</v>
      </c>
      <c r="V537" t="s">
        <v>261</v>
      </c>
      <c r="W537" t="s">
        <v>183</v>
      </c>
      <c r="X537" t="s">
        <v>54</v>
      </c>
      <c r="Y537">
        <v>2</v>
      </c>
      <c r="Z537">
        <v>2</v>
      </c>
      <c r="AA537">
        <v>48</v>
      </c>
    </row>
    <row r="538" spans="1:27" x14ac:dyDescent="0.35">
      <c r="A538">
        <v>202</v>
      </c>
      <c r="B538">
        <v>202</v>
      </c>
      <c r="C538" t="s">
        <v>38</v>
      </c>
      <c r="D538" t="s">
        <v>39</v>
      </c>
      <c r="E538">
        <v>2</v>
      </c>
      <c r="F538" t="s">
        <v>262</v>
      </c>
      <c r="G538">
        <v>3</v>
      </c>
      <c r="H538">
        <v>5</v>
      </c>
      <c r="I538">
        <v>1</v>
      </c>
      <c r="J538">
        <v>65</v>
      </c>
      <c r="K538">
        <v>71</v>
      </c>
      <c r="L538">
        <v>71</v>
      </c>
      <c r="M538">
        <v>2</v>
      </c>
      <c r="N538" t="s">
        <v>234</v>
      </c>
      <c r="O538" t="s">
        <v>201</v>
      </c>
      <c r="P538" t="s">
        <v>202</v>
      </c>
      <c r="Q538" t="s">
        <v>235</v>
      </c>
      <c r="R538" t="s">
        <v>202</v>
      </c>
      <c r="S538" t="s">
        <v>46</v>
      </c>
      <c r="T538" t="s">
        <v>236</v>
      </c>
      <c r="U538">
        <v>1</v>
      </c>
      <c r="V538" t="s">
        <v>251</v>
      </c>
      <c r="W538" t="s">
        <v>94</v>
      </c>
      <c r="X538" t="s">
        <v>141</v>
      </c>
      <c r="Y538">
        <v>1</v>
      </c>
      <c r="Z538">
        <v>2</v>
      </c>
      <c r="AA538">
        <v>48</v>
      </c>
    </row>
    <row r="539" spans="1:27" x14ac:dyDescent="0.35">
      <c r="A539">
        <v>202</v>
      </c>
      <c r="B539">
        <v>202</v>
      </c>
      <c r="C539" t="s">
        <v>38</v>
      </c>
      <c r="D539" t="s">
        <v>39</v>
      </c>
      <c r="E539">
        <v>2</v>
      </c>
      <c r="F539" t="s">
        <v>262</v>
      </c>
      <c r="G539">
        <v>3</v>
      </c>
      <c r="H539">
        <v>5</v>
      </c>
      <c r="I539">
        <v>1</v>
      </c>
      <c r="J539">
        <v>66</v>
      </c>
      <c r="K539">
        <v>62</v>
      </c>
      <c r="L539">
        <v>62</v>
      </c>
      <c r="M539">
        <v>2</v>
      </c>
      <c r="N539" t="s">
        <v>239</v>
      </c>
      <c r="O539" t="s">
        <v>201</v>
      </c>
      <c r="P539" t="s">
        <v>202</v>
      </c>
      <c r="Q539" t="s">
        <v>240</v>
      </c>
      <c r="R539" t="s">
        <v>202</v>
      </c>
      <c r="S539" t="s">
        <v>63</v>
      </c>
      <c r="T539" t="s">
        <v>241</v>
      </c>
      <c r="U539">
        <v>5</v>
      </c>
      <c r="V539" t="s">
        <v>245</v>
      </c>
      <c r="W539" t="s">
        <v>88</v>
      </c>
      <c r="X539" t="s">
        <v>191</v>
      </c>
      <c r="Y539">
        <v>1</v>
      </c>
      <c r="Z539">
        <v>2</v>
      </c>
      <c r="AA539">
        <v>48</v>
      </c>
    </row>
    <row r="540" spans="1:27" x14ac:dyDescent="0.35">
      <c r="A540">
        <v>202</v>
      </c>
      <c r="B540">
        <v>202</v>
      </c>
      <c r="C540" t="s">
        <v>38</v>
      </c>
      <c r="D540" t="s">
        <v>39</v>
      </c>
      <c r="E540">
        <v>2</v>
      </c>
      <c r="F540" t="s">
        <v>262</v>
      </c>
      <c r="G540">
        <v>3</v>
      </c>
      <c r="H540">
        <v>5</v>
      </c>
      <c r="I540">
        <v>1</v>
      </c>
      <c r="J540">
        <v>67</v>
      </c>
      <c r="K540">
        <v>65</v>
      </c>
      <c r="L540">
        <v>65</v>
      </c>
      <c r="M540">
        <v>2</v>
      </c>
      <c r="N540" t="s">
        <v>200</v>
      </c>
      <c r="O540" t="s">
        <v>201</v>
      </c>
      <c r="P540" t="s">
        <v>202</v>
      </c>
      <c r="Q540" t="s">
        <v>203</v>
      </c>
      <c r="R540" t="s">
        <v>202</v>
      </c>
      <c r="S540" t="s">
        <v>46</v>
      </c>
      <c r="T540" t="s">
        <v>204</v>
      </c>
      <c r="U540">
        <v>2</v>
      </c>
      <c r="V540" t="s">
        <v>225</v>
      </c>
      <c r="W540" t="s">
        <v>169</v>
      </c>
      <c r="X540" t="s">
        <v>82</v>
      </c>
      <c r="Y540">
        <v>2</v>
      </c>
      <c r="Z540">
        <v>2</v>
      </c>
      <c r="AA540">
        <v>48</v>
      </c>
    </row>
    <row r="541" spans="1:27" x14ac:dyDescent="0.35">
      <c r="A541">
        <v>202</v>
      </c>
      <c r="B541">
        <v>202</v>
      </c>
      <c r="C541" t="s">
        <v>38</v>
      </c>
      <c r="D541" t="s">
        <v>39</v>
      </c>
      <c r="E541">
        <v>2</v>
      </c>
      <c r="F541" t="s">
        <v>262</v>
      </c>
      <c r="G541">
        <v>3</v>
      </c>
      <c r="H541">
        <v>5</v>
      </c>
      <c r="I541">
        <v>1</v>
      </c>
      <c r="J541">
        <v>68</v>
      </c>
      <c r="K541">
        <v>61</v>
      </c>
      <c r="L541">
        <v>61</v>
      </c>
      <c r="M541">
        <v>2</v>
      </c>
      <c r="N541" t="s">
        <v>244</v>
      </c>
      <c r="O541" t="s">
        <v>201</v>
      </c>
      <c r="P541" t="s">
        <v>202</v>
      </c>
      <c r="Q541" t="s">
        <v>240</v>
      </c>
      <c r="R541" t="s">
        <v>202</v>
      </c>
      <c r="S541" t="s">
        <v>81</v>
      </c>
      <c r="T541" t="s">
        <v>245</v>
      </c>
      <c r="U541">
        <v>2</v>
      </c>
      <c r="V541" t="s">
        <v>230</v>
      </c>
      <c r="W541" t="s">
        <v>151</v>
      </c>
      <c r="X541" t="s">
        <v>118</v>
      </c>
      <c r="Y541">
        <v>2</v>
      </c>
      <c r="Z541">
        <v>2</v>
      </c>
      <c r="AA541">
        <v>48</v>
      </c>
    </row>
    <row r="542" spans="1:27" x14ac:dyDescent="0.35">
      <c r="A542">
        <v>202</v>
      </c>
      <c r="B542">
        <v>202</v>
      </c>
      <c r="C542" t="s">
        <v>38</v>
      </c>
      <c r="D542" t="s">
        <v>39</v>
      </c>
      <c r="E542">
        <v>2</v>
      </c>
      <c r="F542" t="s">
        <v>262</v>
      </c>
      <c r="G542">
        <v>3</v>
      </c>
      <c r="H542">
        <v>5</v>
      </c>
      <c r="I542">
        <v>1</v>
      </c>
      <c r="J542">
        <v>69</v>
      </c>
      <c r="K542">
        <v>69</v>
      </c>
      <c r="L542">
        <v>69</v>
      </c>
      <c r="M542">
        <v>2</v>
      </c>
      <c r="N542" t="s">
        <v>252</v>
      </c>
      <c r="O542" t="s">
        <v>201</v>
      </c>
      <c r="P542" t="s">
        <v>202</v>
      </c>
      <c r="Q542" t="s">
        <v>218</v>
      </c>
      <c r="R542" t="s">
        <v>202</v>
      </c>
      <c r="S542" t="s">
        <v>63</v>
      </c>
      <c r="T542" t="s">
        <v>253</v>
      </c>
      <c r="U542">
        <v>2</v>
      </c>
      <c r="V542" t="s">
        <v>243</v>
      </c>
      <c r="W542" t="s">
        <v>179</v>
      </c>
      <c r="X542" t="s">
        <v>122</v>
      </c>
      <c r="Y542">
        <v>2</v>
      </c>
      <c r="Z542">
        <v>2</v>
      </c>
      <c r="AA542">
        <v>48</v>
      </c>
    </row>
    <row r="543" spans="1:27" x14ac:dyDescent="0.35">
      <c r="A543">
        <v>202</v>
      </c>
      <c r="B543">
        <v>202</v>
      </c>
      <c r="C543" t="s">
        <v>38</v>
      </c>
      <c r="D543" t="s">
        <v>39</v>
      </c>
      <c r="E543">
        <v>2</v>
      </c>
      <c r="F543" t="s">
        <v>262</v>
      </c>
      <c r="G543">
        <v>3</v>
      </c>
      <c r="H543">
        <v>5</v>
      </c>
      <c r="I543">
        <v>1</v>
      </c>
      <c r="J543">
        <v>70</v>
      </c>
      <c r="K543">
        <v>63</v>
      </c>
      <c r="L543">
        <v>63</v>
      </c>
      <c r="M543">
        <v>2</v>
      </c>
      <c r="N543" t="s">
        <v>223</v>
      </c>
      <c r="O543" t="s">
        <v>201</v>
      </c>
      <c r="P543" t="s">
        <v>202</v>
      </c>
      <c r="Q543" t="s">
        <v>224</v>
      </c>
      <c r="R543" t="s">
        <v>202</v>
      </c>
      <c r="S543" t="s">
        <v>46</v>
      </c>
      <c r="T543" t="s">
        <v>225</v>
      </c>
      <c r="U543">
        <v>2</v>
      </c>
      <c r="V543" t="s">
        <v>238</v>
      </c>
      <c r="W543" t="s">
        <v>159</v>
      </c>
      <c r="X543" t="s">
        <v>68</v>
      </c>
      <c r="Y543">
        <v>1</v>
      </c>
      <c r="Z543">
        <v>2</v>
      </c>
      <c r="AA543">
        <v>48</v>
      </c>
    </row>
    <row r="544" spans="1:27" x14ac:dyDescent="0.35">
      <c r="A544">
        <v>202</v>
      </c>
      <c r="B544">
        <v>202</v>
      </c>
      <c r="C544" t="s">
        <v>38</v>
      </c>
      <c r="D544" t="s">
        <v>39</v>
      </c>
      <c r="E544">
        <v>2</v>
      </c>
      <c r="F544" t="s">
        <v>262</v>
      </c>
      <c r="G544">
        <v>3</v>
      </c>
      <c r="H544">
        <v>5</v>
      </c>
      <c r="I544">
        <v>1</v>
      </c>
      <c r="J544">
        <v>71</v>
      </c>
      <c r="K544">
        <v>68</v>
      </c>
      <c r="L544">
        <v>68</v>
      </c>
      <c r="M544">
        <v>2</v>
      </c>
      <c r="N544" t="s">
        <v>242</v>
      </c>
      <c r="O544" t="s">
        <v>201</v>
      </c>
      <c r="P544" t="s">
        <v>202</v>
      </c>
      <c r="Q544" t="s">
        <v>227</v>
      </c>
      <c r="R544" t="s">
        <v>202</v>
      </c>
      <c r="S544" t="s">
        <v>63</v>
      </c>
      <c r="T544" t="s">
        <v>243</v>
      </c>
      <c r="U544">
        <v>5</v>
      </c>
      <c r="V544" t="s">
        <v>228</v>
      </c>
      <c r="W544" t="s">
        <v>128</v>
      </c>
      <c r="X544" t="s">
        <v>110</v>
      </c>
      <c r="Y544">
        <v>1</v>
      </c>
      <c r="Z544">
        <v>2</v>
      </c>
      <c r="AA544">
        <v>48</v>
      </c>
    </row>
    <row r="545" spans="1:27" x14ac:dyDescent="0.35">
      <c r="A545">
        <v>202</v>
      </c>
      <c r="B545">
        <v>202</v>
      </c>
      <c r="C545" t="s">
        <v>38</v>
      </c>
      <c r="D545" t="s">
        <v>39</v>
      </c>
      <c r="E545">
        <v>2</v>
      </c>
      <c r="F545" t="s">
        <v>262</v>
      </c>
      <c r="G545">
        <v>3</v>
      </c>
      <c r="H545">
        <v>5</v>
      </c>
      <c r="I545">
        <v>1</v>
      </c>
      <c r="J545">
        <v>72</v>
      </c>
      <c r="K545">
        <v>70</v>
      </c>
      <c r="L545">
        <v>70</v>
      </c>
      <c r="M545">
        <v>2</v>
      </c>
      <c r="N545" t="s">
        <v>217</v>
      </c>
      <c r="O545" t="s">
        <v>201</v>
      </c>
      <c r="P545" t="s">
        <v>202</v>
      </c>
      <c r="Q545" t="s">
        <v>218</v>
      </c>
      <c r="R545" t="s">
        <v>202</v>
      </c>
      <c r="S545" t="s">
        <v>53</v>
      </c>
      <c r="T545" t="s">
        <v>219</v>
      </c>
      <c r="U545">
        <v>4</v>
      </c>
      <c r="V545" t="s">
        <v>253</v>
      </c>
      <c r="W545" t="s">
        <v>189</v>
      </c>
      <c r="X545" t="s">
        <v>58</v>
      </c>
      <c r="Y545">
        <v>1</v>
      </c>
      <c r="Z545">
        <v>2</v>
      </c>
      <c r="AA545">
        <v>48</v>
      </c>
    </row>
    <row r="546" spans="1:27" x14ac:dyDescent="0.35">
      <c r="A546">
        <v>202</v>
      </c>
      <c r="B546">
        <v>202</v>
      </c>
      <c r="C546" t="s">
        <v>38</v>
      </c>
      <c r="D546" t="s">
        <v>39</v>
      </c>
      <c r="E546">
        <v>2</v>
      </c>
      <c r="F546" t="s">
        <v>263</v>
      </c>
      <c r="G546">
        <v>2</v>
      </c>
      <c r="H546">
        <v>6</v>
      </c>
      <c r="I546">
        <v>1</v>
      </c>
      <c r="J546">
        <v>1</v>
      </c>
      <c r="K546">
        <v>8</v>
      </c>
      <c r="L546">
        <v>8</v>
      </c>
      <c r="M546">
        <v>1</v>
      </c>
      <c r="N546" t="s">
        <v>117</v>
      </c>
      <c r="O546" t="s">
        <v>42</v>
      </c>
      <c r="P546" t="s">
        <v>43</v>
      </c>
      <c r="Q546" t="s">
        <v>44</v>
      </c>
      <c r="R546" t="s">
        <v>52</v>
      </c>
      <c r="S546" t="s">
        <v>53</v>
      </c>
      <c r="T546" t="s">
        <v>118</v>
      </c>
      <c r="U546">
        <v>2</v>
      </c>
      <c r="V546" t="s">
        <v>47</v>
      </c>
      <c r="W546" t="s">
        <v>228</v>
      </c>
      <c r="X546" t="s">
        <v>148</v>
      </c>
      <c r="Y546">
        <v>1</v>
      </c>
      <c r="Z546">
        <v>4</v>
      </c>
      <c r="AA546">
        <v>48</v>
      </c>
    </row>
    <row r="547" spans="1:27" x14ac:dyDescent="0.35">
      <c r="A547">
        <v>202</v>
      </c>
      <c r="B547">
        <v>202</v>
      </c>
      <c r="C547" t="s">
        <v>38</v>
      </c>
      <c r="D547" t="s">
        <v>39</v>
      </c>
      <c r="E547">
        <v>2</v>
      </c>
      <c r="F547" t="s">
        <v>263</v>
      </c>
      <c r="G547">
        <v>2</v>
      </c>
      <c r="H547">
        <v>6</v>
      </c>
      <c r="I547">
        <v>1</v>
      </c>
      <c r="J547">
        <v>2</v>
      </c>
      <c r="K547">
        <v>38</v>
      </c>
      <c r="L547">
        <v>38</v>
      </c>
      <c r="M547">
        <v>2</v>
      </c>
      <c r="N547" t="s">
        <v>65</v>
      </c>
      <c r="O547" t="s">
        <v>42</v>
      </c>
      <c r="P547" t="s">
        <v>66</v>
      </c>
      <c r="Q547" t="s">
        <v>67</v>
      </c>
      <c r="R547" t="s">
        <v>62</v>
      </c>
      <c r="S547" t="s">
        <v>63</v>
      </c>
      <c r="T547" t="s">
        <v>68</v>
      </c>
      <c r="U547">
        <v>5</v>
      </c>
      <c r="V547" t="s">
        <v>120</v>
      </c>
      <c r="W547" t="s">
        <v>197</v>
      </c>
      <c r="X547" t="s">
        <v>213</v>
      </c>
      <c r="Y547">
        <v>1</v>
      </c>
      <c r="Z547">
        <v>4</v>
      </c>
      <c r="AA547">
        <v>48</v>
      </c>
    </row>
    <row r="548" spans="1:27" x14ac:dyDescent="0.35">
      <c r="A548">
        <v>202</v>
      </c>
      <c r="B548">
        <v>202</v>
      </c>
      <c r="C548" t="s">
        <v>38</v>
      </c>
      <c r="D548" t="s">
        <v>39</v>
      </c>
      <c r="E548">
        <v>2</v>
      </c>
      <c r="F548" t="s">
        <v>263</v>
      </c>
      <c r="G548">
        <v>2</v>
      </c>
      <c r="H548">
        <v>6</v>
      </c>
      <c r="I548">
        <v>1</v>
      </c>
      <c r="J548">
        <v>3</v>
      </c>
      <c r="K548">
        <v>12</v>
      </c>
      <c r="L548">
        <v>12</v>
      </c>
      <c r="M548">
        <v>1</v>
      </c>
      <c r="N548" t="s">
        <v>95</v>
      </c>
      <c r="O548" t="s">
        <v>42</v>
      </c>
      <c r="P548" t="s">
        <v>78</v>
      </c>
      <c r="Q548" t="s">
        <v>79</v>
      </c>
      <c r="R548" t="s">
        <v>52</v>
      </c>
      <c r="S548" t="s">
        <v>53</v>
      </c>
      <c r="T548" t="s">
        <v>96</v>
      </c>
      <c r="U548">
        <v>5</v>
      </c>
      <c r="V548" t="s">
        <v>106</v>
      </c>
      <c r="W548" t="s">
        <v>133</v>
      </c>
      <c r="X548" t="s">
        <v>257</v>
      </c>
      <c r="Y548">
        <v>2</v>
      </c>
      <c r="Z548">
        <v>4</v>
      </c>
      <c r="AA548">
        <v>48</v>
      </c>
    </row>
    <row r="549" spans="1:27" x14ac:dyDescent="0.35">
      <c r="A549">
        <v>202</v>
      </c>
      <c r="B549">
        <v>202</v>
      </c>
      <c r="C549" t="s">
        <v>38</v>
      </c>
      <c r="D549" t="s">
        <v>39</v>
      </c>
      <c r="E549">
        <v>2</v>
      </c>
      <c r="F549" t="s">
        <v>263</v>
      </c>
      <c r="G549">
        <v>2</v>
      </c>
      <c r="H549">
        <v>6</v>
      </c>
      <c r="I549">
        <v>1</v>
      </c>
      <c r="J549">
        <v>4</v>
      </c>
      <c r="K549">
        <v>5</v>
      </c>
      <c r="L549">
        <v>5</v>
      </c>
      <c r="M549">
        <v>1</v>
      </c>
      <c r="N549" t="s">
        <v>59</v>
      </c>
      <c r="O549" t="s">
        <v>42</v>
      </c>
      <c r="P549" t="s">
        <v>60</v>
      </c>
      <c r="Q549" t="s">
        <v>61</v>
      </c>
      <c r="R549" t="s">
        <v>62</v>
      </c>
      <c r="S549" t="s">
        <v>63</v>
      </c>
      <c r="T549" t="s">
        <v>64</v>
      </c>
      <c r="U549">
        <v>1</v>
      </c>
      <c r="V549" t="s">
        <v>90</v>
      </c>
      <c r="W549" t="s">
        <v>179</v>
      </c>
      <c r="X549" t="s">
        <v>225</v>
      </c>
      <c r="Y549">
        <v>1</v>
      </c>
      <c r="Z549">
        <v>4</v>
      </c>
      <c r="AA549">
        <v>48</v>
      </c>
    </row>
    <row r="550" spans="1:27" x14ac:dyDescent="0.35">
      <c r="A550">
        <v>202</v>
      </c>
      <c r="B550">
        <v>202</v>
      </c>
      <c r="C550" t="s">
        <v>38</v>
      </c>
      <c r="D550" t="s">
        <v>39</v>
      </c>
      <c r="E550">
        <v>2</v>
      </c>
      <c r="F550" t="s">
        <v>263</v>
      </c>
      <c r="G550">
        <v>2</v>
      </c>
      <c r="H550">
        <v>6</v>
      </c>
      <c r="I550">
        <v>1</v>
      </c>
      <c r="J550">
        <v>5</v>
      </c>
      <c r="K550">
        <v>7</v>
      </c>
      <c r="L550">
        <v>7</v>
      </c>
      <c r="M550">
        <v>1</v>
      </c>
      <c r="N550" t="s">
        <v>41</v>
      </c>
      <c r="O550" t="s">
        <v>42</v>
      </c>
      <c r="P550" t="s">
        <v>43</v>
      </c>
      <c r="Q550" t="s">
        <v>44</v>
      </c>
      <c r="R550" t="s">
        <v>45</v>
      </c>
      <c r="S550" t="s">
        <v>46</v>
      </c>
      <c r="T550" t="s">
        <v>47</v>
      </c>
      <c r="U550">
        <v>5</v>
      </c>
      <c r="V550" t="s">
        <v>58</v>
      </c>
      <c r="W550" t="s">
        <v>253</v>
      </c>
      <c r="X550" t="s">
        <v>171</v>
      </c>
      <c r="Y550">
        <v>2</v>
      </c>
      <c r="Z550">
        <v>4</v>
      </c>
      <c r="AA550">
        <v>48</v>
      </c>
    </row>
    <row r="551" spans="1:27" x14ac:dyDescent="0.35">
      <c r="A551">
        <v>202</v>
      </c>
      <c r="B551">
        <v>202</v>
      </c>
      <c r="C551" t="s">
        <v>38</v>
      </c>
      <c r="D551" t="s">
        <v>39</v>
      </c>
      <c r="E551">
        <v>2</v>
      </c>
      <c r="F551" t="s">
        <v>263</v>
      </c>
      <c r="G551">
        <v>2</v>
      </c>
      <c r="H551">
        <v>6</v>
      </c>
      <c r="I551">
        <v>1</v>
      </c>
      <c r="J551">
        <v>6</v>
      </c>
      <c r="K551">
        <v>42</v>
      </c>
      <c r="L551">
        <v>42</v>
      </c>
      <c r="M551">
        <v>2</v>
      </c>
      <c r="N551" t="s">
        <v>113</v>
      </c>
      <c r="O551" t="s">
        <v>42</v>
      </c>
      <c r="P551" t="s">
        <v>102</v>
      </c>
      <c r="Q551" t="s">
        <v>103</v>
      </c>
      <c r="R551" t="s">
        <v>80</v>
      </c>
      <c r="S551" t="s">
        <v>81</v>
      </c>
      <c r="T551" t="s">
        <v>114</v>
      </c>
      <c r="U551">
        <v>4</v>
      </c>
      <c r="V551" t="s">
        <v>122</v>
      </c>
      <c r="W551" t="s">
        <v>210</v>
      </c>
      <c r="X551" t="s">
        <v>195</v>
      </c>
      <c r="Y551">
        <v>2</v>
      </c>
      <c r="Z551">
        <v>4</v>
      </c>
      <c r="AA551">
        <v>48</v>
      </c>
    </row>
    <row r="552" spans="1:27" x14ac:dyDescent="0.35">
      <c r="A552">
        <v>202</v>
      </c>
      <c r="B552">
        <v>202</v>
      </c>
      <c r="C552" t="s">
        <v>38</v>
      </c>
      <c r="D552" t="s">
        <v>39</v>
      </c>
      <c r="E552">
        <v>2</v>
      </c>
      <c r="F552" t="s">
        <v>263</v>
      </c>
      <c r="G552">
        <v>2</v>
      </c>
      <c r="H552">
        <v>6</v>
      </c>
      <c r="I552">
        <v>1</v>
      </c>
      <c r="J552">
        <v>7</v>
      </c>
      <c r="K552">
        <v>11</v>
      </c>
      <c r="L552">
        <v>11</v>
      </c>
      <c r="M552">
        <v>1</v>
      </c>
      <c r="N552" t="s">
        <v>77</v>
      </c>
      <c r="O552" t="s">
        <v>42</v>
      </c>
      <c r="P552" t="s">
        <v>78</v>
      </c>
      <c r="Q552" t="s">
        <v>79</v>
      </c>
      <c r="R552" t="s">
        <v>80</v>
      </c>
      <c r="S552" t="s">
        <v>81</v>
      </c>
      <c r="T552" t="s">
        <v>82</v>
      </c>
      <c r="U552">
        <v>2</v>
      </c>
      <c r="V552" t="s">
        <v>96</v>
      </c>
      <c r="W552" t="s">
        <v>189</v>
      </c>
      <c r="X552" t="s">
        <v>247</v>
      </c>
      <c r="Y552">
        <v>1</v>
      </c>
      <c r="Z552">
        <v>4</v>
      </c>
      <c r="AA552">
        <v>48</v>
      </c>
    </row>
    <row r="553" spans="1:27" x14ac:dyDescent="0.35">
      <c r="A553">
        <v>202</v>
      </c>
      <c r="B553">
        <v>202</v>
      </c>
      <c r="C553" t="s">
        <v>38</v>
      </c>
      <c r="D553" t="s">
        <v>39</v>
      </c>
      <c r="E553">
        <v>2</v>
      </c>
      <c r="F553" t="s">
        <v>263</v>
      </c>
      <c r="G553">
        <v>2</v>
      </c>
      <c r="H553">
        <v>6</v>
      </c>
      <c r="I553">
        <v>1</v>
      </c>
      <c r="J553">
        <v>8</v>
      </c>
      <c r="K553">
        <v>43</v>
      </c>
      <c r="L553">
        <v>43</v>
      </c>
      <c r="M553">
        <v>2</v>
      </c>
      <c r="N553" t="s">
        <v>111</v>
      </c>
      <c r="O553" t="s">
        <v>42</v>
      </c>
      <c r="P553" t="s">
        <v>92</v>
      </c>
      <c r="Q553" t="s">
        <v>93</v>
      </c>
      <c r="R553" t="s">
        <v>80</v>
      </c>
      <c r="S553" t="s">
        <v>81</v>
      </c>
      <c r="T553" t="s">
        <v>112</v>
      </c>
      <c r="U553">
        <v>5</v>
      </c>
      <c r="V553" t="s">
        <v>94</v>
      </c>
      <c r="W553" t="s">
        <v>251</v>
      </c>
      <c r="X553" t="s">
        <v>175</v>
      </c>
      <c r="Y553">
        <v>1</v>
      </c>
      <c r="Z553">
        <v>4</v>
      </c>
      <c r="AA553">
        <v>48</v>
      </c>
    </row>
    <row r="554" spans="1:27" x14ac:dyDescent="0.35">
      <c r="A554">
        <v>202</v>
      </c>
      <c r="B554">
        <v>202</v>
      </c>
      <c r="C554" t="s">
        <v>38</v>
      </c>
      <c r="D554" t="s">
        <v>39</v>
      </c>
      <c r="E554">
        <v>2</v>
      </c>
      <c r="F554" t="s">
        <v>263</v>
      </c>
      <c r="G554">
        <v>2</v>
      </c>
      <c r="H554">
        <v>6</v>
      </c>
      <c r="I554">
        <v>1</v>
      </c>
      <c r="J554">
        <v>9</v>
      </c>
      <c r="K554">
        <v>4</v>
      </c>
      <c r="L554">
        <v>4</v>
      </c>
      <c r="M554">
        <v>1</v>
      </c>
      <c r="N554" t="s">
        <v>69</v>
      </c>
      <c r="O554" t="s">
        <v>42</v>
      </c>
      <c r="P554" t="s">
        <v>70</v>
      </c>
      <c r="Q554" t="s">
        <v>71</v>
      </c>
      <c r="R554" t="s">
        <v>62</v>
      </c>
      <c r="S554" t="s">
        <v>63</v>
      </c>
      <c r="T554" t="s">
        <v>72</v>
      </c>
      <c r="U554">
        <v>4</v>
      </c>
      <c r="V554" t="s">
        <v>64</v>
      </c>
      <c r="W554" t="s">
        <v>128</v>
      </c>
      <c r="X554" t="s">
        <v>259</v>
      </c>
      <c r="Y554">
        <v>2</v>
      </c>
      <c r="Z554">
        <v>4</v>
      </c>
      <c r="AA554">
        <v>48</v>
      </c>
    </row>
    <row r="555" spans="1:27" x14ac:dyDescent="0.35">
      <c r="A555">
        <v>202</v>
      </c>
      <c r="B555">
        <v>202</v>
      </c>
      <c r="C555" t="s">
        <v>38</v>
      </c>
      <c r="D555" t="s">
        <v>39</v>
      </c>
      <c r="E555">
        <v>2</v>
      </c>
      <c r="F555" t="s">
        <v>263</v>
      </c>
      <c r="G555">
        <v>2</v>
      </c>
      <c r="H555">
        <v>6</v>
      </c>
      <c r="I555">
        <v>1</v>
      </c>
      <c r="J555">
        <v>10</v>
      </c>
      <c r="K555">
        <v>41</v>
      </c>
      <c r="L555">
        <v>41</v>
      </c>
      <c r="M555">
        <v>2</v>
      </c>
      <c r="N555" t="s">
        <v>101</v>
      </c>
      <c r="O555" t="s">
        <v>42</v>
      </c>
      <c r="P555" t="s">
        <v>102</v>
      </c>
      <c r="Q555" t="s">
        <v>103</v>
      </c>
      <c r="R555" t="s">
        <v>45</v>
      </c>
      <c r="S555" t="s">
        <v>46</v>
      </c>
      <c r="T555" t="s">
        <v>104</v>
      </c>
      <c r="U555">
        <v>1</v>
      </c>
      <c r="V555" t="s">
        <v>114</v>
      </c>
      <c r="W555" t="s">
        <v>216</v>
      </c>
      <c r="X555" t="s">
        <v>199</v>
      </c>
      <c r="Y555">
        <v>1</v>
      </c>
      <c r="Z555">
        <v>4</v>
      </c>
      <c r="AA555">
        <v>48</v>
      </c>
    </row>
    <row r="556" spans="1:27" x14ac:dyDescent="0.35">
      <c r="A556">
        <v>202</v>
      </c>
      <c r="B556">
        <v>202</v>
      </c>
      <c r="C556" t="s">
        <v>38</v>
      </c>
      <c r="D556" t="s">
        <v>39</v>
      </c>
      <c r="E556">
        <v>2</v>
      </c>
      <c r="F556" t="s">
        <v>263</v>
      </c>
      <c r="G556">
        <v>2</v>
      </c>
      <c r="H556">
        <v>6</v>
      </c>
      <c r="I556">
        <v>1</v>
      </c>
      <c r="J556">
        <v>11</v>
      </c>
      <c r="K556">
        <v>44</v>
      </c>
      <c r="L556">
        <v>44</v>
      </c>
      <c r="M556">
        <v>2</v>
      </c>
      <c r="N556" t="s">
        <v>91</v>
      </c>
      <c r="O556" t="s">
        <v>42</v>
      </c>
      <c r="P556" t="s">
        <v>92</v>
      </c>
      <c r="Q556" t="s">
        <v>93</v>
      </c>
      <c r="R556" t="s">
        <v>62</v>
      </c>
      <c r="S556" t="s">
        <v>63</v>
      </c>
      <c r="T556" t="s">
        <v>94</v>
      </c>
      <c r="U556">
        <v>5</v>
      </c>
      <c r="V556" t="s">
        <v>68</v>
      </c>
      <c r="W556" t="s">
        <v>204</v>
      </c>
      <c r="X556" t="s">
        <v>141</v>
      </c>
      <c r="Y556">
        <v>2</v>
      </c>
      <c r="Z556">
        <v>4</v>
      </c>
      <c r="AA556">
        <v>48</v>
      </c>
    </row>
    <row r="557" spans="1:27" x14ac:dyDescent="0.35">
      <c r="A557">
        <v>202</v>
      </c>
      <c r="B557">
        <v>202</v>
      </c>
      <c r="C557" t="s">
        <v>38</v>
      </c>
      <c r="D557" t="s">
        <v>39</v>
      </c>
      <c r="E557">
        <v>2</v>
      </c>
      <c r="F557" t="s">
        <v>263</v>
      </c>
      <c r="G557">
        <v>2</v>
      </c>
      <c r="H557">
        <v>6</v>
      </c>
      <c r="I557">
        <v>1</v>
      </c>
      <c r="J557">
        <v>12</v>
      </c>
      <c r="K557">
        <v>1</v>
      </c>
      <c r="L557">
        <v>1</v>
      </c>
      <c r="M557">
        <v>1</v>
      </c>
      <c r="N557" t="s">
        <v>109</v>
      </c>
      <c r="O557" t="s">
        <v>42</v>
      </c>
      <c r="P557" t="s">
        <v>98</v>
      </c>
      <c r="Q557" t="s">
        <v>99</v>
      </c>
      <c r="R557" t="s">
        <v>45</v>
      </c>
      <c r="S557" t="s">
        <v>46</v>
      </c>
      <c r="T557" t="s">
        <v>110</v>
      </c>
      <c r="U557">
        <v>4</v>
      </c>
      <c r="V557" t="s">
        <v>100</v>
      </c>
      <c r="W557" t="s">
        <v>238</v>
      </c>
      <c r="X557" t="s">
        <v>193</v>
      </c>
      <c r="Y557">
        <v>1</v>
      </c>
      <c r="Z557">
        <v>4</v>
      </c>
      <c r="AA557">
        <v>48</v>
      </c>
    </row>
    <row r="558" spans="1:27" x14ac:dyDescent="0.35">
      <c r="A558">
        <v>202</v>
      </c>
      <c r="B558">
        <v>202</v>
      </c>
      <c r="C558" t="s">
        <v>38</v>
      </c>
      <c r="D558" t="s">
        <v>39</v>
      </c>
      <c r="E558">
        <v>2</v>
      </c>
      <c r="F558" t="s">
        <v>263</v>
      </c>
      <c r="G558">
        <v>2</v>
      </c>
      <c r="H558">
        <v>6</v>
      </c>
      <c r="I558">
        <v>1</v>
      </c>
      <c r="J558">
        <v>13</v>
      </c>
      <c r="K558">
        <v>40</v>
      </c>
      <c r="L558">
        <v>40</v>
      </c>
      <c r="M558">
        <v>2</v>
      </c>
      <c r="N558" t="s">
        <v>105</v>
      </c>
      <c r="O558" t="s">
        <v>42</v>
      </c>
      <c r="P558" t="s">
        <v>74</v>
      </c>
      <c r="Q558" t="s">
        <v>75</v>
      </c>
      <c r="R558" t="s">
        <v>52</v>
      </c>
      <c r="S558" t="s">
        <v>53</v>
      </c>
      <c r="T558" t="s">
        <v>106</v>
      </c>
      <c r="U558">
        <v>2</v>
      </c>
      <c r="V558" t="s">
        <v>76</v>
      </c>
      <c r="W558" t="s">
        <v>245</v>
      </c>
      <c r="X558" t="s">
        <v>145</v>
      </c>
      <c r="Y558">
        <v>1</v>
      </c>
      <c r="Z558">
        <v>4</v>
      </c>
      <c r="AA558">
        <v>48</v>
      </c>
    </row>
    <row r="559" spans="1:27" x14ac:dyDescent="0.35">
      <c r="A559">
        <v>202</v>
      </c>
      <c r="B559">
        <v>202</v>
      </c>
      <c r="C559" t="s">
        <v>38</v>
      </c>
      <c r="D559" t="s">
        <v>39</v>
      </c>
      <c r="E559">
        <v>2</v>
      </c>
      <c r="F559" t="s">
        <v>263</v>
      </c>
      <c r="G559">
        <v>2</v>
      </c>
      <c r="H559">
        <v>6</v>
      </c>
      <c r="I559">
        <v>1</v>
      </c>
      <c r="J559">
        <v>14</v>
      </c>
      <c r="K559">
        <v>45</v>
      </c>
      <c r="L559">
        <v>45</v>
      </c>
      <c r="M559">
        <v>2</v>
      </c>
      <c r="N559" t="s">
        <v>83</v>
      </c>
      <c r="O559" t="s">
        <v>42</v>
      </c>
      <c r="P559" t="s">
        <v>84</v>
      </c>
      <c r="Q559" t="s">
        <v>85</v>
      </c>
      <c r="R559" t="s">
        <v>62</v>
      </c>
      <c r="S559" t="s">
        <v>63</v>
      </c>
      <c r="T559" t="s">
        <v>86</v>
      </c>
      <c r="U559">
        <v>4</v>
      </c>
      <c r="V559" t="s">
        <v>116</v>
      </c>
      <c r="W559" t="s">
        <v>207</v>
      </c>
      <c r="X559" t="s">
        <v>187</v>
      </c>
      <c r="Y559">
        <v>1</v>
      </c>
      <c r="Z559">
        <v>4</v>
      </c>
      <c r="AA559">
        <v>48</v>
      </c>
    </row>
    <row r="560" spans="1:27" x14ac:dyDescent="0.35">
      <c r="A560">
        <v>202</v>
      </c>
      <c r="B560">
        <v>202</v>
      </c>
      <c r="C560" t="s">
        <v>38</v>
      </c>
      <c r="D560" t="s">
        <v>39</v>
      </c>
      <c r="E560">
        <v>2</v>
      </c>
      <c r="F560" t="s">
        <v>263</v>
      </c>
      <c r="G560">
        <v>2</v>
      </c>
      <c r="H560">
        <v>6</v>
      </c>
      <c r="I560">
        <v>1</v>
      </c>
      <c r="J560">
        <v>15</v>
      </c>
      <c r="K560">
        <v>47</v>
      </c>
      <c r="L560">
        <v>47</v>
      </c>
      <c r="M560">
        <v>2</v>
      </c>
      <c r="N560" t="s">
        <v>87</v>
      </c>
      <c r="O560" t="s">
        <v>42</v>
      </c>
      <c r="P560" t="s">
        <v>50</v>
      </c>
      <c r="Q560" t="s">
        <v>51</v>
      </c>
      <c r="R560" t="s">
        <v>45</v>
      </c>
      <c r="S560" t="s">
        <v>46</v>
      </c>
      <c r="T560" t="s">
        <v>88</v>
      </c>
      <c r="U560">
        <v>1</v>
      </c>
      <c r="V560" t="s">
        <v>104</v>
      </c>
      <c r="W560" t="s">
        <v>161</v>
      </c>
      <c r="X560" t="s">
        <v>230</v>
      </c>
      <c r="Y560">
        <v>2</v>
      </c>
      <c r="Z560">
        <v>4</v>
      </c>
      <c r="AA560">
        <v>48</v>
      </c>
    </row>
    <row r="561" spans="1:27" x14ac:dyDescent="0.35">
      <c r="A561">
        <v>202</v>
      </c>
      <c r="B561">
        <v>202</v>
      </c>
      <c r="C561" t="s">
        <v>38</v>
      </c>
      <c r="D561" t="s">
        <v>39</v>
      </c>
      <c r="E561">
        <v>2</v>
      </c>
      <c r="F561" t="s">
        <v>263</v>
      </c>
      <c r="G561">
        <v>2</v>
      </c>
      <c r="H561">
        <v>6</v>
      </c>
      <c r="I561">
        <v>1</v>
      </c>
      <c r="J561">
        <v>16</v>
      </c>
      <c r="K561">
        <v>3</v>
      </c>
      <c r="L561">
        <v>3</v>
      </c>
      <c r="M561">
        <v>1</v>
      </c>
      <c r="N561" t="s">
        <v>121</v>
      </c>
      <c r="O561" t="s">
        <v>42</v>
      </c>
      <c r="P561" t="s">
        <v>70</v>
      </c>
      <c r="Q561" t="s">
        <v>71</v>
      </c>
      <c r="R561" t="s">
        <v>80</v>
      </c>
      <c r="S561" t="s">
        <v>81</v>
      </c>
      <c r="T561" t="s">
        <v>122</v>
      </c>
      <c r="U561">
        <v>2</v>
      </c>
      <c r="V561" t="s">
        <v>72</v>
      </c>
      <c r="W561" t="s">
        <v>173</v>
      </c>
      <c r="X561" t="s">
        <v>236</v>
      </c>
      <c r="Y561">
        <v>1</v>
      </c>
      <c r="Z561">
        <v>4</v>
      </c>
      <c r="AA561">
        <v>48</v>
      </c>
    </row>
    <row r="562" spans="1:27" x14ac:dyDescent="0.35">
      <c r="A562">
        <v>202</v>
      </c>
      <c r="B562">
        <v>202</v>
      </c>
      <c r="C562" t="s">
        <v>38</v>
      </c>
      <c r="D562" t="s">
        <v>39</v>
      </c>
      <c r="E562">
        <v>2</v>
      </c>
      <c r="F562" t="s">
        <v>263</v>
      </c>
      <c r="G562">
        <v>2</v>
      </c>
      <c r="H562">
        <v>6</v>
      </c>
      <c r="I562">
        <v>1</v>
      </c>
      <c r="J562">
        <v>17</v>
      </c>
      <c r="K562">
        <v>6</v>
      </c>
      <c r="L562">
        <v>6</v>
      </c>
      <c r="M562">
        <v>1</v>
      </c>
      <c r="N562" t="s">
        <v>89</v>
      </c>
      <c r="O562" t="s">
        <v>42</v>
      </c>
      <c r="P562" t="s">
        <v>60</v>
      </c>
      <c r="Q562" t="s">
        <v>61</v>
      </c>
      <c r="R562" t="s">
        <v>52</v>
      </c>
      <c r="S562" t="s">
        <v>53</v>
      </c>
      <c r="T562" t="s">
        <v>90</v>
      </c>
      <c r="U562">
        <v>5</v>
      </c>
      <c r="V562" t="s">
        <v>118</v>
      </c>
      <c r="W562" t="s">
        <v>159</v>
      </c>
      <c r="X562" t="s">
        <v>241</v>
      </c>
      <c r="Y562">
        <v>2</v>
      </c>
      <c r="Z562">
        <v>4</v>
      </c>
      <c r="AA562">
        <v>48</v>
      </c>
    </row>
    <row r="563" spans="1:27" x14ac:dyDescent="0.35">
      <c r="A563">
        <v>202</v>
      </c>
      <c r="B563">
        <v>202</v>
      </c>
      <c r="C563" t="s">
        <v>38</v>
      </c>
      <c r="D563" t="s">
        <v>39</v>
      </c>
      <c r="E563">
        <v>2</v>
      </c>
      <c r="F563" t="s">
        <v>263</v>
      </c>
      <c r="G563">
        <v>2</v>
      </c>
      <c r="H563">
        <v>6</v>
      </c>
      <c r="I563">
        <v>1</v>
      </c>
      <c r="J563">
        <v>18</v>
      </c>
      <c r="K563">
        <v>39</v>
      </c>
      <c r="L563">
        <v>39</v>
      </c>
      <c r="M563">
        <v>2</v>
      </c>
      <c r="N563" t="s">
        <v>73</v>
      </c>
      <c r="O563" t="s">
        <v>42</v>
      </c>
      <c r="P563" t="s">
        <v>74</v>
      </c>
      <c r="Q563" t="s">
        <v>75</v>
      </c>
      <c r="R563" t="s">
        <v>45</v>
      </c>
      <c r="S563" t="s">
        <v>46</v>
      </c>
      <c r="T563" t="s">
        <v>76</v>
      </c>
      <c r="U563">
        <v>2</v>
      </c>
      <c r="V563" t="s">
        <v>110</v>
      </c>
      <c r="W563" t="s">
        <v>155</v>
      </c>
      <c r="X563" t="s">
        <v>261</v>
      </c>
      <c r="Y563">
        <v>2</v>
      </c>
      <c r="Z563">
        <v>4</v>
      </c>
      <c r="AA563">
        <v>48</v>
      </c>
    </row>
    <row r="564" spans="1:27" x14ac:dyDescent="0.35">
      <c r="A564">
        <v>202</v>
      </c>
      <c r="B564">
        <v>202</v>
      </c>
      <c r="C564" t="s">
        <v>38</v>
      </c>
      <c r="D564" t="s">
        <v>39</v>
      </c>
      <c r="E564">
        <v>2</v>
      </c>
      <c r="F564" t="s">
        <v>263</v>
      </c>
      <c r="G564">
        <v>2</v>
      </c>
      <c r="H564">
        <v>6</v>
      </c>
      <c r="I564">
        <v>1</v>
      </c>
      <c r="J564">
        <v>19</v>
      </c>
      <c r="K564">
        <v>46</v>
      </c>
      <c r="L564">
        <v>46</v>
      </c>
      <c r="M564">
        <v>2</v>
      </c>
      <c r="N564" t="s">
        <v>115</v>
      </c>
      <c r="O564" t="s">
        <v>42</v>
      </c>
      <c r="P564" t="s">
        <v>84</v>
      </c>
      <c r="Q564" t="s">
        <v>85</v>
      </c>
      <c r="R564" t="s">
        <v>52</v>
      </c>
      <c r="S564" t="s">
        <v>53</v>
      </c>
      <c r="T564" t="s">
        <v>116</v>
      </c>
      <c r="U564">
        <v>5</v>
      </c>
      <c r="V564" t="s">
        <v>54</v>
      </c>
      <c r="W564" t="s">
        <v>249</v>
      </c>
      <c r="X564" t="s">
        <v>165</v>
      </c>
      <c r="Y564">
        <v>2</v>
      </c>
      <c r="Z564">
        <v>4</v>
      </c>
      <c r="AA564">
        <v>48</v>
      </c>
    </row>
    <row r="565" spans="1:27" x14ac:dyDescent="0.35">
      <c r="A565">
        <v>202</v>
      </c>
      <c r="B565">
        <v>202</v>
      </c>
      <c r="C565" t="s">
        <v>38</v>
      </c>
      <c r="D565" t="s">
        <v>39</v>
      </c>
      <c r="E565">
        <v>2</v>
      </c>
      <c r="F565" t="s">
        <v>263</v>
      </c>
      <c r="G565">
        <v>2</v>
      </c>
      <c r="H565">
        <v>6</v>
      </c>
      <c r="I565">
        <v>1</v>
      </c>
      <c r="J565">
        <v>20</v>
      </c>
      <c r="K565">
        <v>10</v>
      </c>
      <c r="L565">
        <v>10</v>
      </c>
      <c r="M565">
        <v>1</v>
      </c>
      <c r="N565" t="s">
        <v>107</v>
      </c>
      <c r="O565" t="s">
        <v>42</v>
      </c>
      <c r="P565" t="s">
        <v>56</v>
      </c>
      <c r="Q565" t="s">
        <v>57</v>
      </c>
      <c r="R565" t="s">
        <v>62</v>
      </c>
      <c r="S565" t="s">
        <v>63</v>
      </c>
      <c r="T565" t="s">
        <v>108</v>
      </c>
      <c r="U565">
        <v>5</v>
      </c>
      <c r="V565" t="s">
        <v>86</v>
      </c>
      <c r="W565" t="s">
        <v>169</v>
      </c>
      <c r="X565" t="s">
        <v>219</v>
      </c>
      <c r="Y565">
        <v>2</v>
      </c>
      <c r="Z565">
        <v>4</v>
      </c>
      <c r="AA565">
        <v>48</v>
      </c>
    </row>
    <row r="566" spans="1:27" x14ac:dyDescent="0.35">
      <c r="A566">
        <v>202</v>
      </c>
      <c r="B566">
        <v>202</v>
      </c>
      <c r="C566" t="s">
        <v>38</v>
      </c>
      <c r="D566" t="s">
        <v>39</v>
      </c>
      <c r="E566">
        <v>2</v>
      </c>
      <c r="F566" t="s">
        <v>263</v>
      </c>
      <c r="G566">
        <v>2</v>
      </c>
      <c r="H566">
        <v>6</v>
      </c>
      <c r="I566">
        <v>1</v>
      </c>
      <c r="J566">
        <v>21</v>
      </c>
      <c r="K566">
        <v>37</v>
      </c>
      <c r="L566">
        <v>37</v>
      </c>
      <c r="M566">
        <v>2</v>
      </c>
      <c r="N566" t="s">
        <v>119</v>
      </c>
      <c r="O566" t="s">
        <v>42</v>
      </c>
      <c r="P566" t="s">
        <v>66</v>
      </c>
      <c r="Q566" t="s">
        <v>67</v>
      </c>
      <c r="R566" t="s">
        <v>80</v>
      </c>
      <c r="S566" t="s">
        <v>81</v>
      </c>
      <c r="T566" t="s">
        <v>120</v>
      </c>
      <c r="U566">
        <v>2</v>
      </c>
      <c r="V566" t="s">
        <v>82</v>
      </c>
      <c r="W566" t="s">
        <v>233</v>
      </c>
      <c r="X566" t="s">
        <v>191</v>
      </c>
      <c r="Y566">
        <v>2</v>
      </c>
      <c r="Z566">
        <v>4</v>
      </c>
      <c r="AA566">
        <v>48</v>
      </c>
    </row>
    <row r="567" spans="1:27" x14ac:dyDescent="0.35">
      <c r="A567">
        <v>202</v>
      </c>
      <c r="B567">
        <v>202</v>
      </c>
      <c r="C567" t="s">
        <v>38</v>
      </c>
      <c r="D567" t="s">
        <v>39</v>
      </c>
      <c r="E567">
        <v>2</v>
      </c>
      <c r="F567" t="s">
        <v>263</v>
      </c>
      <c r="G567">
        <v>2</v>
      </c>
      <c r="H567">
        <v>6</v>
      </c>
      <c r="I567">
        <v>1</v>
      </c>
      <c r="J567">
        <v>22</v>
      </c>
      <c r="K567">
        <v>2</v>
      </c>
      <c r="L567">
        <v>2</v>
      </c>
      <c r="M567">
        <v>1</v>
      </c>
      <c r="N567" t="s">
        <v>97</v>
      </c>
      <c r="O567" t="s">
        <v>42</v>
      </c>
      <c r="P567" t="s">
        <v>98</v>
      </c>
      <c r="Q567" t="s">
        <v>99</v>
      </c>
      <c r="R567" t="s">
        <v>80</v>
      </c>
      <c r="S567" t="s">
        <v>81</v>
      </c>
      <c r="T567" t="s">
        <v>100</v>
      </c>
      <c r="U567">
        <v>2</v>
      </c>
      <c r="V567" t="s">
        <v>112</v>
      </c>
      <c r="W567" t="s">
        <v>222</v>
      </c>
      <c r="X567" t="s">
        <v>137</v>
      </c>
      <c r="Y567">
        <v>2</v>
      </c>
      <c r="Z567">
        <v>4</v>
      </c>
      <c r="AA567">
        <v>48</v>
      </c>
    </row>
    <row r="568" spans="1:27" x14ac:dyDescent="0.35">
      <c r="A568">
        <v>202</v>
      </c>
      <c r="B568">
        <v>202</v>
      </c>
      <c r="C568" t="s">
        <v>38</v>
      </c>
      <c r="D568" t="s">
        <v>39</v>
      </c>
      <c r="E568">
        <v>2</v>
      </c>
      <c r="F568" t="s">
        <v>263</v>
      </c>
      <c r="G568">
        <v>2</v>
      </c>
      <c r="H568">
        <v>6</v>
      </c>
      <c r="I568">
        <v>1</v>
      </c>
      <c r="J568">
        <v>23</v>
      </c>
      <c r="K568">
        <v>48</v>
      </c>
      <c r="L568">
        <v>48</v>
      </c>
      <c r="M568">
        <v>2</v>
      </c>
      <c r="N568" t="s">
        <v>49</v>
      </c>
      <c r="O568" t="s">
        <v>42</v>
      </c>
      <c r="P568" t="s">
        <v>50</v>
      </c>
      <c r="Q568" t="s">
        <v>51</v>
      </c>
      <c r="R568" t="s">
        <v>52</v>
      </c>
      <c r="S568" t="s">
        <v>53</v>
      </c>
      <c r="T568" t="s">
        <v>54</v>
      </c>
      <c r="U568">
        <v>4</v>
      </c>
      <c r="V568" t="s">
        <v>88</v>
      </c>
      <c r="W568" t="s">
        <v>183</v>
      </c>
      <c r="X568" t="s">
        <v>243</v>
      </c>
      <c r="Y568">
        <v>1</v>
      </c>
      <c r="Z568">
        <v>4</v>
      </c>
      <c r="AA568">
        <v>48</v>
      </c>
    </row>
    <row r="569" spans="1:27" x14ac:dyDescent="0.35">
      <c r="A569">
        <v>202</v>
      </c>
      <c r="B569">
        <v>202</v>
      </c>
      <c r="C569" t="s">
        <v>38</v>
      </c>
      <c r="D569" t="s">
        <v>39</v>
      </c>
      <c r="E569">
        <v>2</v>
      </c>
      <c r="F569" t="s">
        <v>263</v>
      </c>
      <c r="G569">
        <v>2</v>
      </c>
      <c r="H569">
        <v>6</v>
      </c>
      <c r="I569">
        <v>1</v>
      </c>
      <c r="J569">
        <v>24</v>
      </c>
      <c r="K569">
        <v>9</v>
      </c>
      <c r="L569">
        <v>9</v>
      </c>
      <c r="M569">
        <v>1</v>
      </c>
      <c r="N569" t="s">
        <v>55</v>
      </c>
      <c r="O569" t="s">
        <v>42</v>
      </c>
      <c r="P569" t="s">
        <v>56</v>
      </c>
      <c r="Q569" t="s">
        <v>57</v>
      </c>
      <c r="R569" t="s">
        <v>45</v>
      </c>
      <c r="S569" t="s">
        <v>46</v>
      </c>
      <c r="T569" t="s">
        <v>58</v>
      </c>
      <c r="U569">
        <v>5</v>
      </c>
      <c r="V569" t="s">
        <v>108</v>
      </c>
      <c r="W569" t="s">
        <v>151</v>
      </c>
      <c r="X569" t="s">
        <v>255</v>
      </c>
      <c r="Y569">
        <v>1</v>
      </c>
      <c r="Z569">
        <v>4</v>
      </c>
      <c r="AA569">
        <v>48</v>
      </c>
    </row>
    <row r="570" spans="1:27" x14ac:dyDescent="0.35">
      <c r="A570">
        <v>202</v>
      </c>
      <c r="B570">
        <v>202</v>
      </c>
      <c r="C570" t="s">
        <v>38</v>
      </c>
      <c r="D570" t="s">
        <v>39</v>
      </c>
      <c r="E570">
        <v>2</v>
      </c>
      <c r="F570" t="s">
        <v>263</v>
      </c>
      <c r="G570">
        <v>2</v>
      </c>
      <c r="H570">
        <v>6</v>
      </c>
      <c r="I570">
        <v>1</v>
      </c>
      <c r="J570">
        <v>25</v>
      </c>
      <c r="K570">
        <v>14</v>
      </c>
      <c r="L570">
        <v>14</v>
      </c>
      <c r="M570">
        <v>1</v>
      </c>
      <c r="N570" t="s">
        <v>162</v>
      </c>
      <c r="O570" t="s">
        <v>124</v>
      </c>
      <c r="P570" t="s">
        <v>163</v>
      </c>
      <c r="Q570" t="s">
        <v>164</v>
      </c>
      <c r="R570" t="s">
        <v>132</v>
      </c>
      <c r="S570" t="s">
        <v>81</v>
      </c>
      <c r="T570" t="s">
        <v>165</v>
      </c>
      <c r="U570">
        <v>2</v>
      </c>
      <c r="V570" t="s">
        <v>179</v>
      </c>
      <c r="W570" t="s">
        <v>118</v>
      </c>
      <c r="X570" t="s">
        <v>247</v>
      </c>
      <c r="Y570">
        <v>2</v>
      </c>
      <c r="Z570">
        <v>4</v>
      </c>
      <c r="AA570">
        <v>48</v>
      </c>
    </row>
    <row r="571" spans="1:27" x14ac:dyDescent="0.35">
      <c r="A571">
        <v>202</v>
      </c>
      <c r="B571">
        <v>202</v>
      </c>
      <c r="C571" t="s">
        <v>38</v>
      </c>
      <c r="D571" t="s">
        <v>39</v>
      </c>
      <c r="E571">
        <v>2</v>
      </c>
      <c r="F571" t="s">
        <v>263</v>
      </c>
      <c r="G571">
        <v>2</v>
      </c>
      <c r="H571">
        <v>6</v>
      </c>
      <c r="I571">
        <v>1</v>
      </c>
      <c r="J571">
        <v>26</v>
      </c>
      <c r="K571">
        <v>58</v>
      </c>
      <c r="L571">
        <v>58</v>
      </c>
      <c r="M571">
        <v>2</v>
      </c>
      <c r="N571" t="s">
        <v>190</v>
      </c>
      <c r="O571" t="s">
        <v>124</v>
      </c>
      <c r="P571" t="s">
        <v>181</v>
      </c>
      <c r="Q571" t="s">
        <v>182</v>
      </c>
      <c r="R571" t="s">
        <v>150</v>
      </c>
      <c r="S571" t="s">
        <v>53</v>
      </c>
      <c r="T571" t="s">
        <v>191</v>
      </c>
      <c r="U571">
        <v>4</v>
      </c>
      <c r="V571" t="s">
        <v>169</v>
      </c>
      <c r="W571" t="s">
        <v>122</v>
      </c>
      <c r="X571" t="s">
        <v>225</v>
      </c>
      <c r="Y571">
        <v>2</v>
      </c>
      <c r="Z571">
        <v>4</v>
      </c>
      <c r="AA571">
        <v>48</v>
      </c>
    </row>
    <row r="572" spans="1:27" x14ac:dyDescent="0.35">
      <c r="A572">
        <v>202</v>
      </c>
      <c r="B572">
        <v>202</v>
      </c>
      <c r="C572" t="s">
        <v>38</v>
      </c>
      <c r="D572" t="s">
        <v>39</v>
      </c>
      <c r="E572">
        <v>2</v>
      </c>
      <c r="F572" t="s">
        <v>263</v>
      </c>
      <c r="G572">
        <v>2</v>
      </c>
      <c r="H572">
        <v>6</v>
      </c>
      <c r="I572">
        <v>1</v>
      </c>
      <c r="J572">
        <v>27</v>
      </c>
      <c r="K572">
        <v>60</v>
      </c>
      <c r="L572">
        <v>60</v>
      </c>
      <c r="M572">
        <v>2</v>
      </c>
      <c r="N572" t="s">
        <v>196</v>
      </c>
      <c r="O572" t="s">
        <v>124</v>
      </c>
      <c r="P572" t="s">
        <v>185</v>
      </c>
      <c r="Q572" t="s">
        <v>186</v>
      </c>
      <c r="R572" t="s">
        <v>150</v>
      </c>
      <c r="S572" t="s">
        <v>53</v>
      </c>
      <c r="T572" t="s">
        <v>197</v>
      </c>
      <c r="U572">
        <v>2</v>
      </c>
      <c r="V572" t="s">
        <v>187</v>
      </c>
      <c r="W572" t="s">
        <v>253</v>
      </c>
      <c r="X572" t="s">
        <v>114</v>
      </c>
      <c r="Y572">
        <v>1</v>
      </c>
      <c r="Z572">
        <v>4</v>
      </c>
      <c r="AA572">
        <v>48</v>
      </c>
    </row>
    <row r="573" spans="1:27" x14ac:dyDescent="0.35">
      <c r="A573">
        <v>202</v>
      </c>
      <c r="B573">
        <v>202</v>
      </c>
      <c r="C573" t="s">
        <v>38</v>
      </c>
      <c r="D573" t="s">
        <v>39</v>
      </c>
      <c r="E573">
        <v>2</v>
      </c>
      <c r="F573" t="s">
        <v>263</v>
      </c>
      <c r="G573">
        <v>2</v>
      </c>
      <c r="H573">
        <v>6</v>
      </c>
      <c r="I573">
        <v>1</v>
      </c>
      <c r="J573">
        <v>28</v>
      </c>
      <c r="K573">
        <v>23</v>
      </c>
      <c r="L573">
        <v>23</v>
      </c>
      <c r="M573">
        <v>1</v>
      </c>
      <c r="N573" t="s">
        <v>176</v>
      </c>
      <c r="O573" t="s">
        <v>124</v>
      </c>
      <c r="P573" t="s">
        <v>177</v>
      </c>
      <c r="Q573" t="s">
        <v>178</v>
      </c>
      <c r="R573" t="s">
        <v>132</v>
      </c>
      <c r="S573" t="s">
        <v>81</v>
      </c>
      <c r="T573" t="s">
        <v>179</v>
      </c>
      <c r="U573">
        <v>4</v>
      </c>
      <c r="V573" t="s">
        <v>199</v>
      </c>
      <c r="W573" t="s">
        <v>249</v>
      </c>
      <c r="X573" t="s">
        <v>88</v>
      </c>
      <c r="Y573">
        <v>1</v>
      </c>
      <c r="Z573">
        <v>4</v>
      </c>
      <c r="AA573">
        <v>48</v>
      </c>
    </row>
    <row r="574" spans="1:27" x14ac:dyDescent="0.35">
      <c r="A574">
        <v>202</v>
      </c>
      <c r="B574">
        <v>202</v>
      </c>
      <c r="C574" t="s">
        <v>38</v>
      </c>
      <c r="D574" t="s">
        <v>39</v>
      </c>
      <c r="E574">
        <v>2</v>
      </c>
      <c r="F574" t="s">
        <v>263</v>
      </c>
      <c r="G574">
        <v>2</v>
      </c>
      <c r="H574">
        <v>6</v>
      </c>
      <c r="I574">
        <v>1</v>
      </c>
      <c r="J574">
        <v>29</v>
      </c>
      <c r="K574">
        <v>52</v>
      </c>
      <c r="L574">
        <v>52</v>
      </c>
      <c r="M574">
        <v>2</v>
      </c>
      <c r="N574" t="s">
        <v>166</v>
      </c>
      <c r="O574" t="s">
        <v>124</v>
      </c>
      <c r="P574" t="s">
        <v>167</v>
      </c>
      <c r="Q574" t="s">
        <v>168</v>
      </c>
      <c r="R574" t="s">
        <v>150</v>
      </c>
      <c r="S574" t="s">
        <v>53</v>
      </c>
      <c r="T574" t="s">
        <v>169</v>
      </c>
      <c r="U574">
        <v>5</v>
      </c>
      <c r="V574" t="s">
        <v>195</v>
      </c>
      <c r="W574" t="s">
        <v>112</v>
      </c>
      <c r="X574" t="s">
        <v>241</v>
      </c>
      <c r="Y574">
        <v>1</v>
      </c>
      <c r="Z574">
        <v>4</v>
      </c>
      <c r="AA574">
        <v>48</v>
      </c>
    </row>
    <row r="575" spans="1:27" x14ac:dyDescent="0.35">
      <c r="A575">
        <v>202</v>
      </c>
      <c r="B575">
        <v>202</v>
      </c>
      <c r="C575" t="s">
        <v>38</v>
      </c>
      <c r="D575" t="s">
        <v>39</v>
      </c>
      <c r="E575">
        <v>2</v>
      </c>
      <c r="F575" t="s">
        <v>263</v>
      </c>
      <c r="G575">
        <v>2</v>
      </c>
      <c r="H575">
        <v>6</v>
      </c>
      <c r="I575">
        <v>1</v>
      </c>
      <c r="J575">
        <v>30</v>
      </c>
      <c r="K575">
        <v>49</v>
      </c>
      <c r="L575">
        <v>49</v>
      </c>
      <c r="M575">
        <v>2</v>
      </c>
      <c r="N575" t="s">
        <v>129</v>
      </c>
      <c r="O575" t="s">
        <v>124</v>
      </c>
      <c r="P575" t="s">
        <v>130</v>
      </c>
      <c r="Q575" t="s">
        <v>131</v>
      </c>
      <c r="R575" t="s">
        <v>132</v>
      </c>
      <c r="S575" t="s">
        <v>81</v>
      </c>
      <c r="T575" t="s">
        <v>133</v>
      </c>
      <c r="U575">
        <v>2</v>
      </c>
      <c r="V575" t="s">
        <v>193</v>
      </c>
      <c r="W575" t="s">
        <v>106</v>
      </c>
      <c r="X575" t="s">
        <v>219</v>
      </c>
      <c r="Y575">
        <v>1</v>
      </c>
      <c r="Z575">
        <v>4</v>
      </c>
      <c r="AA575">
        <v>48</v>
      </c>
    </row>
    <row r="576" spans="1:27" x14ac:dyDescent="0.35">
      <c r="A576">
        <v>202</v>
      </c>
      <c r="B576">
        <v>202</v>
      </c>
      <c r="C576" t="s">
        <v>38</v>
      </c>
      <c r="D576" t="s">
        <v>39</v>
      </c>
      <c r="E576">
        <v>2</v>
      </c>
      <c r="F576" t="s">
        <v>263</v>
      </c>
      <c r="G576">
        <v>2</v>
      </c>
      <c r="H576">
        <v>6</v>
      </c>
      <c r="I576">
        <v>1</v>
      </c>
      <c r="J576">
        <v>31</v>
      </c>
      <c r="K576">
        <v>15</v>
      </c>
      <c r="L576">
        <v>15</v>
      </c>
      <c r="M576">
        <v>1</v>
      </c>
      <c r="N576" t="s">
        <v>156</v>
      </c>
      <c r="O576" t="s">
        <v>124</v>
      </c>
      <c r="P576" t="s">
        <v>157</v>
      </c>
      <c r="Q576" t="s">
        <v>158</v>
      </c>
      <c r="R576" t="s">
        <v>132</v>
      </c>
      <c r="S576" t="s">
        <v>81</v>
      </c>
      <c r="T576" t="s">
        <v>159</v>
      </c>
      <c r="U576">
        <v>2</v>
      </c>
      <c r="V576" t="s">
        <v>171</v>
      </c>
      <c r="W576" t="s">
        <v>104</v>
      </c>
      <c r="X576" t="s">
        <v>259</v>
      </c>
      <c r="Y576">
        <v>1</v>
      </c>
      <c r="Z576">
        <v>4</v>
      </c>
      <c r="AA576">
        <v>48</v>
      </c>
    </row>
    <row r="577" spans="1:27" x14ac:dyDescent="0.35">
      <c r="A577">
        <v>202</v>
      </c>
      <c r="B577">
        <v>202</v>
      </c>
      <c r="C577" t="s">
        <v>38</v>
      </c>
      <c r="D577" t="s">
        <v>39</v>
      </c>
      <c r="E577">
        <v>2</v>
      </c>
      <c r="F577" t="s">
        <v>263</v>
      </c>
      <c r="G577">
        <v>2</v>
      </c>
      <c r="H577">
        <v>6</v>
      </c>
      <c r="I577">
        <v>1</v>
      </c>
      <c r="J577">
        <v>32</v>
      </c>
      <c r="K577">
        <v>54</v>
      </c>
      <c r="L577">
        <v>54</v>
      </c>
      <c r="M577">
        <v>2</v>
      </c>
      <c r="N577" t="s">
        <v>142</v>
      </c>
      <c r="O577" t="s">
        <v>124</v>
      </c>
      <c r="P577" t="s">
        <v>143</v>
      </c>
      <c r="Q577" t="s">
        <v>144</v>
      </c>
      <c r="R577" t="s">
        <v>132</v>
      </c>
      <c r="S577" t="s">
        <v>81</v>
      </c>
      <c r="T577" t="s">
        <v>145</v>
      </c>
      <c r="U577">
        <v>4</v>
      </c>
      <c r="V577" t="s">
        <v>133</v>
      </c>
      <c r="W577" t="s">
        <v>238</v>
      </c>
      <c r="X577" t="s">
        <v>96</v>
      </c>
      <c r="Y577">
        <v>2</v>
      </c>
      <c r="Z577">
        <v>4</v>
      </c>
      <c r="AA577">
        <v>48</v>
      </c>
    </row>
    <row r="578" spans="1:27" x14ac:dyDescent="0.35">
      <c r="A578">
        <v>202</v>
      </c>
      <c r="B578">
        <v>202</v>
      </c>
      <c r="C578" t="s">
        <v>38</v>
      </c>
      <c r="D578" t="s">
        <v>39</v>
      </c>
      <c r="E578">
        <v>2</v>
      </c>
      <c r="F578" t="s">
        <v>263</v>
      </c>
      <c r="G578">
        <v>2</v>
      </c>
      <c r="H578">
        <v>6</v>
      </c>
      <c r="I578">
        <v>1</v>
      </c>
      <c r="J578">
        <v>33</v>
      </c>
      <c r="K578">
        <v>59</v>
      </c>
      <c r="L578">
        <v>59</v>
      </c>
      <c r="M578">
        <v>2</v>
      </c>
      <c r="N578" t="s">
        <v>184</v>
      </c>
      <c r="O578" t="s">
        <v>124</v>
      </c>
      <c r="P578" t="s">
        <v>185</v>
      </c>
      <c r="Q578" t="s">
        <v>186</v>
      </c>
      <c r="R578" t="s">
        <v>127</v>
      </c>
      <c r="S578" t="s">
        <v>46</v>
      </c>
      <c r="T578" t="s">
        <v>187</v>
      </c>
      <c r="U578">
        <v>2</v>
      </c>
      <c r="V578" t="s">
        <v>128</v>
      </c>
      <c r="W578" t="s">
        <v>210</v>
      </c>
      <c r="X578" t="s">
        <v>94</v>
      </c>
      <c r="Y578">
        <v>2</v>
      </c>
      <c r="Z578">
        <v>4</v>
      </c>
      <c r="AA578">
        <v>48</v>
      </c>
    </row>
    <row r="579" spans="1:27" x14ac:dyDescent="0.35">
      <c r="A579">
        <v>202</v>
      </c>
      <c r="B579">
        <v>202</v>
      </c>
      <c r="C579" t="s">
        <v>38</v>
      </c>
      <c r="D579" t="s">
        <v>39</v>
      </c>
      <c r="E579">
        <v>2</v>
      </c>
      <c r="F579" t="s">
        <v>263</v>
      </c>
      <c r="G579">
        <v>2</v>
      </c>
      <c r="H579">
        <v>6</v>
      </c>
      <c r="I579">
        <v>1</v>
      </c>
      <c r="J579">
        <v>34</v>
      </c>
      <c r="K579">
        <v>56</v>
      </c>
      <c r="L579">
        <v>56</v>
      </c>
      <c r="M579">
        <v>2</v>
      </c>
      <c r="N579" t="s">
        <v>160</v>
      </c>
      <c r="O579" t="s">
        <v>124</v>
      </c>
      <c r="P579" t="s">
        <v>139</v>
      </c>
      <c r="Q579" t="s">
        <v>140</v>
      </c>
      <c r="R579" t="s">
        <v>147</v>
      </c>
      <c r="S579" t="s">
        <v>63</v>
      </c>
      <c r="T579" t="s">
        <v>161</v>
      </c>
      <c r="U579">
        <v>2</v>
      </c>
      <c r="V579" t="s">
        <v>141</v>
      </c>
      <c r="W579" t="s">
        <v>251</v>
      </c>
      <c r="X579" t="s">
        <v>76</v>
      </c>
      <c r="Y579">
        <v>1</v>
      </c>
      <c r="Z579">
        <v>4</v>
      </c>
      <c r="AA579">
        <v>48</v>
      </c>
    </row>
    <row r="580" spans="1:27" x14ac:dyDescent="0.35">
      <c r="A580">
        <v>202</v>
      </c>
      <c r="B580">
        <v>202</v>
      </c>
      <c r="C580" t="s">
        <v>38</v>
      </c>
      <c r="D580" t="s">
        <v>39</v>
      </c>
      <c r="E580">
        <v>2</v>
      </c>
      <c r="F580" t="s">
        <v>263</v>
      </c>
      <c r="G580">
        <v>2</v>
      </c>
      <c r="H580">
        <v>6</v>
      </c>
      <c r="I580">
        <v>1</v>
      </c>
      <c r="J580">
        <v>35</v>
      </c>
      <c r="K580">
        <v>57</v>
      </c>
      <c r="L580">
        <v>57</v>
      </c>
      <c r="M580">
        <v>2</v>
      </c>
      <c r="N580" t="s">
        <v>180</v>
      </c>
      <c r="O580" t="s">
        <v>124</v>
      </c>
      <c r="P580" t="s">
        <v>181</v>
      </c>
      <c r="Q580" t="s">
        <v>182</v>
      </c>
      <c r="R580" t="s">
        <v>147</v>
      </c>
      <c r="S580" t="s">
        <v>63</v>
      </c>
      <c r="T580" t="s">
        <v>183</v>
      </c>
      <c r="U580">
        <v>4</v>
      </c>
      <c r="V580" t="s">
        <v>191</v>
      </c>
      <c r="W580" t="s">
        <v>207</v>
      </c>
      <c r="X580" t="s">
        <v>47</v>
      </c>
      <c r="Y580">
        <v>1</v>
      </c>
      <c r="Z580">
        <v>4</v>
      </c>
      <c r="AA580">
        <v>48</v>
      </c>
    </row>
    <row r="581" spans="1:27" x14ac:dyDescent="0.35">
      <c r="A581">
        <v>202</v>
      </c>
      <c r="B581">
        <v>202</v>
      </c>
      <c r="C581" t="s">
        <v>38</v>
      </c>
      <c r="D581" t="s">
        <v>39</v>
      </c>
      <c r="E581">
        <v>2</v>
      </c>
      <c r="F581" t="s">
        <v>263</v>
      </c>
      <c r="G581">
        <v>2</v>
      </c>
      <c r="H581">
        <v>6</v>
      </c>
      <c r="I581">
        <v>1</v>
      </c>
      <c r="J581">
        <v>36</v>
      </c>
      <c r="K581">
        <v>24</v>
      </c>
      <c r="L581">
        <v>24</v>
      </c>
      <c r="M581">
        <v>1</v>
      </c>
      <c r="N581" t="s">
        <v>198</v>
      </c>
      <c r="O581" t="s">
        <v>124</v>
      </c>
      <c r="P581" t="s">
        <v>177</v>
      </c>
      <c r="Q581" t="s">
        <v>178</v>
      </c>
      <c r="R581" t="s">
        <v>150</v>
      </c>
      <c r="S581" t="s">
        <v>53</v>
      </c>
      <c r="T581" t="s">
        <v>199</v>
      </c>
      <c r="U581">
        <v>2</v>
      </c>
      <c r="V581" t="s">
        <v>197</v>
      </c>
      <c r="W581" t="s">
        <v>64</v>
      </c>
      <c r="X581" t="s">
        <v>236</v>
      </c>
      <c r="Y581">
        <v>2</v>
      </c>
      <c r="Z581">
        <v>4</v>
      </c>
      <c r="AA581">
        <v>48</v>
      </c>
    </row>
    <row r="582" spans="1:27" x14ac:dyDescent="0.35">
      <c r="A582">
        <v>202</v>
      </c>
      <c r="B582">
        <v>202</v>
      </c>
      <c r="C582" t="s">
        <v>38</v>
      </c>
      <c r="D582" t="s">
        <v>39</v>
      </c>
      <c r="E582">
        <v>2</v>
      </c>
      <c r="F582" t="s">
        <v>263</v>
      </c>
      <c r="G582">
        <v>2</v>
      </c>
      <c r="H582">
        <v>6</v>
      </c>
      <c r="I582">
        <v>1</v>
      </c>
      <c r="J582">
        <v>37</v>
      </c>
      <c r="K582">
        <v>22</v>
      </c>
      <c r="L582">
        <v>22</v>
      </c>
      <c r="M582">
        <v>1</v>
      </c>
      <c r="N582" t="s">
        <v>146</v>
      </c>
      <c r="O582" t="s">
        <v>124</v>
      </c>
      <c r="P582" t="s">
        <v>125</v>
      </c>
      <c r="Q582" t="s">
        <v>126</v>
      </c>
      <c r="R582" t="s">
        <v>147</v>
      </c>
      <c r="S582" t="s">
        <v>63</v>
      </c>
      <c r="T582" t="s">
        <v>148</v>
      </c>
      <c r="U582">
        <v>5</v>
      </c>
      <c r="V582" t="s">
        <v>161</v>
      </c>
      <c r="W582" t="s">
        <v>233</v>
      </c>
      <c r="X582" t="s">
        <v>90</v>
      </c>
      <c r="Y582">
        <v>2</v>
      </c>
      <c r="Z582">
        <v>4</v>
      </c>
      <c r="AA582">
        <v>48</v>
      </c>
    </row>
    <row r="583" spans="1:27" x14ac:dyDescent="0.35">
      <c r="A583">
        <v>202</v>
      </c>
      <c r="B583">
        <v>202</v>
      </c>
      <c r="C583" t="s">
        <v>38</v>
      </c>
      <c r="D583" t="s">
        <v>39</v>
      </c>
      <c r="E583">
        <v>2</v>
      </c>
      <c r="F583" t="s">
        <v>263</v>
      </c>
      <c r="G583">
        <v>2</v>
      </c>
      <c r="H583">
        <v>6</v>
      </c>
      <c r="I583">
        <v>1</v>
      </c>
      <c r="J583">
        <v>38</v>
      </c>
      <c r="K583">
        <v>55</v>
      </c>
      <c r="L583">
        <v>55</v>
      </c>
      <c r="M583">
        <v>2</v>
      </c>
      <c r="N583" t="s">
        <v>138</v>
      </c>
      <c r="O583" t="s">
        <v>124</v>
      </c>
      <c r="P583" t="s">
        <v>139</v>
      </c>
      <c r="Q583" t="s">
        <v>140</v>
      </c>
      <c r="R583" t="s">
        <v>132</v>
      </c>
      <c r="S583" t="s">
        <v>81</v>
      </c>
      <c r="T583" t="s">
        <v>141</v>
      </c>
      <c r="U583">
        <v>2</v>
      </c>
      <c r="V583" t="s">
        <v>159</v>
      </c>
      <c r="W583" t="s">
        <v>222</v>
      </c>
      <c r="X583" t="s">
        <v>116</v>
      </c>
      <c r="Y583">
        <v>2</v>
      </c>
      <c r="Z583">
        <v>4</v>
      </c>
      <c r="AA583">
        <v>48</v>
      </c>
    </row>
    <row r="584" spans="1:27" x14ac:dyDescent="0.35">
      <c r="A584">
        <v>202</v>
      </c>
      <c r="B584">
        <v>202</v>
      </c>
      <c r="C584" t="s">
        <v>38</v>
      </c>
      <c r="D584" t="s">
        <v>39</v>
      </c>
      <c r="E584">
        <v>2</v>
      </c>
      <c r="F584" t="s">
        <v>263</v>
      </c>
      <c r="G584">
        <v>2</v>
      </c>
      <c r="H584">
        <v>6</v>
      </c>
      <c r="I584">
        <v>1</v>
      </c>
      <c r="J584">
        <v>39</v>
      </c>
      <c r="K584">
        <v>16</v>
      </c>
      <c r="L584">
        <v>16</v>
      </c>
      <c r="M584">
        <v>1</v>
      </c>
      <c r="N584" t="s">
        <v>170</v>
      </c>
      <c r="O584" t="s">
        <v>124</v>
      </c>
      <c r="P584" t="s">
        <v>157</v>
      </c>
      <c r="Q584" t="s">
        <v>158</v>
      </c>
      <c r="R584" t="s">
        <v>147</v>
      </c>
      <c r="S584" t="s">
        <v>63</v>
      </c>
      <c r="T584" t="s">
        <v>171</v>
      </c>
      <c r="U584">
        <v>1</v>
      </c>
      <c r="V584" t="s">
        <v>183</v>
      </c>
      <c r="W584" t="s">
        <v>58</v>
      </c>
      <c r="X584" t="s">
        <v>230</v>
      </c>
      <c r="Y584">
        <v>2</v>
      </c>
      <c r="Z584">
        <v>4</v>
      </c>
      <c r="AA584">
        <v>48</v>
      </c>
    </row>
    <row r="585" spans="1:27" x14ac:dyDescent="0.35">
      <c r="A585">
        <v>202</v>
      </c>
      <c r="B585">
        <v>202</v>
      </c>
      <c r="C585" t="s">
        <v>38</v>
      </c>
      <c r="D585" t="s">
        <v>39</v>
      </c>
      <c r="E585">
        <v>2</v>
      </c>
      <c r="F585" t="s">
        <v>263</v>
      </c>
      <c r="G585">
        <v>2</v>
      </c>
      <c r="H585">
        <v>6</v>
      </c>
      <c r="I585">
        <v>1</v>
      </c>
      <c r="J585">
        <v>40</v>
      </c>
      <c r="K585">
        <v>18</v>
      </c>
      <c r="L585">
        <v>18</v>
      </c>
      <c r="M585">
        <v>1</v>
      </c>
      <c r="N585" t="s">
        <v>174</v>
      </c>
      <c r="O585" t="s">
        <v>124</v>
      </c>
      <c r="P585" t="s">
        <v>153</v>
      </c>
      <c r="Q585" t="s">
        <v>154</v>
      </c>
      <c r="R585" t="s">
        <v>150</v>
      </c>
      <c r="S585" t="s">
        <v>53</v>
      </c>
      <c r="T585" t="s">
        <v>175</v>
      </c>
      <c r="U585">
        <v>2</v>
      </c>
      <c r="V585" t="s">
        <v>151</v>
      </c>
      <c r="W585" t="s">
        <v>204</v>
      </c>
      <c r="X585" t="s">
        <v>108</v>
      </c>
      <c r="Y585">
        <v>2</v>
      </c>
      <c r="Z585">
        <v>4</v>
      </c>
      <c r="AA585">
        <v>48</v>
      </c>
    </row>
    <row r="586" spans="1:27" x14ac:dyDescent="0.35">
      <c r="A586">
        <v>202</v>
      </c>
      <c r="B586">
        <v>202</v>
      </c>
      <c r="C586" t="s">
        <v>38</v>
      </c>
      <c r="D586" t="s">
        <v>39</v>
      </c>
      <c r="E586">
        <v>2</v>
      </c>
      <c r="F586" t="s">
        <v>263</v>
      </c>
      <c r="G586">
        <v>2</v>
      </c>
      <c r="H586">
        <v>6</v>
      </c>
      <c r="I586">
        <v>1</v>
      </c>
      <c r="J586">
        <v>41</v>
      </c>
      <c r="K586">
        <v>13</v>
      </c>
      <c r="L586">
        <v>13</v>
      </c>
      <c r="M586">
        <v>1</v>
      </c>
      <c r="N586" t="s">
        <v>188</v>
      </c>
      <c r="O586" t="s">
        <v>124</v>
      </c>
      <c r="P586" t="s">
        <v>163</v>
      </c>
      <c r="Q586" t="s">
        <v>164</v>
      </c>
      <c r="R586" t="s">
        <v>127</v>
      </c>
      <c r="S586" t="s">
        <v>46</v>
      </c>
      <c r="T586" t="s">
        <v>189</v>
      </c>
      <c r="U586">
        <v>1</v>
      </c>
      <c r="V586" t="s">
        <v>165</v>
      </c>
      <c r="W586" t="s">
        <v>68</v>
      </c>
      <c r="X586" t="s">
        <v>213</v>
      </c>
      <c r="Y586">
        <v>1</v>
      </c>
      <c r="Z586">
        <v>4</v>
      </c>
      <c r="AA586">
        <v>48</v>
      </c>
    </row>
    <row r="587" spans="1:27" x14ac:dyDescent="0.35">
      <c r="A587">
        <v>202</v>
      </c>
      <c r="B587">
        <v>202</v>
      </c>
      <c r="C587" t="s">
        <v>38</v>
      </c>
      <c r="D587" t="s">
        <v>39</v>
      </c>
      <c r="E587">
        <v>2</v>
      </c>
      <c r="F587" t="s">
        <v>263</v>
      </c>
      <c r="G587">
        <v>2</v>
      </c>
      <c r="H587">
        <v>6</v>
      </c>
      <c r="I587">
        <v>1</v>
      </c>
      <c r="J587">
        <v>42</v>
      </c>
      <c r="K587">
        <v>51</v>
      </c>
      <c r="L587">
        <v>51</v>
      </c>
      <c r="M587">
        <v>2</v>
      </c>
      <c r="N587" t="s">
        <v>194</v>
      </c>
      <c r="O587" t="s">
        <v>124</v>
      </c>
      <c r="P587" t="s">
        <v>167</v>
      </c>
      <c r="Q587" t="s">
        <v>168</v>
      </c>
      <c r="R587" t="s">
        <v>127</v>
      </c>
      <c r="S587" t="s">
        <v>46</v>
      </c>
      <c r="T587" t="s">
        <v>195</v>
      </c>
      <c r="U587">
        <v>5</v>
      </c>
      <c r="V587" t="s">
        <v>173</v>
      </c>
      <c r="W587" t="s">
        <v>228</v>
      </c>
      <c r="X587" t="s">
        <v>120</v>
      </c>
      <c r="Y587">
        <v>2</v>
      </c>
      <c r="Z587">
        <v>4</v>
      </c>
      <c r="AA587">
        <v>48</v>
      </c>
    </row>
    <row r="588" spans="1:27" x14ac:dyDescent="0.35">
      <c r="A588">
        <v>202</v>
      </c>
      <c r="B588">
        <v>202</v>
      </c>
      <c r="C588" t="s">
        <v>38</v>
      </c>
      <c r="D588" t="s">
        <v>39</v>
      </c>
      <c r="E588">
        <v>2</v>
      </c>
      <c r="F588" t="s">
        <v>263</v>
      </c>
      <c r="G588">
        <v>2</v>
      </c>
      <c r="H588">
        <v>6</v>
      </c>
      <c r="I588">
        <v>1</v>
      </c>
      <c r="J588">
        <v>43</v>
      </c>
      <c r="K588">
        <v>50</v>
      </c>
      <c r="L588">
        <v>50</v>
      </c>
      <c r="M588">
        <v>2</v>
      </c>
      <c r="N588" t="s">
        <v>192</v>
      </c>
      <c r="O588" t="s">
        <v>124</v>
      </c>
      <c r="P588" t="s">
        <v>130</v>
      </c>
      <c r="Q588" t="s">
        <v>131</v>
      </c>
      <c r="R588" t="s">
        <v>147</v>
      </c>
      <c r="S588" t="s">
        <v>63</v>
      </c>
      <c r="T588" t="s">
        <v>193</v>
      </c>
      <c r="U588">
        <v>2</v>
      </c>
      <c r="V588" t="s">
        <v>155</v>
      </c>
      <c r="W588" t="s">
        <v>82</v>
      </c>
      <c r="X588" t="s">
        <v>257</v>
      </c>
      <c r="Y588">
        <v>2</v>
      </c>
      <c r="Z588">
        <v>4</v>
      </c>
      <c r="AA588">
        <v>48</v>
      </c>
    </row>
    <row r="589" spans="1:27" x14ac:dyDescent="0.35">
      <c r="A589">
        <v>202</v>
      </c>
      <c r="B589">
        <v>202</v>
      </c>
      <c r="C589" t="s">
        <v>38</v>
      </c>
      <c r="D589" t="s">
        <v>39</v>
      </c>
      <c r="E589">
        <v>2</v>
      </c>
      <c r="F589" t="s">
        <v>263</v>
      </c>
      <c r="G589">
        <v>2</v>
      </c>
      <c r="H589">
        <v>6</v>
      </c>
      <c r="I589">
        <v>1</v>
      </c>
      <c r="J589">
        <v>44</v>
      </c>
      <c r="K589">
        <v>19</v>
      </c>
      <c r="L589">
        <v>19</v>
      </c>
      <c r="M589">
        <v>1</v>
      </c>
      <c r="N589" t="s">
        <v>134</v>
      </c>
      <c r="O589" t="s">
        <v>124</v>
      </c>
      <c r="P589" t="s">
        <v>135</v>
      </c>
      <c r="Q589" t="s">
        <v>136</v>
      </c>
      <c r="R589" t="s">
        <v>127</v>
      </c>
      <c r="S589" t="s">
        <v>46</v>
      </c>
      <c r="T589" t="s">
        <v>137</v>
      </c>
      <c r="U589">
        <v>4</v>
      </c>
      <c r="V589" t="s">
        <v>189</v>
      </c>
      <c r="W589" t="s">
        <v>216</v>
      </c>
      <c r="X589" t="s">
        <v>72</v>
      </c>
      <c r="Y589">
        <v>2</v>
      </c>
      <c r="Z589">
        <v>4</v>
      </c>
      <c r="AA589">
        <v>48</v>
      </c>
    </row>
    <row r="590" spans="1:27" x14ac:dyDescent="0.35">
      <c r="A590">
        <v>202</v>
      </c>
      <c r="B590">
        <v>202</v>
      </c>
      <c r="C590" t="s">
        <v>38</v>
      </c>
      <c r="D590" t="s">
        <v>39</v>
      </c>
      <c r="E590">
        <v>2</v>
      </c>
      <c r="F590" t="s">
        <v>263</v>
      </c>
      <c r="G590">
        <v>2</v>
      </c>
      <c r="H590">
        <v>6</v>
      </c>
      <c r="I590">
        <v>1</v>
      </c>
      <c r="J590">
        <v>45</v>
      </c>
      <c r="K590">
        <v>53</v>
      </c>
      <c r="L590">
        <v>53</v>
      </c>
      <c r="M590">
        <v>2</v>
      </c>
      <c r="N590" t="s">
        <v>172</v>
      </c>
      <c r="O590" t="s">
        <v>124</v>
      </c>
      <c r="P590" t="s">
        <v>143</v>
      </c>
      <c r="Q590" t="s">
        <v>144</v>
      </c>
      <c r="R590" t="s">
        <v>127</v>
      </c>
      <c r="S590" t="s">
        <v>46</v>
      </c>
      <c r="T590" t="s">
        <v>173</v>
      </c>
      <c r="U590">
        <v>2</v>
      </c>
      <c r="V590" t="s">
        <v>145</v>
      </c>
      <c r="W590" t="s">
        <v>86</v>
      </c>
      <c r="X590" t="s">
        <v>243</v>
      </c>
      <c r="Y590">
        <v>1</v>
      </c>
      <c r="Z590">
        <v>4</v>
      </c>
      <c r="AA590">
        <v>48</v>
      </c>
    </row>
    <row r="591" spans="1:27" x14ac:dyDescent="0.35">
      <c r="A591">
        <v>202</v>
      </c>
      <c r="B591">
        <v>202</v>
      </c>
      <c r="C591" t="s">
        <v>38</v>
      </c>
      <c r="D591" t="s">
        <v>39</v>
      </c>
      <c r="E591">
        <v>2</v>
      </c>
      <c r="F591" t="s">
        <v>263</v>
      </c>
      <c r="G591">
        <v>2</v>
      </c>
      <c r="H591">
        <v>6</v>
      </c>
      <c r="I591">
        <v>1</v>
      </c>
      <c r="J591">
        <v>46</v>
      </c>
      <c r="K591">
        <v>21</v>
      </c>
      <c r="L591">
        <v>21</v>
      </c>
      <c r="M591">
        <v>1</v>
      </c>
      <c r="N591" t="s">
        <v>123</v>
      </c>
      <c r="O591" t="s">
        <v>124</v>
      </c>
      <c r="P591" t="s">
        <v>125</v>
      </c>
      <c r="Q591" t="s">
        <v>126</v>
      </c>
      <c r="R591" t="s">
        <v>127</v>
      </c>
      <c r="S591" t="s">
        <v>46</v>
      </c>
      <c r="T591" t="s">
        <v>128</v>
      </c>
      <c r="U591">
        <v>2</v>
      </c>
      <c r="V591" t="s">
        <v>148</v>
      </c>
      <c r="W591" t="s">
        <v>54</v>
      </c>
      <c r="X591" t="s">
        <v>255</v>
      </c>
      <c r="Y591">
        <v>1</v>
      </c>
      <c r="Z591">
        <v>4</v>
      </c>
      <c r="AA591">
        <v>48</v>
      </c>
    </row>
    <row r="592" spans="1:27" x14ac:dyDescent="0.35">
      <c r="A592">
        <v>202</v>
      </c>
      <c r="B592">
        <v>202</v>
      </c>
      <c r="C592" t="s">
        <v>38</v>
      </c>
      <c r="D592" t="s">
        <v>39</v>
      </c>
      <c r="E592">
        <v>2</v>
      </c>
      <c r="F592" t="s">
        <v>263</v>
      </c>
      <c r="G592">
        <v>2</v>
      </c>
      <c r="H592">
        <v>6</v>
      </c>
      <c r="I592">
        <v>1</v>
      </c>
      <c r="J592">
        <v>47</v>
      </c>
      <c r="K592">
        <v>17</v>
      </c>
      <c r="L592">
        <v>17</v>
      </c>
      <c r="M592">
        <v>1</v>
      </c>
      <c r="N592" t="s">
        <v>152</v>
      </c>
      <c r="O592" t="s">
        <v>124</v>
      </c>
      <c r="P592" t="s">
        <v>153</v>
      </c>
      <c r="Q592" t="s">
        <v>154</v>
      </c>
      <c r="R592" t="s">
        <v>147</v>
      </c>
      <c r="S592" t="s">
        <v>63</v>
      </c>
      <c r="T592" t="s">
        <v>155</v>
      </c>
      <c r="U592">
        <v>4</v>
      </c>
      <c r="V592" t="s">
        <v>175</v>
      </c>
      <c r="W592" t="s">
        <v>110</v>
      </c>
      <c r="X592" t="s">
        <v>261</v>
      </c>
      <c r="Y592">
        <v>1</v>
      </c>
      <c r="Z592">
        <v>4</v>
      </c>
      <c r="AA592">
        <v>48</v>
      </c>
    </row>
    <row r="593" spans="1:27" x14ac:dyDescent="0.35">
      <c r="A593">
        <v>202</v>
      </c>
      <c r="B593">
        <v>202</v>
      </c>
      <c r="C593" t="s">
        <v>38</v>
      </c>
      <c r="D593" t="s">
        <v>39</v>
      </c>
      <c r="E593">
        <v>2</v>
      </c>
      <c r="F593" t="s">
        <v>263</v>
      </c>
      <c r="G593">
        <v>2</v>
      </c>
      <c r="H593">
        <v>6</v>
      </c>
      <c r="I593">
        <v>1</v>
      </c>
      <c r="J593">
        <v>48</v>
      </c>
      <c r="K593">
        <v>20</v>
      </c>
      <c r="L593">
        <v>20</v>
      </c>
      <c r="M593">
        <v>1</v>
      </c>
      <c r="N593" t="s">
        <v>149</v>
      </c>
      <c r="O593" t="s">
        <v>124</v>
      </c>
      <c r="P593" t="s">
        <v>135</v>
      </c>
      <c r="Q593" t="s">
        <v>136</v>
      </c>
      <c r="R593" t="s">
        <v>150</v>
      </c>
      <c r="S593" t="s">
        <v>53</v>
      </c>
      <c r="T593" t="s">
        <v>151</v>
      </c>
      <c r="U593">
        <v>5</v>
      </c>
      <c r="V593" t="s">
        <v>137</v>
      </c>
      <c r="W593" t="s">
        <v>245</v>
      </c>
      <c r="X593" t="s">
        <v>100</v>
      </c>
      <c r="Y593">
        <v>1</v>
      </c>
      <c r="Z593">
        <v>4</v>
      </c>
      <c r="AA593">
        <v>48</v>
      </c>
    </row>
    <row r="594" spans="1:27" x14ac:dyDescent="0.35">
      <c r="A594">
        <v>202</v>
      </c>
      <c r="B594">
        <v>202</v>
      </c>
      <c r="C594" t="s">
        <v>38</v>
      </c>
      <c r="D594" t="s">
        <v>39</v>
      </c>
      <c r="E594">
        <v>2</v>
      </c>
      <c r="F594" t="s">
        <v>263</v>
      </c>
      <c r="G594">
        <v>2</v>
      </c>
      <c r="H594">
        <v>6</v>
      </c>
      <c r="I594">
        <v>1</v>
      </c>
      <c r="J594">
        <v>49</v>
      </c>
      <c r="K594">
        <v>25</v>
      </c>
      <c r="L594">
        <v>25</v>
      </c>
      <c r="M594">
        <v>1</v>
      </c>
      <c r="N594" t="s">
        <v>220</v>
      </c>
      <c r="O594" t="s">
        <v>201</v>
      </c>
      <c r="P594" t="s">
        <v>202</v>
      </c>
      <c r="Q594" t="s">
        <v>221</v>
      </c>
      <c r="R594" t="s">
        <v>202</v>
      </c>
      <c r="S594" t="s">
        <v>46</v>
      </c>
      <c r="T594" t="s">
        <v>222</v>
      </c>
      <c r="U594">
        <v>5</v>
      </c>
      <c r="V594" t="s">
        <v>257</v>
      </c>
      <c r="W594" t="s">
        <v>116</v>
      </c>
      <c r="X594" t="s">
        <v>161</v>
      </c>
      <c r="Y594">
        <v>1</v>
      </c>
      <c r="Z594">
        <v>4</v>
      </c>
      <c r="AA594">
        <v>48</v>
      </c>
    </row>
    <row r="595" spans="1:27" x14ac:dyDescent="0.35">
      <c r="A595">
        <v>202</v>
      </c>
      <c r="B595">
        <v>202</v>
      </c>
      <c r="C595" t="s">
        <v>38</v>
      </c>
      <c r="D595" t="s">
        <v>39</v>
      </c>
      <c r="E595">
        <v>2</v>
      </c>
      <c r="F595" t="s">
        <v>263</v>
      </c>
      <c r="G595">
        <v>2</v>
      </c>
      <c r="H595">
        <v>6</v>
      </c>
      <c r="I595">
        <v>1</v>
      </c>
      <c r="J595">
        <v>50</v>
      </c>
      <c r="K595">
        <v>61</v>
      </c>
      <c r="L595">
        <v>61</v>
      </c>
      <c r="M595">
        <v>2</v>
      </c>
      <c r="N595" t="s">
        <v>244</v>
      </c>
      <c r="O595" t="s">
        <v>201</v>
      </c>
      <c r="P595" t="s">
        <v>202</v>
      </c>
      <c r="Q595" t="s">
        <v>240</v>
      </c>
      <c r="R595" t="s">
        <v>202</v>
      </c>
      <c r="S595" t="s">
        <v>81</v>
      </c>
      <c r="T595" t="s">
        <v>245</v>
      </c>
      <c r="U595">
        <v>5</v>
      </c>
      <c r="V595" t="s">
        <v>241</v>
      </c>
      <c r="W595" t="s">
        <v>47</v>
      </c>
      <c r="X595" t="s">
        <v>151</v>
      </c>
      <c r="Y595">
        <v>1</v>
      </c>
      <c r="Z595">
        <v>4</v>
      </c>
      <c r="AA595">
        <v>48</v>
      </c>
    </row>
    <row r="596" spans="1:27" x14ac:dyDescent="0.35">
      <c r="A596">
        <v>202</v>
      </c>
      <c r="B596">
        <v>202</v>
      </c>
      <c r="C596" t="s">
        <v>38</v>
      </c>
      <c r="D596" t="s">
        <v>39</v>
      </c>
      <c r="E596">
        <v>2</v>
      </c>
      <c r="F596" t="s">
        <v>263</v>
      </c>
      <c r="G596">
        <v>2</v>
      </c>
      <c r="H596">
        <v>6</v>
      </c>
      <c r="I596">
        <v>1</v>
      </c>
      <c r="J596">
        <v>51</v>
      </c>
      <c r="K596">
        <v>30</v>
      </c>
      <c r="L596">
        <v>30</v>
      </c>
      <c r="M596">
        <v>1</v>
      </c>
      <c r="N596" t="s">
        <v>254</v>
      </c>
      <c r="O596" t="s">
        <v>201</v>
      </c>
      <c r="P596" t="s">
        <v>202</v>
      </c>
      <c r="Q596" t="s">
        <v>215</v>
      </c>
      <c r="R596" t="s">
        <v>202</v>
      </c>
      <c r="S596" t="s">
        <v>53</v>
      </c>
      <c r="T596" t="s">
        <v>255</v>
      </c>
      <c r="U596">
        <v>2</v>
      </c>
      <c r="V596" t="s">
        <v>233</v>
      </c>
      <c r="W596" t="s">
        <v>165</v>
      </c>
      <c r="X596" t="s">
        <v>68</v>
      </c>
      <c r="Y596">
        <v>2</v>
      </c>
      <c r="Z596">
        <v>4</v>
      </c>
      <c r="AA596">
        <v>48</v>
      </c>
    </row>
    <row r="597" spans="1:27" x14ac:dyDescent="0.35">
      <c r="A597">
        <v>202</v>
      </c>
      <c r="B597">
        <v>202</v>
      </c>
      <c r="C597" t="s">
        <v>38</v>
      </c>
      <c r="D597" t="s">
        <v>39</v>
      </c>
      <c r="E597">
        <v>2</v>
      </c>
      <c r="F597" t="s">
        <v>263</v>
      </c>
      <c r="G597">
        <v>2</v>
      </c>
      <c r="H597">
        <v>6</v>
      </c>
      <c r="I597">
        <v>1</v>
      </c>
      <c r="J597">
        <v>52</v>
      </c>
      <c r="K597">
        <v>71</v>
      </c>
      <c r="L597">
        <v>71</v>
      </c>
      <c r="M597">
        <v>2</v>
      </c>
      <c r="N597" t="s">
        <v>234</v>
      </c>
      <c r="O597" t="s">
        <v>201</v>
      </c>
      <c r="P597" t="s">
        <v>202</v>
      </c>
      <c r="Q597" t="s">
        <v>235</v>
      </c>
      <c r="R597" t="s">
        <v>202</v>
      </c>
      <c r="S597" t="s">
        <v>46</v>
      </c>
      <c r="T597" t="s">
        <v>236</v>
      </c>
      <c r="U597">
        <v>1</v>
      </c>
      <c r="V597" t="s">
        <v>204</v>
      </c>
      <c r="W597" t="s">
        <v>191</v>
      </c>
      <c r="X597" t="s">
        <v>86</v>
      </c>
      <c r="Y597">
        <v>2</v>
      </c>
      <c r="Z597">
        <v>4</v>
      </c>
      <c r="AA597">
        <v>48</v>
      </c>
    </row>
    <row r="598" spans="1:27" x14ac:dyDescent="0.35">
      <c r="A598">
        <v>202</v>
      </c>
      <c r="B598">
        <v>202</v>
      </c>
      <c r="C598" t="s">
        <v>38</v>
      </c>
      <c r="D598" t="s">
        <v>39</v>
      </c>
      <c r="E598">
        <v>2</v>
      </c>
      <c r="F598" t="s">
        <v>263</v>
      </c>
      <c r="G598">
        <v>2</v>
      </c>
      <c r="H598">
        <v>6</v>
      </c>
      <c r="I598">
        <v>1</v>
      </c>
      <c r="J598">
        <v>53</v>
      </c>
      <c r="K598">
        <v>70</v>
      </c>
      <c r="L598">
        <v>70</v>
      </c>
      <c r="M598">
        <v>2</v>
      </c>
      <c r="N598" t="s">
        <v>217</v>
      </c>
      <c r="O598" t="s">
        <v>201</v>
      </c>
      <c r="P598" t="s">
        <v>202</v>
      </c>
      <c r="Q598" t="s">
        <v>218</v>
      </c>
      <c r="R598" t="s">
        <v>202</v>
      </c>
      <c r="S598" t="s">
        <v>53</v>
      </c>
      <c r="T598" t="s">
        <v>219</v>
      </c>
      <c r="U598">
        <v>1</v>
      </c>
      <c r="V598" t="s">
        <v>238</v>
      </c>
      <c r="W598" t="s">
        <v>72</v>
      </c>
      <c r="X598" t="s">
        <v>173</v>
      </c>
      <c r="Y598">
        <v>2</v>
      </c>
      <c r="Z598">
        <v>4</v>
      </c>
      <c r="AA598">
        <v>48</v>
      </c>
    </row>
    <row r="599" spans="1:27" x14ac:dyDescent="0.35">
      <c r="A599">
        <v>202</v>
      </c>
      <c r="B599">
        <v>202</v>
      </c>
      <c r="C599" t="s">
        <v>38</v>
      </c>
      <c r="D599" t="s">
        <v>39</v>
      </c>
      <c r="E599">
        <v>2</v>
      </c>
      <c r="F599" t="s">
        <v>263</v>
      </c>
      <c r="G599">
        <v>2</v>
      </c>
      <c r="H599">
        <v>6</v>
      </c>
      <c r="I599">
        <v>1</v>
      </c>
      <c r="J599">
        <v>54</v>
      </c>
      <c r="K599">
        <v>33</v>
      </c>
      <c r="L599">
        <v>33</v>
      </c>
      <c r="M599">
        <v>1</v>
      </c>
      <c r="N599" t="s">
        <v>258</v>
      </c>
      <c r="O599" t="s">
        <v>201</v>
      </c>
      <c r="P599" t="s">
        <v>202</v>
      </c>
      <c r="Q599" t="s">
        <v>209</v>
      </c>
      <c r="R599" t="s">
        <v>202</v>
      </c>
      <c r="S599" t="s">
        <v>46</v>
      </c>
      <c r="T599" t="s">
        <v>259</v>
      </c>
      <c r="U599">
        <v>5</v>
      </c>
      <c r="V599" t="s">
        <v>249</v>
      </c>
      <c r="W599" t="s">
        <v>94</v>
      </c>
      <c r="X599" t="s">
        <v>183</v>
      </c>
      <c r="Y599">
        <v>2</v>
      </c>
      <c r="Z599">
        <v>4</v>
      </c>
      <c r="AA599">
        <v>48</v>
      </c>
    </row>
    <row r="600" spans="1:27" x14ac:dyDescent="0.35">
      <c r="A600">
        <v>202</v>
      </c>
      <c r="B600">
        <v>202</v>
      </c>
      <c r="C600" t="s">
        <v>38</v>
      </c>
      <c r="D600" t="s">
        <v>39</v>
      </c>
      <c r="E600">
        <v>2</v>
      </c>
      <c r="F600" t="s">
        <v>263</v>
      </c>
      <c r="G600">
        <v>2</v>
      </c>
      <c r="H600">
        <v>6</v>
      </c>
      <c r="I600">
        <v>1</v>
      </c>
      <c r="J600">
        <v>55</v>
      </c>
      <c r="K600">
        <v>28</v>
      </c>
      <c r="L600">
        <v>28</v>
      </c>
      <c r="M600">
        <v>1</v>
      </c>
      <c r="N600" t="s">
        <v>246</v>
      </c>
      <c r="O600" t="s">
        <v>201</v>
      </c>
      <c r="P600" t="s">
        <v>202</v>
      </c>
      <c r="Q600" t="s">
        <v>206</v>
      </c>
      <c r="R600" t="s">
        <v>202</v>
      </c>
      <c r="S600" t="s">
        <v>63</v>
      </c>
      <c r="T600" t="s">
        <v>247</v>
      </c>
      <c r="U600">
        <v>4</v>
      </c>
      <c r="V600" t="s">
        <v>216</v>
      </c>
      <c r="W600" t="s">
        <v>145</v>
      </c>
      <c r="X600" t="s">
        <v>82</v>
      </c>
      <c r="Y600">
        <v>2</v>
      </c>
      <c r="Z600">
        <v>4</v>
      </c>
      <c r="AA600">
        <v>48</v>
      </c>
    </row>
    <row r="601" spans="1:27" x14ac:dyDescent="0.35">
      <c r="A601">
        <v>202</v>
      </c>
      <c r="B601">
        <v>202</v>
      </c>
      <c r="C601" t="s">
        <v>38</v>
      </c>
      <c r="D601" t="s">
        <v>39</v>
      </c>
      <c r="E601">
        <v>2</v>
      </c>
      <c r="F601" t="s">
        <v>263</v>
      </c>
      <c r="G601">
        <v>2</v>
      </c>
      <c r="H601">
        <v>6</v>
      </c>
      <c r="I601">
        <v>1</v>
      </c>
      <c r="J601">
        <v>56</v>
      </c>
      <c r="K601">
        <v>35</v>
      </c>
      <c r="L601">
        <v>35</v>
      </c>
      <c r="M601">
        <v>1</v>
      </c>
      <c r="N601" t="s">
        <v>260</v>
      </c>
      <c r="O601" t="s">
        <v>201</v>
      </c>
      <c r="P601" t="s">
        <v>202</v>
      </c>
      <c r="Q601" t="s">
        <v>232</v>
      </c>
      <c r="R601" t="s">
        <v>202</v>
      </c>
      <c r="S601" t="s">
        <v>81</v>
      </c>
      <c r="T601" t="s">
        <v>261</v>
      </c>
      <c r="U601">
        <v>1</v>
      </c>
      <c r="V601" t="s">
        <v>207</v>
      </c>
      <c r="W601" t="s">
        <v>187</v>
      </c>
      <c r="X601" t="s">
        <v>104</v>
      </c>
      <c r="Y601">
        <v>2</v>
      </c>
      <c r="Z601">
        <v>4</v>
      </c>
      <c r="AA601">
        <v>48</v>
      </c>
    </row>
    <row r="602" spans="1:27" x14ac:dyDescent="0.35">
      <c r="A602">
        <v>202</v>
      </c>
      <c r="B602">
        <v>202</v>
      </c>
      <c r="C602" t="s">
        <v>38</v>
      </c>
      <c r="D602" t="s">
        <v>39</v>
      </c>
      <c r="E602">
        <v>2</v>
      </c>
      <c r="F602" t="s">
        <v>263</v>
      </c>
      <c r="G602">
        <v>2</v>
      </c>
      <c r="H602">
        <v>6</v>
      </c>
      <c r="I602">
        <v>1</v>
      </c>
      <c r="J602">
        <v>57</v>
      </c>
      <c r="K602">
        <v>31</v>
      </c>
      <c r="L602">
        <v>31</v>
      </c>
      <c r="M602">
        <v>1</v>
      </c>
      <c r="N602" t="s">
        <v>248</v>
      </c>
      <c r="O602" t="s">
        <v>201</v>
      </c>
      <c r="P602" t="s">
        <v>202</v>
      </c>
      <c r="Q602" t="s">
        <v>212</v>
      </c>
      <c r="R602" t="s">
        <v>202</v>
      </c>
      <c r="S602" t="s">
        <v>46</v>
      </c>
      <c r="T602" t="s">
        <v>249</v>
      </c>
      <c r="U602">
        <v>1</v>
      </c>
      <c r="V602" t="s">
        <v>213</v>
      </c>
      <c r="W602" t="s">
        <v>193</v>
      </c>
      <c r="X602" t="s">
        <v>64</v>
      </c>
      <c r="Y602">
        <v>1</v>
      </c>
      <c r="Z602">
        <v>4</v>
      </c>
      <c r="AA602">
        <v>48</v>
      </c>
    </row>
    <row r="603" spans="1:27" x14ac:dyDescent="0.35">
      <c r="A603">
        <v>202</v>
      </c>
      <c r="B603">
        <v>202</v>
      </c>
      <c r="C603" t="s">
        <v>38</v>
      </c>
      <c r="D603" t="s">
        <v>39</v>
      </c>
      <c r="E603">
        <v>2</v>
      </c>
      <c r="F603" t="s">
        <v>263</v>
      </c>
      <c r="G603">
        <v>2</v>
      </c>
      <c r="H603">
        <v>6</v>
      </c>
      <c r="I603">
        <v>1</v>
      </c>
      <c r="J603">
        <v>58</v>
      </c>
      <c r="K603">
        <v>29</v>
      </c>
      <c r="L603">
        <v>29</v>
      </c>
      <c r="M603">
        <v>1</v>
      </c>
      <c r="N603" t="s">
        <v>214</v>
      </c>
      <c r="O603" t="s">
        <v>201</v>
      </c>
      <c r="P603" t="s">
        <v>202</v>
      </c>
      <c r="Q603" t="s">
        <v>215</v>
      </c>
      <c r="R603" t="s">
        <v>202</v>
      </c>
      <c r="S603" t="s">
        <v>63</v>
      </c>
      <c r="T603" t="s">
        <v>216</v>
      </c>
      <c r="U603">
        <v>2</v>
      </c>
      <c r="V603" t="s">
        <v>255</v>
      </c>
      <c r="W603" t="s">
        <v>88</v>
      </c>
      <c r="X603" t="s">
        <v>159</v>
      </c>
      <c r="Y603">
        <v>1</v>
      </c>
      <c r="Z603">
        <v>4</v>
      </c>
      <c r="AA603">
        <v>48</v>
      </c>
    </row>
    <row r="604" spans="1:27" x14ac:dyDescent="0.35">
      <c r="A604">
        <v>202</v>
      </c>
      <c r="B604">
        <v>202</v>
      </c>
      <c r="C604" t="s">
        <v>38</v>
      </c>
      <c r="D604" t="s">
        <v>39</v>
      </c>
      <c r="E604">
        <v>2</v>
      </c>
      <c r="F604" t="s">
        <v>263</v>
      </c>
      <c r="G604">
        <v>2</v>
      </c>
      <c r="H604">
        <v>6</v>
      </c>
      <c r="I604">
        <v>1</v>
      </c>
      <c r="J604">
        <v>59</v>
      </c>
      <c r="K604">
        <v>34</v>
      </c>
      <c r="L604">
        <v>34</v>
      </c>
      <c r="M604">
        <v>1</v>
      </c>
      <c r="N604" t="s">
        <v>208</v>
      </c>
      <c r="O604" t="s">
        <v>201</v>
      </c>
      <c r="P604" t="s">
        <v>202</v>
      </c>
      <c r="Q604" t="s">
        <v>209</v>
      </c>
      <c r="R604" t="s">
        <v>202</v>
      </c>
      <c r="S604" t="s">
        <v>63</v>
      </c>
      <c r="T604" t="s">
        <v>210</v>
      </c>
      <c r="U604">
        <v>1</v>
      </c>
      <c r="V604" t="s">
        <v>259</v>
      </c>
      <c r="W604" t="s">
        <v>175</v>
      </c>
      <c r="X604" t="s">
        <v>106</v>
      </c>
      <c r="Y604">
        <v>1</v>
      </c>
      <c r="Z604">
        <v>4</v>
      </c>
      <c r="AA604">
        <v>48</v>
      </c>
    </row>
    <row r="605" spans="1:27" x14ac:dyDescent="0.35">
      <c r="A605">
        <v>202</v>
      </c>
      <c r="B605">
        <v>202</v>
      </c>
      <c r="C605" t="s">
        <v>38</v>
      </c>
      <c r="D605" t="s">
        <v>39</v>
      </c>
      <c r="E605">
        <v>2</v>
      </c>
      <c r="F605" t="s">
        <v>263</v>
      </c>
      <c r="G605">
        <v>2</v>
      </c>
      <c r="H605">
        <v>6</v>
      </c>
      <c r="I605">
        <v>1</v>
      </c>
      <c r="J605">
        <v>60</v>
      </c>
      <c r="K605">
        <v>72</v>
      </c>
      <c r="L605">
        <v>72</v>
      </c>
      <c r="M605">
        <v>2</v>
      </c>
      <c r="N605" t="s">
        <v>250</v>
      </c>
      <c r="O605" t="s">
        <v>201</v>
      </c>
      <c r="P605" t="s">
        <v>202</v>
      </c>
      <c r="Q605" t="s">
        <v>235</v>
      </c>
      <c r="R605" t="s">
        <v>202</v>
      </c>
      <c r="S605" t="s">
        <v>53</v>
      </c>
      <c r="T605" t="s">
        <v>251</v>
      </c>
      <c r="U605">
        <v>2</v>
      </c>
      <c r="V605" t="s">
        <v>236</v>
      </c>
      <c r="W605" t="s">
        <v>141</v>
      </c>
      <c r="X605" t="s">
        <v>122</v>
      </c>
      <c r="Y605">
        <v>1</v>
      </c>
      <c r="Z605">
        <v>4</v>
      </c>
      <c r="AA605">
        <v>48</v>
      </c>
    </row>
    <row r="606" spans="1:27" x14ac:dyDescent="0.35">
      <c r="A606">
        <v>202</v>
      </c>
      <c r="B606">
        <v>202</v>
      </c>
      <c r="C606" t="s">
        <v>38</v>
      </c>
      <c r="D606" t="s">
        <v>39</v>
      </c>
      <c r="E606">
        <v>2</v>
      </c>
      <c r="F606" t="s">
        <v>263</v>
      </c>
      <c r="G606">
        <v>2</v>
      </c>
      <c r="H606">
        <v>6</v>
      </c>
      <c r="I606">
        <v>1</v>
      </c>
      <c r="J606">
        <v>61</v>
      </c>
      <c r="K606">
        <v>65</v>
      </c>
      <c r="L606">
        <v>65</v>
      </c>
      <c r="M606">
        <v>2</v>
      </c>
      <c r="N606" t="s">
        <v>200</v>
      </c>
      <c r="O606" t="s">
        <v>201</v>
      </c>
      <c r="P606" t="s">
        <v>202</v>
      </c>
      <c r="Q606" t="s">
        <v>203</v>
      </c>
      <c r="R606" t="s">
        <v>202</v>
      </c>
      <c r="S606" t="s">
        <v>46</v>
      </c>
      <c r="T606" t="s">
        <v>204</v>
      </c>
      <c r="U606">
        <v>5</v>
      </c>
      <c r="V606" t="s">
        <v>230</v>
      </c>
      <c r="W606" t="s">
        <v>148</v>
      </c>
      <c r="X606" t="s">
        <v>54</v>
      </c>
      <c r="Y606">
        <v>1</v>
      </c>
      <c r="Z606">
        <v>4</v>
      </c>
      <c r="AA606">
        <v>48</v>
      </c>
    </row>
    <row r="607" spans="1:27" x14ac:dyDescent="0.35">
      <c r="A607">
        <v>202</v>
      </c>
      <c r="B607">
        <v>202</v>
      </c>
      <c r="C607" t="s">
        <v>38</v>
      </c>
      <c r="D607" t="s">
        <v>39</v>
      </c>
      <c r="E607">
        <v>2</v>
      </c>
      <c r="F607" t="s">
        <v>263</v>
      </c>
      <c r="G607">
        <v>2</v>
      </c>
      <c r="H607">
        <v>6</v>
      </c>
      <c r="I607">
        <v>1</v>
      </c>
      <c r="J607">
        <v>62</v>
      </c>
      <c r="K607">
        <v>36</v>
      </c>
      <c r="L607">
        <v>36</v>
      </c>
      <c r="M607">
        <v>1</v>
      </c>
      <c r="N607" t="s">
        <v>231</v>
      </c>
      <c r="O607" t="s">
        <v>201</v>
      </c>
      <c r="P607" t="s">
        <v>202</v>
      </c>
      <c r="Q607" t="s">
        <v>232</v>
      </c>
      <c r="R607" t="s">
        <v>202</v>
      </c>
      <c r="S607" t="s">
        <v>53</v>
      </c>
      <c r="T607" t="s">
        <v>233</v>
      </c>
      <c r="U607">
        <v>5</v>
      </c>
      <c r="V607" t="s">
        <v>261</v>
      </c>
      <c r="W607" t="s">
        <v>137</v>
      </c>
      <c r="X607" t="s">
        <v>110</v>
      </c>
      <c r="Y607">
        <v>1</v>
      </c>
      <c r="Z607">
        <v>4</v>
      </c>
      <c r="AA607">
        <v>48</v>
      </c>
    </row>
    <row r="608" spans="1:27" x14ac:dyDescent="0.35">
      <c r="A608">
        <v>202</v>
      </c>
      <c r="B608">
        <v>202</v>
      </c>
      <c r="C608" t="s">
        <v>38</v>
      </c>
      <c r="D608" t="s">
        <v>39</v>
      </c>
      <c r="E608">
        <v>2</v>
      </c>
      <c r="F608" t="s">
        <v>263</v>
      </c>
      <c r="G608">
        <v>2</v>
      </c>
      <c r="H608">
        <v>6</v>
      </c>
      <c r="I608">
        <v>1</v>
      </c>
      <c r="J608">
        <v>63</v>
      </c>
      <c r="K608">
        <v>68</v>
      </c>
      <c r="L608">
        <v>68</v>
      </c>
      <c r="M608">
        <v>2</v>
      </c>
      <c r="N608" t="s">
        <v>242</v>
      </c>
      <c r="O608" t="s">
        <v>201</v>
      </c>
      <c r="P608" t="s">
        <v>202</v>
      </c>
      <c r="Q608" t="s">
        <v>227</v>
      </c>
      <c r="R608" t="s">
        <v>202</v>
      </c>
      <c r="S608" t="s">
        <v>63</v>
      </c>
      <c r="T608" t="s">
        <v>243</v>
      </c>
      <c r="U608">
        <v>4</v>
      </c>
      <c r="V608" t="s">
        <v>253</v>
      </c>
      <c r="W608" t="s">
        <v>199</v>
      </c>
      <c r="X608" t="s">
        <v>118</v>
      </c>
      <c r="Y608">
        <v>2</v>
      </c>
      <c r="Z608">
        <v>4</v>
      </c>
      <c r="AA608">
        <v>48</v>
      </c>
    </row>
    <row r="609" spans="1:27" x14ac:dyDescent="0.35">
      <c r="A609">
        <v>202</v>
      </c>
      <c r="B609">
        <v>202</v>
      </c>
      <c r="C609" t="s">
        <v>38</v>
      </c>
      <c r="D609" t="s">
        <v>39</v>
      </c>
      <c r="E609">
        <v>2</v>
      </c>
      <c r="F609" t="s">
        <v>263</v>
      </c>
      <c r="G609">
        <v>2</v>
      </c>
      <c r="H609">
        <v>6</v>
      </c>
      <c r="I609">
        <v>1</v>
      </c>
      <c r="J609">
        <v>64</v>
      </c>
      <c r="K609">
        <v>63</v>
      </c>
      <c r="L609">
        <v>63</v>
      </c>
      <c r="M609">
        <v>2</v>
      </c>
      <c r="N609" t="s">
        <v>223</v>
      </c>
      <c r="O609" t="s">
        <v>201</v>
      </c>
      <c r="P609" t="s">
        <v>202</v>
      </c>
      <c r="Q609" t="s">
        <v>224</v>
      </c>
      <c r="R609" t="s">
        <v>202</v>
      </c>
      <c r="S609" t="s">
        <v>46</v>
      </c>
      <c r="T609" t="s">
        <v>225</v>
      </c>
      <c r="U609">
        <v>2</v>
      </c>
      <c r="V609" t="s">
        <v>222</v>
      </c>
      <c r="W609" t="s">
        <v>114</v>
      </c>
      <c r="X609" t="s">
        <v>179</v>
      </c>
      <c r="Y609">
        <v>2</v>
      </c>
      <c r="Z609">
        <v>4</v>
      </c>
      <c r="AA609">
        <v>48</v>
      </c>
    </row>
    <row r="610" spans="1:27" x14ac:dyDescent="0.35">
      <c r="A610">
        <v>202</v>
      </c>
      <c r="B610">
        <v>202</v>
      </c>
      <c r="C610" t="s">
        <v>38</v>
      </c>
      <c r="D610" t="s">
        <v>39</v>
      </c>
      <c r="E610">
        <v>2</v>
      </c>
      <c r="F610" t="s">
        <v>263</v>
      </c>
      <c r="G610">
        <v>2</v>
      </c>
      <c r="H610">
        <v>6</v>
      </c>
      <c r="I610">
        <v>1</v>
      </c>
      <c r="J610">
        <v>65</v>
      </c>
      <c r="K610">
        <v>67</v>
      </c>
      <c r="L610">
        <v>67</v>
      </c>
      <c r="M610">
        <v>2</v>
      </c>
      <c r="N610" t="s">
        <v>226</v>
      </c>
      <c r="O610" t="s">
        <v>201</v>
      </c>
      <c r="P610" t="s">
        <v>202</v>
      </c>
      <c r="Q610" t="s">
        <v>227</v>
      </c>
      <c r="R610" t="s">
        <v>202</v>
      </c>
      <c r="S610" t="s">
        <v>81</v>
      </c>
      <c r="T610" t="s">
        <v>228</v>
      </c>
      <c r="U610">
        <v>2</v>
      </c>
      <c r="V610" t="s">
        <v>243</v>
      </c>
      <c r="W610" t="s">
        <v>96</v>
      </c>
      <c r="X610" t="s">
        <v>169</v>
      </c>
      <c r="Y610">
        <v>1</v>
      </c>
      <c r="Z610">
        <v>4</v>
      </c>
      <c r="AA610">
        <v>48</v>
      </c>
    </row>
    <row r="611" spans="1:27" x14ac:dyDescent="0.35">
      <c r="A611">
        <v>202</v>
      </c>
      <c r="B611">
        <v>202</v>
      </c>
      <c r="C611" t="s">
        <v>38</v>
      </c>
      <c r="D611" t="s">
        <v>39</v>
      </c>
      <c r="E611">
        <v>2</v>
      </c>
      <c r="F611" t="s">
        <v>263</v>
      </c>
      <c r="G611">
        <v>2</v>
      </c>
      <c r="H611">
        <v>6</v>
      </c>
      <c r="I611">
        <v>1</v>
      </c>
      <c r="J611">
        <v>66</v>
      </c>
      <c r="K611">
        <v>69</v>
      </c>
      <c r="L611">
        <v>69</v>
      </c>
      <c r="M611">
        <v>2</v>
      </c>
      <c r="N611" t="s">
        <v>252</v>
      </c>
      <c r="O611" t="s">
        <v>201</v>
      </c>
      <c r="P611" t="s">
        <v>202</v>
      </c>
      <c r="Q611" t="s">
        <v>218</v>
      </c>
      <c r="R611" t="s">
        <v>202</v>
      </c>
      <c r="S611" t="s">
        <v>63</v>
      </c>
      <c r="T611" t="s">
        <v>253</v>
      </c>
      <c r="U611">
        <v>1</v>
      </c>
      <c r="V611" t="s">
        <v>219</v>
      </c>
      <c r="W611" t="s">
        <v>100</v>
      </c>
      <c r="X611" t="s">
        <v>133</v>
      </c>
      <c r="Y611">
        <v>1</v>
      </c>
      <c r="Z611">
        <v>4</v>
      </c>
      <c r="AA611">
        <v>48</v>
      </c>
    </row>
    <row r="612" spans="1:27" x14ac:dyDescent="0.35">
      <c r="A612">
        <v>202</v>
      </c>
      <c r="B612">
        <v>202</v>
      </c>
      <c r="C612" t="s">
        <v>38</v>
      </c>
      <c r="D612" t="s">
        <v>39</v>
      </c>
      <c r="E612">
        <v>2</v>
      </c>
      <c r="F612" t="s">
        <v>263</v>
      </c>
      <c r="G612">
        <v>2</v>
      </c>
      <c r="H612">
        <v>6</v>
      </c>
      <c r="I612">
        <v>1</v>
      </c>
      <c r="J612">
        <v>67</v>
      </c>
      <c r="K612">
        <v>26</v>
      </c>
      <c r="L612">
        <v>26</v>
      </c>
      <c r="M612">
        <v>1</v>
      </c>
      <c r="N612" t="s">
        <v>256</v>
      </c>
      <c r="O612" t="s">
        <v>201</v>
      </c>
      <c r="P612" t="s">
        <v>202</v>
      </c>
      <c r="Q612" t="s">
        <v>221</v>
      </c>
      <c r="R612" t="s">
        <v>202</v>
      </c>
      <c r="S612" t="s">
        <v>81</v>
      </c>
      <c r="T612" t="s">
        <v>257</v>
      </c>
      <c r="U612">
        <v>5</v>
      </c>
      <c r="V612" t="s">
        <v>245</v>
      </c>
      <c r="W612" t="s">
        <v>108</v>
      </c>
      <c r="X612" t="s">
        <v>197</v>
      </c>
      <c r="Y612">
        <v>2</v>
      </c>
      <c r="Z612">
        <v>4</v>
      </c>
      <c r="AA612">
        <v>48</v>
      </c>
    </row>
    <row r="613" spans="1:27" x14ac:dyDescent="0.35">
      <c r="A613">
        <v>202</v>
      </c>
      <c r="B613">
        <v>202</v>
      </c>
      <c r="C613" t="s">
        <v>38</v>
      </c>
      <c r="D613" t="s">
        <v>39</v>
      </c>
      <c r="E613">
        <v>2</v>
      </c>
      <c r="F613" t="s">
        <v>263</v>
      </c>
      <c r="G613">
        <v>2</v>
      </c>
      <c r="H613">
        <v>6</v>
      </c>
      <c r="I613">
        <v>1</v>
      </c>
      <c r="J613">
        <v>68</v>
      </c>
      <c r="K613">
        <v>64</v>
      </c>
      <c r="L613">
        <v>64</v>
      </c>
      <c r="M613">
        <v>2</v>
      </c>
      <c r="N613" t="s">
        <v>237</v>
      </c>
      <c r="O613" t="s">
        <v>201</v>
      </c>
      <c r="P613" t="s">
        <v>202</v>
      </c>
      <c r="Q613" t="s">
        <v>224</v>
      </c>
      <c r="R613" t="s">
        <v>202</v>
      </c>
      <c r="S613" t="s">
        <v>53</v>
      </c>
      <c r="T613" t="s">
        <v>238</v>
      </c>
      <c r="U613">
        <v>1</v>
      </c>
      <c r="V613" t="s">
        <v>225</v>
      </c>
      <c r="W613" t="s">
        <v>171</v>
      </c>
      <c r="X613" t="s">
        <v>112</v>
      </c>
      <c r="Y613">
        <v>1</v>
      </c>
      <c r="Z613">
        <v>4</v>
      </c>
      <c r="AA613">
        <v>48</v>
      </c>
    </row>
    <row r="614" spans="1:27" x14ac:dyDescent="0.35">
      <c r="A614">
        <v>202</v>
      </c>
      <c r="B614">
        <v>202</v>
      </c>
      <c r="C614" t="s">
        <v>38</v>
      </c>
      <c r="D614" t="s">
        <v>39</v>
      </c>
      <c r="E614">
        <v>2</v>
      </c>
      <c r="F614" t="s">
        <v>263</v>
      </c>
      <c r="G614">
        <v>2</v>
      </c>
      <c r="H614">
        <v>6</v>
      </c>
      <c r="I614">
        <v>1</v>
      </c>
      <c r="J614">
        <v>69</v>
      </c>
      <c r="K614">
        <v>62</v>
      </c>
      <c r="L614">
        <v>62</v>
      </c>
      <c r="M614">
        <v>2</v>
      </c>
      <c r="N614" t="s">
        <v>239</v>
      </c>
      <c r="O614" t="s">
        <v>201</v>
      </c>
      <c r="P614" t="s">
        <v>202</v>
      </c>
      <c r="Q614" t="s">
        <v>240</v>
      </c>
      <c r="R614" t="s">
        <v>202</v>
      </c>
      <c r="S614" t="s">
        <v>63</v>
      </c>
      <c r="T614" t="s">
        <v>241</v>
      </c>
      <c r="U614">
        <v>1</v>
      </c>
      <c r="V614" t="s">
        <v>210</v>
      </c>
      <c r="W614" t="s">
        <v>120</v>
      </c>
      <c r="X614" t="s">
        <v>128</v>
      </c>
      <c r="Y614">
        <v>2</v>
      </c>
      <c r="Z614">
        <v>4</v>
      </c>
      <c r="AA614">
        <v>48</v>
      </c>
    </row>
    <row r="615" spans="1:27" x14ac:dyDescent="0.35">
      <c r="A615">
        <v>202</v>
      </c>
      <c r="B615">
        <v>202</v>
      </c>
      <c r="C615" t="s">
        <v>38</v>
      </c>
      <c r="D615" t="s">
        <v>39</v>
      </c>
      <c r="E615">
        <v>2</v>
      </c>
      <c r="F615" t="s">
        <v>263</v>
      </c>
      <c r="G615">
        <v>2</v>
      </c>
      <c r="H615">
        <v>6</v>
      </c>
      <c r="I615">
        <v>1</v>
      </c>
      <c r="J615">
        <v>70</v>
      </c>
      <c r="K615">
        <v>32</v>
      </c>
      <c r="L615">
        <v>32</v>
      </c>
      <c r="M615">
        <v>1</v>
      </c>
      <c r="N615" t="s">
        <v>211</v>
      </c>
      <c r="O615" t="s">
        <v>201</v>
      </c>
      <c r="P615" t="s">
        <v>202</v>
      </c>
      <c r="Q615" t="s">
        <v>212</v>
      </c>
      <c r="R615" t="s">
        <v>202</v>
      </c>
      <c r="S615" t="s">
        <v>53</v>
      </c>
      <c r="T615" t="s">
        <v>213</v>
      </c>
      <c r="U615">
        <v>5</v>
      </c>
      <c r="V615" t="s">
        <v>251</v>
      </c>
      <c r="W615" t="s">
        <v>195</v>
      </c>
      <c r="X615" t="s">
        <v>58</v>
      </c>
      <c r="Y615">
        <v>2</v>
      </c>
      <c r="Z615">
        <v>4</v>
      </c>
      <c r="AA615">
        <v>48</v>
      </c>
    </row>
    <row r="616" spans="1:27" x14ac:dyDescent="0.35">
      <c r="A616">
        <v>202</v>
      </c>
      <c r="B616">
        <v>202</v>
      </c>
      <c r="C616" t="s">
        <v>38</v>
      </c>
      <c r="D616" t="s">
        <v>39</v>
      </c>
      <c r="E616">
        <v>2</v>
      </c>
      <c r="F616" t="s">
        <v>263</v>
      </c>
      <c r="G616">
        <v>2</v>
      </c>
      <c r="H616">
        <v>6</v>
      </c>
      <c r="I616">
        <v>1</v>
      </c>
      <c r="J616">
        <v>71</v>
      </c>
      <c r="K616">
        <v>66</v>
      </c>
      <c r="L616">
        <v>66</v>
      </c>
      <c r="M616">
        <v>2</v>
      </c>
      <c r="N616" t="s">
        <v>229</v>
      </c>
      <c r="O616" t="s">
        <v>201</v>
      </c>
      <c r="P616" t="s">
        <v>202</v>
      </c>
      <c r="Q616" t="s">
        <v>203</v>
      </c>
      <c r="R616" t="s">
        <v>202</v>
      </c>
      <c r="S616" t="s">
        <v>81</v>
      </c>
      <c r="T616" t="s">
        <v>230</v>
      </c>
      <c r="U616">
        <v>2</v>
      </c>
      <c r="V616" t="s">
        <v>228</v>
      </c>
      <c r="W616" t="s">
        <v>76</v>
      </c>
      <c r="X616" t="s">
        <v>155</v>
      </c>
      <c r="Y616">
        <v>2</v>
      </c>
      <c r="Z616">
        <v>4</v>
      </c>
      <c r="AA616">
        <v>48</v>
      </c>
    </row>
    <row r="617" spans="1:27" x14ac:dyDescent="0.35">
      <c r="A617">
        <v>202</v>
      </c>
      <c r="B617">
        <v>202</v>
      </c>
      <c r="C617" t="s">
        <v>38</v>
      </c>
      <c r="D617" t="s">
        <v>39</v>
      </c>
      <c r="E617">
        <v>2</v>
      </c>
      <c r="F617" t="s">
        <v>263</v>
      </c>
      <c r="G617">
        <v>2</v>
      </c>
      <c r="H617">
        <v>6</v>
      </c>
      <c r="I617">
        <v>1</v>
      </c>
      <c r="J617">
        <v>72</v>
      </c>
      <c r="K617">
        <v>27</v>
      </c>
      <c r="L617">
        <v>27</v>
      </c>
      <c r="M617">
        <v>1</v>
      </c>
      <c r="N617" t="s">
        <v>205</v>
      </c>
      <c r="O617" t="s">
        <v>201</v>
      </c>
      <c r="P617" t="s">
        <v>202</v>
      </c>
      <c r="Q617" t="s">
        <v>206</v>
      </c>
      <c r="R617" t="s">
        <v>202</v>
      </c>
      <c r="S617" t="s">
        <v>81</v>
      </c>
      <c r="T617" t="s">
        <v>207</v>
      </c>
      <c r="U617">
        <v>4</v>
      </c>
      <c r="V617" t="s">
        <v>247</v>
      </c>
      <c r="W617" t="s">
        <v>90</v>
      </c>
      <c r="X617" t="s">
        <v>189</v>
      </c>
      <c r="Y617">
        <v>1</v>
      </c>
      <c r="Z617">
        <v>4</v>
      </c>
      <c r="AA617">
        <v>48</v>
      </c>
    </row>
    <row r="618" spans="1:27" x14ac:dyDescent="0.35">
      <c r="A618">
        <v>202</v>
      </c>
      <c r="B618">
        <v>202</v>
      </c>
      <c r="C618" t="s">
        <v>38</v>
      </c>
      <c r="D618" t="s">
        <v>39</v>
      </c>
      <c r="E618">
        <v>2</v>
      </c>
      <c r="F618" t="s">
        <v>263</v>
      </c>
      <c r="G618">
        <v>2</v>
      </c>
      <c r="H618">
        <v>6</v>
      </c>
      <c r="I618">
        <v>2</v>
      </c>
      <c r="J618">
        <v>1</v>
      </c>
      <c r="K618">
        <v>7</v>
      </c>
      <c r="L618">
        <v>7</v>
      </c>
      <c r="M618">
        <v>1</v>
      </c>
      <c r="N618" t="s">
        <v>41</v>
      </c>
      <c r="O618" t="s">
        <v>42</v>
      </c>
      <c r="P618" t="s">
        <v>43</v>
      </c>
      <c r="Q618" t="s">
        <v>44</v>
      </c>
      <c r="R618" t="s">
        <v>45</v>
      </c>
      <c r="S618" t="s">
        <v>46</v>
      </c>
      <c r="T618" t="s">
        <v>47</v>
      </c>
      <c r="U618">
        <v>5</v>
      </c>
      <c r="V618" t="s">
        <v>118</v>
      </c>
      <c r="W618" t="s">
        <v>161</v>
      </c>
      <c r="X618" t="s">
        <v>243</v>
      </c>
      <c r="Y618">
        <v>1</v>
      </c>
      <c r="Z618">
        <v>1</v>
      </c>
      <c r="AA618">
        <v>48</v>
      </c>
    </row>
    <row r="619" spans="1:27" x14ac:dyDescent="0.35">
      <c r="A619">
        <v>202</v>
      </c>
      <c r="B619">
        <v>202</v>
      </c>
      <c r="C619" t="s">
        <v>38</v>
      </c>
      <c r="D619" t="s">
        <v>39</v>
      </c>
      <c r="E619">
        <v>2</v>
      </c>
      <c r="F619" t="s">
        <v>263</v>
      </c>
      <c r="G619">
        <v>2</v>
      </c>
      <c r="H619">
        <v>6</v>
      </c>
      <c r="I619">
        <v>2</v>
      </c>
      <c r="J619">
        <v>2</v>
      </c>
      <c r="K619">
        <v>46</v>
      </c>
      <c r="L619">
        <v>46</v>
      </c>
      <c r="M619">
        <v>2</v>
      </c>
      <c r="N619" t="s">
        <v>115</v>
      </c>
      <c r="O619" t="s">
        <v>42</v>
      </c>
      <c r="P619" t="s">
        <v>84</v>
      </c>
      <c r="Q619" t="s">
        <v>85</v>
      </c>
      <c r="R619" t="s">
        <v>52</v>
      </c>
      <c r="S619" t="s">
        <v>53</v>
      </c>
      <c r="T619" t="s">
        <v>116</v>
      </c>
      <c r="U619">
        <v>1</v>
      </c>
      <c r="V619" t="s">
        <v>86</v>
      </c>
      <c r="W619" t="s">
        <v>133</v>
      </c>
      <c r="X619" t="s">
        <v>236</v>
      </c>
      <c r="Y619">
        <v>1</v>
      </c>
      <c r="Z619">
        <v>1</v>
      </c>
      <c r="AA619">
        <v>48</v>
      </c>
    </row>
    <row r="620" spans="1:27" x14ac:dyDescent="0.35">
      <c r="A620">
        <v>202</v>
      </c>
      <c r="B620">
        <v>202</v>
      </c>
      <c r="C620" t="s">
        <v>38</v>
      </c>
      <c r="D620" t="s">
        <v>39</v>
      </c>
      <c r="E620">
        <v>2</v>
      </c>
      <c r="F620" t="s">
        <v>263</v>
      </c>
      <c r="G620">
        <v>2</v>
      </c>
      <c r="H620">
        <v>6</v>
      </c>
      <c r="I620">
        <v>2</v>
      </c>
      <c r="J620">
        <v>3</v>
      </c>
      <c r="K620">
        <v>43</v>
      </c>
      <c r="L620">
        <v>43</v>
      </c>
      <c r="M620">
        <v>2</v>
      </c>
      <c r="N620" t="s">
        <v>111</v>
      </c>
      <c r="O620" t="s">
        <v>42</v>
      </c>
      <c r="P620" t="s">
        <v>92</v>
      </c>
      <c r="Q620" t="s">
        <v>93</v>
      </c>
      <c r="R620" t="s">
        <v>80</v>
      </c>
      <c r="S620" t="s">
        <v>81</v>
      </c>
      <c r="T620" t="s">
        <v>112</v>
      </c>
      <c r="U620">
        <v>1</v>
      </c>
      <c r="V620" t="s">
        <v>120</v>
      </c>
      <c r="W620" t="s">
        <v>128</v>
      </c>
      <c r="X620" t="s">
        <v>259</v>
      </c>
      <c r="Y620">
        <v>2</v>
      </c>
      <c r="Z620">
        <v>1</v>
      </c>
      <c r="AA620">
        <v>48</v>
      </c>
    </row>
    <row r="621" spans="1:27" x14ac:dyDescent="0.35">
      <c r="A621">
        <v>202</v>
      </c>
      <c r="B621">
        <v>202</v>
      </c>
      <c r="C621" t="s">
        <v>38</v>
      </c>
      <c r="D621" t="s">
        <v>39</v>
      </c>
      <c r="E621">
        <v>2</v>
      </c>
      <c r="F621" t="s">
        <v>263</v>
      </c>
      <c r="G621">
        <v>2</v>
      </c>
      <c r="H621">
        <v>6</v>
      </c>
      <c r="I621">
        <v>2</v>
      </c>
      <c r="J621">
        <v>4</v>
      </c>
      <c r="K621">
        <v>11</v>
      </c>
      <c r="L621">
        <v>11</v>
      </c>
      <c r="M621">
        <v>1</v>
      </c>
      <c r="N621" t="s">
        <v>77</v>
      </c>
      <c r="O621" t="s">
        <v>42</v>
      </c>
      <c r="P621" t="s">
        <v>78</v>
      </c>
      <c r="Q621" t="s">
        <v>79</v>
      </c>
      <c r="R621" t="s">
        <v>80</v>
      </c>
      <c r="S621" t="s">
        <v>81</v>
      </c>
      <c r="T621" t="s">
        <v>82</v>
      </c>
      <c r="U621">
        <v>4</v>
      </c>
      <c r="V621" t="s">
        <v>114</v>
      </c>
      <c r="W621" t="s">
        <v>238</v>
      </c>
      <c r="X621" t="s">
        <v>191</v>
      </c>
      <c r="Y621">
        <v>2</v>
      </c>
      <c r="Z621">
        <v>1</v>
      </c>
      <c r="AA621">
        <v>48</v>
      </c>
    </row>
    <row r="622" spans="1:27" x14ac:dyDescent="0.35">
      <c r="A622">
        <v>202</v>
      </c>
      <c r="B622">
        <v>202</v>
      </c>
      <c r="C622" t="s">
        <v>38</v>
      </c>
      <c r="D622" t="s">
        <v>39</v>
      </c>
      <c r="E622">
        <v>2</v>
      </c>
      <c r="F622" t="s">
        <v>263</v>
      </c>
      <c r="G622">
        <v>2</v>
      </c>
      <c r="H622">
        <v>6</v>
      </c>
      <c r="I622">
        <v>2</v>
      </c>
      <c r="J622">
        <v>5</v>
      </c>
      <c r="K622">
        <v>5</v>
      </c>
      <c r="L622">
        <v>5</v>
      </c>
      <c r="M622">
        <v>1</v>
      </c>
      <c r="N622" t="s">
        <v>59</v>
      </c>
      <c r="O622" t="s">
        <v>42</v>
      </c>
      <c r="P622" t="s">
        <v>60</v>
      </c>
      <c r="Q622" t="s">
        <v>61</v>
      </c>
      <c r="R622" t="s">
        <v>62</v>
      </c>
      <c r="S622" t="s">
        <v>63</v>
      </c>
      <c r="T622" t="s">
        <v>64</v>
      </c>
      <c r="U622">
        <v>4</v>
      </c>
      <c r="V622" t="s">
        <v>94</v>
      </c>
      <c r="W622" t="s">
        <v>173</v>
      </c>
      <c r="X622" t="s">
        <v>257</v>
      </c>
      <c r="Y622">
        <v>2</v>
      </c>
      <c r="Z622">
        <v>1</v>
      </c>
      <c r="AA622">
        <v>48</v>
      </c>
    </row>
    <row r="623" spans="1:27" x14ac:dyDescent="0.35">
      <c r="A623">
        <v>202</v>
      </c>
      <c r="B623">
        <v>202</v>
      </c>
      <c r="C623" t="s">
        <v>38</v>
      </c>
      <c r="D623" t="s">
        <v>39</v>
      </c>
      <c r="E623">
        <v>2</v>
      </c>
      <c r="F623" t="s">
        <v>263</v>
      </c>
      <c r="G623">
        <v>2</v>
      </c>
      <c r="H623">
        <v>6</v>
      </c>
      <c r="I623">
        <v>2</v>
      </c>
      <c r="J623">
        <v>6</v>
      </c>
      <c r="K623">
        <v>40</v>
      </c>
      <c r="L623">
        <v>40</v>
      </c>
      <c r="M623">
        <v>2</v>
      </c>
      <c r="N623" t="s">
        <v>105</v>
      </c>
      <c r="O623" t="s">
        <v>42</v>
      </c>
      <c r="P623" t="s">
        <v>74</v>
      </c>
      <c r="Q623" t="s">
        <v>75</v>
      </c>
      <c r="R623" t="s">
        <v>52</v>
      </c>
      <c r="S623" t="s">
        <v>53</v>
      </c>
      <c r="T623" t="s">
        <v>106</v>
      </c>
      <c r="U623">
        <v>1</v>
      </c>
      <c r="V623" t="s">
        <v>90</v>
      </c>
      <c r="W623" t="s">
        <v>183</v>
      </c>
      <c r="X623" t="s">
        <v>241</v>
      </c>
      <c r="Y623">
        <v>2</v>
      </c>
      <c r="Z623">
        <v>1</v>
      </c>
      <c r="AA623">
        <v>48</v>
      </c>
    </row>
    <row r="624" spans="1:27" x14ac:dyDescent="0.35">
      <c r="A624">
        <v>202</v>
      </c>
      <c r="B624">
        <v>202</v>
      </c>
      <c r="C624" t="s">
        <v>38</v>
      </c>
      <c r="D624" t="s">
        <v>39</v>
      </c>
      <c r="E624">
        <v>2</v>
      </c>
      <c r="F624" t="s">
        <v>263</v>
      </c>
      <c r="G624">
        <v>2</v>
      </c>
      <c r="H624">
        <v>6</v>
      </c>
      <c r="I624">
        <v>2</v>
      </c>
      <c r="J624">
        <v>7</v>
      </c>
      <c r="K624">
        <v>8</v>
      </c>
      <c r="L624">
        <v>8</v>
      </c>
      <c r="M624">
        <v>1</v>
      </c>
      <c r="N624" t="s">
        <v>117</v>
      </c>
      <c r="O624" t="s">
        <v>42</v>
      </c>
      <c r="P624" t="s">
        <v>43</v>
      </c>
      <c r="Q624" t="s">
        <v>44</v>
      </c>
      <c r="R624" t="s">
        <v>52</v>
      </c>
      <c r="S624" t="s">
        <v>53</v>
      </c>
      <c r="T624" t="s">
        <v>118</v>
      </c>
      <c r="U624">
        <v>4</v>
      </c>
      <c r="V624" t="s">
        <v>116</v>
      </c>
      <c r="W624" t="s">
        <v>179</v>
      </c>
      <c r="X624" t="s">
        <v>230</v>
      </c>
      <c r="Y624">
        <v>2</v>
      </c>
      <c r="Z624">
        <v>1</v>
      </c>
      <c r="AA624">
        <v>48</v>
      </c>
    </row>
    <row r="625" spans="1:27" x14ac:dyDescent="0.35">
      <c r="A625">
        <v>202</v>
      </c>
      <c r="B625">
        <v>202</v>
      </c>
      <c r="C625" t="s">
        <v>38</v>
      </c>
      <c r="D625" t="s">
        <v>39</v>
      </c>
      <c r="E625">
        <v>2</v>
      </c>
      <c r="F625" t="s">
        <v>263</v>
      </c>
      <c r="G625">
        <v>2</v>
      </c>
      <c r="H625">
        <v>6</v>
      </c>
      <c r="I625">
        <v>2</v>
      </c>
      <c r="J625">
        <v>8</v>
      </c>
      <c r="K625">
        <v>42</v>
      </c>
      <c r="L625">
        <v>42</v>
      </c>
      <c r="M625">
        <v>2</v>
      </c>
      <c r="N625" t="s">
        <v>113</v>
      </c>
      <c r="O625" t="s">
        <v>42</v>
      </c>
      <c r="P625" t="s">
        <v>102</v>
      </c>
      <c r="Q625" t="s">
        <v>103</v>
      </c>
      <c r="R625" t="s">
        <v>80</v>
      </c>
      <c r="S625" t="s">
        <v>81</v>
      </c>
      <c r="T625" t="s">
        <v>114</v>
      </c>
      <c r="U625">
        <v>2</v>
      </c>
      <c r="V625" t="s">
        <v>104</v>
      </c>
      <c r="W625" t="s">
        <v>197</v>
      </c>
      <c r="X625" t="s">
        <v>247</v>
      </c>
      <c r="Y625">
        <v>1</v>
      </c>
      <c r="Z625">
        <v>1</v>
      </c>
      <c r="AA625">
        <v>48</v>
      </c>
    </row>
    <row r="626" spans="1:27" x14ac:dyDescent="0.35">
      <c r="A626">
        <v>202</v>
      </c>
      <c r="B626">
        <v>202</v>
      </c>
      <c r="C626" t="s">
        <v>38</v>
      </c>
      <c r="D626" t="s">
        <v>39</v>
      </c>
      <c r="E626">
        <v>2</v>
      </c>
      <c r="F626" t="s">
        <v>263</v>
      </c>
      <c r="G626">
        <v>2</v>
      </c>
      <c r="H626">
        <v>6</v>
      </c>
      <c r="I626">
        <v>2</v>
      </c>
      <c r="J626">
        <v>9</v>
      </c>
      <c r="K626">
        <v>45</v>
      </c>
      <c r="L626">
        <v>45</v>
      </c>
      <c r="M626">
        <v>2</v>
      </c>
      <c r="N626" t="s">
        <v>83</v>
      </c>
      <c r="O626" t="s">
        <v>42</v>
      </c>
      <c r="P626" t="s">
        <v>84</v>
      </c>
      <c r="Q626" t="s">
        <v>85</v>
      </c>
      <c r="R626" t="s">
        <v>62</v>
      </c>
      <c r="S626" t="s">
        <v>63</v>
      </c>
      <c r="T626" t="s">
        <v>86</v>
      </c>
      <c r="U626">
        <v>2</v>
      </c>
      <c r="V626" t="s">
        <v>72</v>
      </c>
      <c r="W626" t="s">
        <v>159</v>
      </c>
      <c r="X626" t="s">
        <v>255</v>
      </c>
      <c r="Y626">
        <v>2</v>
      </c>
      <c r="Z626">
        <v>1</v>
      </c>
      <c r="AA626">
        <v>48</v>
      </c>
    </row>
    <row r="627" spans="1:27" x14ac:dyDescent="0.35">
      <c r="A627">
        <v>202</v>
      </c>
      <c r="B627">
        <v>202</v>
      </c>
      <c r="C627" t="s">
        <v>38</v>
      </c>
      <c r="D627" t="s">
        <v>39</v>
      </c>
      <c r="E627">
        <v>2</v>
      </c>
      <c r="F627" t="s">
        <v>263</v>
      </c>
      <c r="G627">
        <v>2</v>
      </c>
      <c r="H627">
        <v>6</v>
      </c>
      <c r="I627">
        <v>2</v>
      </c>
      <c r="J627">
        <v>10</v>
      </c>
      <c r="K627">
        <v>2</v>
      </c>
      <c r="L627">
        <v>2</v>
      </c>
      <c r="M627">
        <v>1</v>
      </c>
      <c r="N627" t="s">
        <v>97</v>
      </c>
      <c r="O627" t="s">
        <v>42</v>
      </c>
      <c r="P627" t="s">
        <v>98</v>
      </c>
      <c r="Q627" t="s">
        <v>99</v>
      </c>
      <c r="R627" t="s">
        <v>80</v>
      </c>
      <c r="S627" t="s">
        <v>81</v>
      </c>
      <c r="T627" t="s">
        <v>100</v>
      </c>
      <c r="U627">
        <v>1</v>
      </c>
      <c r="V627" t="s">
        <v>110</v>
      </c>
      <c r="W627" t="s">
        <v>253</v>
      </c>
      <c r="X627" t="s">
        <v>171</v>
      </c>
      <c r="Y627">
        <v>1</v>
      </c>
      <c r="Z627">
        <v>1</v>
      </c>
      <c r="AA627">
        <v>48</v>
      </c>
    </row>
    <row r="628" spans="1:27" x14ac:dyDescent="0.35">
      <c r="A628">
        <v>202</v>
      </c>
      <c r="B628">
        <v>202</v>
      </c>
      <c r="C628" t="s">
        <v>38</v>
      </c>
      <c r="D628" t="s">
        <v>39</v>
      </c>
      <c r="E628">
        <v>2</v>
      </c>
      <c r="F628" t="s">
        <v>263</v>
      </c>
      <c r="G628">
        <v>2</v>
      </c>
      <c r="H628">
        <v>6</v>
      </c>
      <c r="I628">
        <v>2</v>
      </c>
      <c r="J628">
        <v>11</v>
      </c>
      <c r="K628">
        <v>6</v>
      </c>
      <c r="L628">
        <v>6</v>
      </c>
      <c r="M628">
        <v>1</v>
      </c>
      <c r="N628" t="s">
        <v>89</v>
      </c>
      <c r="O628" t="s">
        <v>42</v>
      </c>
      <c r="P628" t="s">
        <v>60</v>
      </c>
      <c r="Q628" t="s">
        <v>61</v>
      </c>
      <c r="R628" t="s">
        <v>52</v>
      </c>
      <c r="S628" t="s">
        <v>53</v>
      </c>
      <c r="T628" t="s">
        <v>90</v>
      </c>
      <c r="U628">
        <v>1</v>
      </c>
      <c r="V628" t="s">
        <v>64</v>
      </c>
      <c r="W628" t="s">
        <v>249</v>
      </c>
      <c r="X628" t="s">
        <v>187</v>
      </c>
      <c r="Y628">
        <v>1</v>
      </c>
      <c r="Z628">
        <v>1</v>
      </c>
      <c r="AA628">
        <v>48</v>
      </c>
    </row>
    <row r="629" spans="1:27" x14ac:dyDescent="0.35">
      <c r="A629">
        <v>202</v>
      </c>
      <c r="B629">
        <v>202</v>
      </c>
      <c r="C629" t="s">
        <v>38</v>
      </c>
      <c r="D629" t="s">
        <v>39</v>
      </c>
      <c r="E629">
        <v>2</v>
      </c>
      <c r="F629" t="s">
        <v>263</v>
      </c>
      <c r="G629">
        <v>2</v>
      </c>
      <c r="H629">
        <v>6</v>
      </c>
      <c r="I629">
        <v>2</v>
      </c>
      <c r="J629">
        <v>12</v>
      </c>
      <c r="K629">
        <v>1</v>
      </c>
      <c r="L629">
        <v>1</v>
      </c>
      <c r="M629">
        <v>1</v>
      </c>
      <c r="N629" t="s">
        <v>109</v>
      </c>
      <c r="O629" t="s">
        <v>42</v>
      </c>
      <c r="P629" t="s">
        <v>98</v>
      </c>
      <c r="Q629" t="s">
        <v>99</v>
      </c>
      <c r="R629" t="s">
        <v>45</v>
      </c>
      <c r="S629" t="s">
        <v>46</v>
      </c>
      <c r="T629" t="s">
        <v>110</v>
      </c>
      <c r="U629">
        <v>1</v>
      </c>
      <c r="V629" t="s">
        <v>88</v>
      </c>
      <c r="W629" t="s">
        <v>169</v>
      </c>
      <c r="X629" t="s">
        <v>219</v>
      </c>
      <c r="Y629">
        <v>2</v>
      </c>
      <c r="Z629">
        <v>1</v>
      </c>
      <c r="AA629">
        <v>48</v>
      </c>
    </row>
    <row r="630" spans="1:27" x14ac:dyDescent="0.35">
      <c r="A630">
        <v>202</v>
      </c>
      <c r="B630">
        <v>202</v>
      </c>
      <c r="C630" t="s">
        <v>38</v>
      </c>
      <c r="D630" t="s">
        <v>39</v>
      </c>
      <c r="E630">
        <v>2</v>
      </c>
      <c r="F630" t="s">
        <v>263</v>
      </c>
      <c r="G630">
        <v>2</v>
      </c>
      <c r="H630">
        <v>6</v>
      </c>
      <c r="I630">
        <v>2</v>
      </c>
      <c r="J630">
        <v>13</v>
      </c>
      <c r="K630">
        <v>37</v>
      </c>
      <c r="L630">
        <v>37</v>
      </c>
      <c r="M630">
        <v>2</v>
      </c>
      <c r="N630" t="s">
        <v>119</v>
      </c>
      <c r="O630" t="s">
        <v>42</v>
      </c>
      <c r="P630" t="s">
        <v>66</v>
      </c>
      <c r="Q630" t="s">
        <v>67</v>
      </c>
      <c r="R630" t="s">
        <v>80</v>
      </c>
      <c r="S630" t="s">
        <v>81</v>
      </c>
      <c r="T630" t="s">
        <v>120</v>
      </c>
      <c r="U630">
        <v>1</v>
      </c>
      <c r="V630" t="s">
        <v>68</v>
      </c>
      <c r="W630" t="s">
        <v>189</v>
      </c>
      <c r="X630" t="s">
        <v>225</v>
      </c>
      <c r="Y630">
        <v>1</v>
      </c>
      <c r="Z630">
        <v>1</v>
      </c>
      <c r="AA630">
        <v>48</v>
      </c>
    </row>
    <row r="631" spans="1:27" x14ac:dyDescent="0.35">
      <c r="A631">
        <v>202</v>
      </c>
      <c r="B631">
        <v>202</v>
      </c>
      <c r="C631" t="s">
        <v>38</v>
      </c>
      <c r="D631" t="s">
        <v>39</v>
      </c>
      <c r="E631">
        <v>2</v>
      </c>
      <c r="F631" t="s">
        <v>263</v>
      </c>
      <c r="G631">
        <v>2</v>
      </c>
      <c r="H631">
        <v>6</v>
      </c>
      <c r="I631">
        <v>2</v>
      </c>
      <c r="J631">
        <v>14</v>
      </c>
      <c r="K631">
        <v>3</v>
      </c>
      <c r="L631">
        <v>3</v>
      </c>
      <c r="M631">
        <v>1</v>
      </c>
      <c r="N631" t="s">
        <v>121</v>
      </c>
      <c r="O631" t="s">
        <v>42</v>
      </c>
      <c r="P631" t="s">
        <v>70</v>
      </c>
      <c r="Q631" t="s">
        <v>71</v>
      </c>
      <c r="R631" t="s">
        <v>80</v>
      </c>
      <c r="S631" t="s">
        <v>81</v>
      </c>
      <c r="T631" t="s">
        <v>122</v>
      </c>
      <c r="U631">
        <v>5</v>
      </c>
      <c r="V631" t="s">
        <v>100</v>
      </c>
      <c r="W631" t="s">
        <v>233</v>
      </c>
      <c r="X631" t="s">
        <v>148</v>
      </c>
      <c r="Y631">
        <v>2</v>
      </c>
      <c r="Z631">
        <v>1</v>
      </c>
      <c r="AA631">
        <v>48</v>
      </c>
    </row>
    <row r="632" spans="1:27" x14ac:dyDescent="0.35">
      <c r="A632">
        <v>202</v>
      </c>
      <c r="B632">
        <v>202</v>
      </c>
      <c r="C632" t="s">
        <v>38</v>
      </c>
      <c r="D632" t="s">
        <v>39</v>
      </c>
      <c r="E632">
        <v>2</v>
      </c>
      <c r="F632" t="s">
        <v>263</v>
      </c>
      <c r="G632">
        <v>2</v>
      </c>
      <c r="H632">
        <v>6</v>
      </c>
      <c r="I632">
        <v>2</v>
      </c>
      <c r="J632">
        <v>15</v>
      </c>
      <c r="K632">
        <v>44</v>
      </c>
      <c r="L632">
        <v>44</v>
      </c>
      <c r="M632">
        <v>2</v>
      </c>
      <c r="N632" t="s">
        <v>91</v>
      </c>
      <c r="O632" t="s">
        <v>42</v>
      </c>
      <c r="P632" t="s">
        <v>92</v>
      </c>
      <c r="Q632" t="s">
        <v>93</v>
      </c>
      <c r="R632" t="s">
        <v>62</v>
      </c>
      <c r="S632" t="s">
        <v>63</v>
      </c>
      <c r="T632" t="s">
        <v>94</v>
      </c>
      <c r="U632">
        <v>5</v>
      </c>
      <c r="V632" t="s">
        <v>112</v>
      </c>
      <c r="W632" t="s">
        <v>204</v>
      </c>
      <c r="X632" t="s">
        <v>195</v>
      </c>
      <c r="Y632">
        <v>1</v>
      </c>
      <c r="Z632">
        <v>1</v>
      </c>
      <c r="AA632">
        <v>48</v>
      </c>
    </row>
    <row r="633" spans="1:27" x14ac:dyDescent="0.35">
      <c r="A633">
        <v>202</v>
      </c>
      <c r="B633">
        <v>202</v>
      </c>
      <c r="C633" t="s">
        <v>38</v>
      </c>
      <c r="D633" t="s">
        <v>39</v>
      </c>
      <c r="E633">
        <v>2</v>
      </c>
      <c r="F633" t="s">
        <v>263</v>
      </c>
      <c r="G633">
        <v>2</v>
      </c>
      <c r="H633">
        <v>6</v>
      </c>
      <c r="I633">
        <v>2</v>
      </c>
      <c r="J633">
        <v>16</v>
      </c>
      <c r="K633">
        <v>9</v>
      </c>
      <c r="L633">
        <v>9</v>
      </c>
      <c r="M633">
        <v>1</v>
      </c>
      <c r="N633" t="s">
        <v>55</v>
      </c>
      <c r="O633" t="s">
        <v>42</v>
      </c>
      <c r="P633" t="s">
        <v>56</v>
      </c>
      <c r="Q633" t="s">
        <v>57</v>
      </c>
      <c r="R633" t="s">
        <v>45</v>
      </c>
      <c r="S633" t="s">
        <v>46</v>
      </c>
      <c r="T633" t="s">
        <v>58</v>
      </c>
      <c r="U633">
        <v>2</v>
      </c>
      <c r="V633" t="s">
        <v>76</v>
      </c>
      <c r="W633" t="s">
        <v>251</v>
      </c>
      <c r="X633" t="s">
        <v>145</v>
      </c>
      <c r="Y633">
        <v>2</v>
      </c>
      <c r="Z633">
        <v>1</v>
      </c>
      <c r="AA633">
        <v>48</v>
      </c>
    </row>
    <row r="634" spans="1:27" x14ac:dyDescent="0.35">
      <c r="A634">
        <v>202</v>
      </c>
      <c r="B634">
        <v>202</v>
      </c>
      <c r="C634" t="s">
        <v>38</v>
      </c>
      <c r="D634" t="s">
        <v>39</v>
      </c>
      <c r="E634">
        <v>2</v>
      </c>
      <c r="F634" t="s">
        <v>263</v>
      </c>
      <c r="G634">
        <v>2</v>
      </c>
      <c r="H634">
        <v>6</v>
      </c>
      <c r="I634">
        <v>2</v>
      </c>
      <c r="J634">
        <v>17</v>
      </c>
      <c r="K634">
        <v>38</v>
      </c>
      <c r="L634">
        <v>38</v>
      </c>
      <c r="M634">
        <v>2</v>
      </c>
      <c r="N634" t="s">
        <v>65</v>
      </c>
      <c r="O634" t="s">
        <v>42</v>
      </c>
      <c r="P634" t="s">
        <v>66</v>
      </c>
      <c r="Q634" t="s">
        <v>67</v>
      </c>
      <c r="R634" t="s">
        <v>62</v>
      </c>
      <c r="S634" t="s">
        <v>63</v>
      </c>
      <c r="T634" t="s">
        <v>68</v>
      </c>
      <c r="U634">
        <v>2</v>
      </c>
      <c r="V634" t="s">
        <v>108</v>
      </c>
      <c r="W634" t="s">
        <v>151</v>
      </c>
      <c r="X634" t="s">
        <v>213</v>
      </c>
      <c r="Y634">
        <v>2</v>
      </c>
      <c r="Z634">
        <v>1</v>
      </c>
      <c r="AA634">
        <v>48</v>
      </c>
    </row>
    <row r="635" spans="1:27" x14ac:dyDescent="0.35">
      <c r="A635">
        <v>202</v>
      </c>
      <c r="B635">
        <v>202</v>
      </c>
      <c r="C635" t="s">
        <v>38</v>
      </c>
      <c r="D635" t="s">
        <v>39</v>
      </c>
      <c r="E635">
        <v>2</v>
      </c>
      <c r="F635" t="s">
        <v>263</v>
      </c>
      <c r="G635">
        <v>2</v>
      </c>
      <c r="H635">
        <v>6</v>
      </c>
      <c r="I635">
        <v>2</v>
      </c>
      <c r="J635">
        <v>18</v>
      </c>
      <c r="K635">
        <v>12</v>
      </c>
      <c r="L635">
        <v>12</v>
      </c>
      <c r="M635">
        <v>1</v>
      </c>
      <c r="N635" t="s">
        <v>95</v>
      </c>
      <c r="O635" t="s">
        <v>42</v>
      </c>
      <c r="P635" t="s">
        <v>78</v>
      </c>
      <c r="Q635" t="s">
        <v>79</v>
      </c>
      <c r="R635" t="s">
        <v>52</v>
      </c>
      <c r="S635" t="s">
        <v>53</v>
      </c>
      <c r="T635" t="s">
        <v>96</v>
      </c>
      <c r="U635">
        <v>4</v>
      </c>
      <c r="V635" t="s">
        <v>82</v>
      </c>
      <c r="W635" t="s">
        <v>210</v>
      </c>
      <c r="X635" t="s">
        <v>137</v>
      </c>
      <c r="Y635">
        <v>1</v>
      </c>
      <c r="Z635">
        <v>1</v>
      </c>
      <c r="AA635">
        <v>48</v>
      </c>
    </row>
    <row r="636" spans="1:27" x14ac:dyDescent="0.35">
      <c r="A636">
        <v>202</v>
      </c>
      <c r="B636">
        <v>202</v>
      </c>
      <c r="C636" t="s">
        <v>38</v>
      </c>
      <c r="D636" t="s">
        <v>39</v>
      </c>
      <c r="E636">
        <v>2</v>
      </c>
      <c r="F636" t="s">
        <v>263</v>
      </c>
      <c r="G636">
        <v>2</v>
      </c>
      <c r="H636">
        <v>6</v>
      </c>
      <c r="I636">
        <v>2</v>
      </c>
      <c r="J636">
        <v>19</v>
      </c>
      <c r="K636">
        <v>4</v>
      </c>
      <c r="L636">
        <v>4</v>
      </c>
      <c r="M636">
        <v>1</v>
      </c>
      <c r="N636" t="s">
        <v>69</v>
      </c>
      <c r="O636" t="s">
        <v>42</v>
      </c>
      <c r="P636" t="s">
        <v>70</v>
      </c>
      <c r="Q636" t="s">
        <v>71</v>
      </c>
      <c r="R636" t="s">
        <v>62</v>
      </c>
      <c r="S636" t="s">
        <v>63</v>
      </c>
      <c r="T636" t="s">
        <v>72</v>
      </c>
      <c r="U636">
        <v>1</v>
      </c>
      <c r="V636" t="s">
        <v>122</v>
      </c>
      <c r="W636" t="s">
        <v>222</v>
      </c>
      <c r="X636" t="s">
        <v>199</v>
      </c>
      <c r="Y636">
        <v>1</v>
      </c>
      <c r="Z636">
        <v>1</v>
      </c>
      <c r="AA636">
        <v>48</v>
      </c>
    </row>
    <row r="637" spans="1:27" x14ac:dyDescent="0.35">
      <c r="A637">
        <v>202</v>
      </c>
      <c r="B637">
        <v>202</v>
      </c>
      <c r="C637" t="s">
        <v>38</v>
      </c>
      <c r="D637" t="s">
        <v>39</v>
      </c>
      <c r="E637">
        <v>2</v>
      </c>
      <c r="F637" t="s">
        <v>263</v>
      </c>
      <c r="G637">
        <v>2</v>
      </c>
      <c r="H637">
        <v>6</v>
      </c>
      <c r="I637">
        <v>2</v>
      </c>
      <c r="J637">
        <v>20</v>
      </c>
      <c r="K637">
        <v>48</v>
      </c>
      <c r="L637">
        <v>48</v>
      </c>
      <c r="M637">
        <v>2</v>
      </c>
      <c r="N637" t="s">
        <v>49</v>
      </c>
      <c r="O637" t="s">
        <v>42</v>
      </c>
      <c r="P637" t="s">
        <v>50</v>
      </c>
      <c r="Q637" t="s">
        <v>51</v>
      </c>
      <c r="R637" t="s">
        <v>52</v>
      </c>
      <c r="S637" t="s">
        <v>53</v>
      </c>
      <c r="T637" t="s">
        <v>54</v>
      </c>
      <c r="U637">
        <v>2</v>
      </c>
      <c r="V637" t="s">
        <v>96</v>
      </c>
      <c r="W637" t="s">
        <v>155</v>
      </c>
      <c r="X637" t="s">
        <v>261</v>
      </c>
      <c r="Y637">
        <v>2</v>
      </c>
      <c r="Z637">
        <v>1</v>
      </c>
      <c r="AA637">
        <v>48</v>
      </c>
    </row>
    <row r="638" spans="1:27" x14ac:dyDescent="0.35">
      <c r="A638">
        <v>202</v>
      </c>
      <c r="B638">
        <v>202</v>
      </c>
      <c r="C638" t="s">
        <v>38</v>
      </c>
      <c r="D638" t="s">
        <v>39</v>
      </c>
      <c r="E638">
        <v>2</v>
      </c>
      <c r="F638" t="s">
        <v>263</v>
      </c>
      <c r="G638">
        <v>2</v>
      </c>
      <c r="H638">
        <v>6</v>
      </c>
      <c r="I638">
        <v>2</v>
      </c>
      <c r="J638">
        <v>21</v>
      </c>
      <c r="K638">
        <v>39</v>
      </c>
      <c r="L638">
        <v>39</v>
      </c>
      <c r="M638">
        <v>2</v>
      </c>
      <c r="N638" t="s">
        <v>73</v>
      </c>
      <c r="O638" t="s">
        <v>42</v>
      </c>
      <c r="P638" t="s">
        <v>74</v>
      </c>
      <c r="Q638" t="s">
        <v>75</v>
      </c>
      <c r="R638" t="s">
        <v>45</v>
      </c>
      <c r="S638" t="s">
        <v>46</v>
      </c>
      <c r="T638" t="s">
        <v>76</v>
      </c>
      <c r="U638">
        <v>5</v>
      </c>
      <c r="V638" t="s">
        <v>106</v>
      </c>
      <c r="W638" t="s">
        <v>245</v>
      </c>
      <c r="X638" t="s">
        <v>165</v>
      </c>
      <c r="Y638">
        <v>1</v>
      </c>
      <c r="Z638">
        <v>1</v>
      </c>
      <c r="AA638">
        <v>48</v>
      </c>
    </row>
    <row r="639" spans="1:27" x14ac:dyDescent="0.35">
      <c r="A639">
        <v>202</v>
      </c>
      <c r="B639">
        <v>202</v>
      </c>
      <c r="C639" t="s">
        <v>38</v>
      </c>
      <c r="D639" t="s">
        <v>39</v>
      </c>
      <c r="E639">
        <v>2</v>
      </c>
      <c r="F639" t="s">
        <v>263</v>
      </c>
      <c r="G639">
        <v>2</v>
      </c>
      <c r="H639">
        <v>6</v>
      </c>
      <c r="I639">
        <v>2</v>
      </c>
      <c r="J639">
        <v>22</v>
      </c>
      <c r="K639">
        <v>10</v>
      </c>
      <c r="L639">
        <v>10</v>
      </c>
      <c r="M639">
        <v>1</v>
      </c>
      <c r="N639" t="s">
        <v>107</v>
      </c>
      <c r="O639" t="s">
        <v>42</v>
      </c>
      <c r="P639" t="s">
        <v>56</v>
      </c>
      <c r="Q639" t="s">
        <v>57</v>
      </c>
      <c r="R639" t="s">
        <v>62</v>
      </c>
      <c r="S639" t="s">
        <v>63</v>
      </c>
      <c r="T639" t="s">
        <v>108</v>
      </c>
      <c r="U639">
        <v>4</v>
      </c>
      <c r="V639" t="s">
        <v>58</v>
      </c>
      <c r="W639" t="s">
        <v>207</v>
      </c>
      <c r="X639" t="s">
        <v>175</v>
      </c>
      <c r="Y639">
        <v>1</v>
      </c>
      <c r="Z639">
        <v>1</v>
      </c>
      <c r="AA639">
        <v>48</v>
      </c>
    </row>
    <row r="640" spans="1:27" x14ac:dyDescent="0.35">
      <c r="A640">
        <v>202</v>
      </c>
      <c r="B640">
        <v>202</v>
      </c>
      <c r="C640" t="s">
        <v>38</v>
      </c>
      <c r="D640" t="s">
        <v>39</v>
      </c>
      <c r="E640">
        <v>2</v>
      </c>
      <c r="F640" t="s">
        <v>263</v>
      </c>
      <c r="G640">
        <v>2</v>
      </c>
      <c r="H640">
        <v>6</v>
      </c>
      <c r="I640">
        <v>2</v>
      </c>
      <c r="J640">
        <v>23</v>
      </c>
      <c r="K640">
        <v>47</v>
      </c>
      <c r="L640">
        <v>47</v>
      </c>
      <c r="M640">
        <v>2</v>
      </c>
      <c r="N640" t="s">
        <v>87</v>
      </c>
      <c r="O640" t="s">
        <v>42</v>
      </c>
      <c r="P640" t="s">
        <v>50</v>
      </c>
      <c r="Q640" t="s">
        <v>51</v>
      </c>
      <c r="R640" t="s">
        <v>45</v>
      </c>
      <c r="S640" t="s">
        <v>46</v>
      </c>
      <c r="T640" t="s">
        <v>88</v>
      </c>
      <c r="U640">
        <v>5</v>
      </c>
      <c r="V640" t="s">
        <v>54</v>
      </c>
      <c r="W640" t="s">
        <v>216</v>
      </c>
      <c r="X640" t="s">
        <v>141</v>
      </c>
      <c r="Y640">
        <v>1</v>
      </c>
      <c r="Z640">
        <v>1</v>
      </c>
      <c r="AA640">
        <v>48</v>
      </c>
    </row>
    <row r="641" spans="1:27" x14ac:dyDescent="0.35">
      <c r="A641">
        <v>202</v>
      </c>
      <c r="B641">
        <v>202</v>
      </c>
      <c r="C641" t="s">
        <v>38</v>
      </c>
      <c r="D641" t="s">
        <v>39</v>
      </c>
      <c r="E641">
        <v>2</v>
      </c>
      <c r="F641" t="s">
        <v>263</v>
      </c>
      <c r="G641">
        <v>2</v>
      </c>
      <c r="H641">
        <v>6</v>
      </c>
      <c r="I641">
        <v>2</v>
      </c>
      <c r="J641">
        <v>24</v>
      </c>
      <c r="K641">
        <v>41</v>
      </c>
      <c r="L641">
        <v>41</v>
      </c>
      <c r="M641">
        <v>2</v>
      </c>
      <c r="N641" t="s">
        <v>101</v>
      </c>
      <c r="O641" t="s">
        <v>42</v>
      </c>
      <c r="P641" t="s">
        <v>102</v>
      </c>
      <c r="Q641" t="s">
        <v>103</v>
      </c>
      <c r="R641" t="s">
        <v>45</v>
      </c>
      <c r="S641" t="s">
        <v>46</v>
      </c>
      <c r="T641" t="s">
        <v>104</v>
      </c>
      <c r="U641">
        <v>2</v>
      </c>
      <c r="V641" t="s">
        <v>47</v>
      </c>
      <c r="W641" t="s">
        <v>228</v>
      </c>
      <c r="X641" t="s">
        <v>193</v>
      </c>
      <c r="Y641">
        <v>2</v>
      </c>
      <c r="Z641">
        <v>1</v>
      </c>
      <c r="AA641">
        <v>48</v>
      </c>
    </row>
    <row r="642" spans="1:27" x14ac:dyDescent="0.35">
      <c r="A642">
        <v>202</v>
      </c>
      <c r="B642">
        <v>202</v>
      </c>
      <c r="C642" t="s">
        <v>38</v>
      </c>
      <c r="D642" t="s">
        <v>39</v>
      </c>
      <c r="E642">
        <v>2</v>
      </c>
      <c r="F642" t="s">
        <v>263</v>
      </c>
      <c r="G642">
        <v>2</v>
      </c>
      <c r="H642">
        <v>6</v>
      </c>
      <c r="I642">
        <v>2</v>
      </c>
      <c r="J642">
        <v>25</v>
      </c>
      <c r="K642">
        <v>50</v>
      </c>
      <c r="L642">
        <v>50</v>
      </c>
      <c r="M642">
        <v>2</v>
      </c>
      <c r="N642" t="s">
        <v>192</v>
      </c>
      <c r="O642" t="s">
        <v>124</v>
      </c>
      <c r="P642" t="s">
        <v>130</v>
      </c>
      <c r="Q642" t="s">
        <v>131</v>
      </c>
      <c r="R642" t="s">
        <v>147</v>
      </c>
      <c r="S642" t="s">
        <v>63</v>
      </c>
      <c r="T642" t="s">
        <v>193</v>
      </c>
      <c r="U642">
        <v>2</v>
      </c>
      <c r="V642" t="s">
        <v>133</v>
      </c>
      <c r="W642" t="s">
        <v>219</v>
      </c>
      <c r="X642" t="s">
        <v>96</v>
      </c>
      <c r="Y642">
        <v>1</v>
      </c>
      <c r="Z642">
        <v>1</v>
      </c>
      <c r="AA642">
        <v>48</v>
      </c>
    </row>
    <row r="643" spans="1:27" x14ac:dyDescent="0.35">
      <c r="A643">
        <v>202</v>
      </c>
      <c r="B643">
        <v>202</v>
      </c>
      <c r="C643" t="s">
        <v>38</v>
      </c>
      <c r="D643" t="s">
        <v>39</v>
      </c>
      <c r="E643">
        <v>2</v>
      </c>
      <c r="F643" t="s">
        <v>263</v>
      </c>
      <c r="G643">
        <v>2</v>
      </c>
      <c r="H643">
        <v>6</v>
      </c>
      <c r="I643">
        <v>2</v>
      </c>
      <c r="J643">
        <v>26</v>
      </c>
      <c r="K643">
        <v>15</v>
      </c>
      <c r="L643">
        <v>15</v>
      </c>
      <c r="M643">
        <v>1</v>
      </c>
      <c r="N643" t="s">
        <v>156</v>
      </c>
      <c r="O643" t="s">
        <v>124</v>
      </c>
      <c r="P643" t="s">
        <v>157</v>
      </c>
      <c r="Q643" t="s">
        <v>158</v>
      </c>
      <c r="R643" t="s">
        <v>132</v>
      </c>
      <c r="S643" t="s">
        <v>81</v>
      </c>
      <c r="T643" t="s">
        <v>159</v>
      </c>
      <c r="U643">
        <v>2</v>
      </c>
      <c r="V643" t="s">
        <v>165</v>
      </c>
      <c r="W643" t="s">
        <v>110</v>
      </c>
      <c r="X643" t="s">
        <v>249</v>
      </c>
      <c r="Y643">
        <v>2</v>
      </c>
      <c r="Z643">
        <v>1</v>
      </c>
      <c r="AA643">
        <v>48</v>
      </c>
    </row>
    <row r="644" spans="1:27" x14ac:dyDescent="0.35">
      <c r="A644">
        <v>202</v>
      </c>
      <c r="B644">
        <v>202</v>
      </c>
      <c r="C644" t="s">
        <v>38</v>
      </c>
      <c r="D644" t="s">
        <v>39</v>
      </c>
      <c r="E644">
        <v>2</v>
      </c>
      <c r="F644" t="s">
        <v>263</v>
      </c>
      <c r="G644">
        <v>2</v>
      </c>
      <c r="H644">
        <v>6</v>
      </c>
      <c r="I644">
        <v>2</v>
      </c>
      <c r="J644">
        <v>27</v>
      </c>
      <c r="K644">
        <v>51</v>
      </c>
      <c r="L644">
        <v>51</v>
      </c>
      <c r="M644">
        <v>2</v>
      </c>
      <c r="N644" t="s">
        <v>194</v>
      </c>
      <c r="O644" t="s">
        <v>124</v>
      </c>
      <c r="P644" t="s">
        <v>167</v>
      </c>
      <c r="Q644" t="s">
        <v>168</v>
      </c>
      <c r="R644" t="s">
        <v>127</v>
      </c>
      <c r="S644" t="s">
        <v>46</v>
      </c>
      <c r="T644" t="s">
        <v>195</v>
      </c>
      <c r="U644">
        <v>5</v>
      </c>
      <c r="V644" t="s">
        <v>169</v>
      </c>
      <c r="W644" t="s">
        <v>82</v>
      </c>
      <c r="X644" t="s">
        <v>216</v>
      </c>
      <c r="Y644">
        <v>1</v>
      </c>
      <c r="Z644">
        <v>1</v>
      </c>
      <c r="AA644">
        <v>48</v>
      </c>
    </row>
    <row r="645" spans="1:27" x14ac:dyDescent="0.35">
      <c r="A645">
        <v>202</v>
      </c>
      <c r="B645">
        <v>202</v>
      </c>
      <c r="C645" t="s">
        <v>38</v>
      </c>
      <c r="D645" t="s">
        <v>39</v>
      </c>
      <c r="E645">
        <v>2</v>
      </c>
      <c r="F645" t="s">
        <v>263</v>
      </c>
      <c r="G645">
        <v>2</v>
      </c>
      <c r="H645">
        <v>6</v>
      </c>
      <c r="I645">
        <v>2</v>
      </c>
      <c r="J645">
        <v>28</v>
      </c>
      <c r="K645">
        <v>57</v>
      </c>
      <c r="L645">
        <v>57</v>
      </c>
      <c r="M645">
        <v>2</v>
      </c>
      <c r="N645" t="s">
        <v>180</v>
      </c>
      <c r="O645" t="s">
        <v>124</v>
      </c>
      <c r="P645" t="s">
        <v>181</v>
      </c>
      <c r="Q645" t="s">
        <v>182</v>
      </c>
      <c r="R645" t="s">
        <v>147</v>
      </c>
      <c r="S645" t="s">
        <v>63</v>
      </c>
      <c r="T645" t="s">
        <v>183</v>
      </c>
      <c r="U645">
        <v>1</v>
      </c>
      <c r="V645" t="s">
        <v>171</v>
      </c>
      <c r="W645" t="s">
        <v>259</v>
      </c>
      <c r="X645" t="s">
        <v>88</v>
      </c>
      <c r="Y645">
        <v>2</v>
      </c>
      <c r="Z645">
        <v>1</v>
      </c>
      <c r="AA645">
        <v>48</v>
      </c>
    </row>
    <row r="646" spans="1:27" x14ac:dyDescent="0.35">
      <c r="A646">
        <v>202</v>
      </c>
      <c r="B646">
        <v>202</v>
      </c>
      <c r="C646" t="s">
        <v>38</v>
      </c>
      <c r="D646" t="s">
        <v>39</v>
      </c>
      <c r="E646">
        <v>2</v>
      </c>
      <c r="F646" t="s">
        <v>263</v>
      </c>
      <c r="G646">
        <v>2</v>
      </c>
      <c r="H646">
        <v>6</v>
      </c>
      <c r="I646">
        <v>2</v>
      </c>
      <c r="J646">
        <v>29</v>
      </c>
      <c r="K646">
        <v>24</v>
      </c>
      <c r="L646">
        <v>24</v>
      </c>
      <c r="M646">
        <v>1</v>
      </c>
      <c r="N646" t="s">
        <v>198</v>
      </c>
      <c r="O646" t="s">
        <v>124</v>
      </c>
      <c r="P646" t="s">
        <v>177</v>
      </c>
      <c r="Q646" t="s">
        <v>178</v>
      </c>
      <c r="R646" t="s">
        <v>150</v>
      </c>
      <c r="S646" t="s">
        <v>53</v>
      </c>
      <c r="T646" t="s">
        <v>199</v>
      </c>
      <c r="U646">
        <v>5</v>
      </c>
      <c r="V646" t="s">
        <v>179</v>
      </c>
      <c r="W646" t="s">
        <v>247</v>
      </c>
      <c r="X646" t="s">
        <v>72</v>
      </c>
      <c r="Y646">
        <v>1</v>
      </c>
      <c r="Z646">
        <v>1</v>
      </c>
      <c r="AA646">
        <v>48</v>
      </c>
    </row>
    <row r="647" spans="1:27" x14ac:dyDescent="0.35">
      <c r="A647">
        <v>202</v>
      </c>
      <c r="B647">
        <v>202</v>
      </c>
      <c r="C647" t="s">
        <v>38</v>
      </c>
      <c r="D647" t="s">
        <v>39</v>
      </c>
      <c r="E647">
        <v>2</v>
      </c>
      <c r="F647" t="s">
        <v>263</v>
      </c>
      <c r="G647">
        <v>2</v>
      </c>
      <c r="H647">
        <v>6</v>
      </c>
      <c r="I647">
        <v>2</v>
      </c>
      <c r="J647">
        <v>30</v>
      </c>
      <c r="K647">
        <v>59</v>
      </c>
      <c r="L647">
        <v>59</v>
      </c>
      <c r="M647">
        <v>2</v>
      </c>
      <c r="N647" t="s">
        <v>184</v>
      </c>
      <c r="O647" t="s">
        <v>124</v>
      </c>
      <c r="P647" t="s">
        <v>185</v>
      </c>
      <c r="Q647" t="s">
        <v>186</v>
      </c>
      <c r="R647" t="s">
        <v>127</v>
      </c>
      <c r="S647" t="s">
        <v>46</v>
      </c>
      <c r="T647" t="s">
        <v>187</v>
      </c>
      <c r="U647">
        <v>1</v>
      </c>
      <c r="V647" t="s">
        <v>197</v>
      </c>
      <c r="W647" t="s">
        <v>86</v>
      </c>
      <c r="X647" t="s">
        <v>210</v>
      </c>
      <c r="Y647">
        <v>1</v>
      </c>
      <c r="Z647">
        <v>1</v>
      </c>
      <c r="AA647">
        <v>48</v>
      </c>
    </row>
    <row r="648" spans="1:27" x14ac:dyDescent="0.35">
      <c r="A648">
        <v>202</v>
      </c>
      <c r="B648">
        <v>202</v>
      </c>
      <c r="C648" t="s">
        <v>38</v>
      </c>
      <c r="D648" t="s">
        <v>39</v>
      </c>
      <c r="E648">
        <v>2</v>
      </c>
      <c r="F648" t="s">
        <v>263</v>
      </c>
      <c r="G648">
        <v>2</v>
      </c>
      <c r="H648">
        <v>6</v>
      </c>
      <c r="I648">
        <v>2</v>
      </c>
      <c r="J648">
        <v>31</v>
      </c>
      <c r="K648">
        <v>19</v>
      </c>
      <c r="L648">
        <v>19</v>
      </c>
      <c r="M648">
        <v>1</v>
      </c>
      <c r="N648" t="s">
        <v>134</v>
      </c>
      <c r="O648" t="s">
        <v>124</v>
      </c>
      <c r="P648" t="s">
        <v>135</v>
      </c>
      <c r="Q648" t="s">
        <v>136</v>
      </c>
      <c r="R648" t="s">
        <v>127</v>
      </c>
      <c r="S648" t="s">
        <v>46</v>
      </c>
      <c r="T648" t="s">
        <v>137</v>
      </c>
      <c r="U648">
        <v>2</v>
      </c>
      <c r="V648" t="s">
        <v>151</v>
      </c>
      <c r="W648" t="s">
        <v>243</v>
      </c>
      <c r="X648" t="s">
        <v>114</v>
      </c>
      <c r="Y648">
        <v>1</v>
      </c>
      <c r="Z648">
        <v>1</v>
      </c>
      <c r="AA648">
        <v>48</v>
      </c>
    </row>
    <row r="649" spans="1:27" x14ac:dyDescent="0.35">
      <c r="A649">
        <v>202</v>
      </c>
      <c r="B649">
        <v>202</v>
      </c>
      <c r="C649" t="s">
        <v>38</v>
      </c>
      <c r="D649" t="s">
        <v>39</v>
      </c>
      <c r="E649">
        <v>2</v>
      </c>
      <c r="F649" t="s">
        <v>263</v>
      </c>
      <c r="G649">
        <v>2</v>
      </c>
      <c r="H649">
        <v>6</v>
      </c>
      <c r="I649">
        <v>2</v>
      </c>
      <c r="J649">
        <v>32</v>
      </c>
      <c r="K649">
        <v>54</v>
      </c>
      <c r="L649">
        <v>54</v>
      </c>
      <c r="M649">
        <v>2</v>
      </c>
      <c r="N649" t="s">
        <v>142</v>
      </c>
      <c r="O649" t="s">
        <v>124</v>
      </c>
      <c r="P649" t="s">
        <v>143</v>
      </c>
      <c r="Q649" t="s">
        <v>144</v>
      </c>
      <c r="R649" t="s">
        <v>132</v>
      </c>
      <c r="S649" t="s">
        <v>81</v>
      </c>
      <c r="T649" t="s">
        <v>145</v>
      </c>
      <c r="U649">
        <v>5</v>
      </c>
      <c r="V649" t="s">
        <v>173</v>
      </c>
      <c r="W649" t="s">
        <v>64</v>
      </c>
      <c r="X649" t="s">
        <v>233</v>
      </c>
      <c r="Y649">
        <v>1</v>
      </c>
      <c r="Z649">
        <v>1</v>
      </c>
      <c r="AA649">
        <v>48</v>
      </c>
    </row>
    <row r="650" spans="1:27" x14ac:dyDescent="0.35">
      <c r="A650">
        <v>202</v>
      </c>
      <c r="B650">
        <v>202</v>
      </c>
      <c r="C650" t="s">
        <v>38</v>
      </c>
      <c r="D650" t="s">
        <v>39</v>
      </c>
      <c r="E650">
        <v>2</v>
      </c>
      <c r="F650" t="s">
        <v>263</v>
      </c>
      <c r="G650">
        <v>2</v>
      </c>
      <c r="H650">
        <v>6</v>
      </c>
      <c r="I650">
        <v>2</v>
      </c>
      <c r="J650">
        <v>33</v>
      </c>
      <c r="K650">
        <v>14</v>
      </c>
      <c r="L650">
        <v>14</v>
      </c>
      <c r="M650">
        <v>1</v>
      </c>
      <c r="N650" t="s">
        <v>162</v>
      </c>
      <c r="O650" t="s">
        <v>124</v>
      </c>
      <c r="P650" t="s">
        <v>163</v>
      </c>
      <c r="Q650" t="s">
        <v>164</v>
      </c>
      <c r="R650" t="s">
        <v>132</v>
      </c>
      <c r="S650" t="s">
        <v>81</v>
      </c>
      <c r="T650" t="s">
        <v>165</v>
      </c>
      <c r="U650">
        <v>4</v>
      </c>
      <c r="V650" t="s">
        <v>189</v>
      </c>
      <c r="W650" t="s">
        <v>255</v>
      </c>
      <c r="X650" t="s">
        <v>90</v>
      </c>
      <c r="Y650">
        <v>1</v>
      </c>
      <c r="Z650">
        <v>1</v>
      </c>
      <c r="AA650">
        <v>48</v>
      </c>
    </row>
    <row r="651" spans="1:27" x14ac:dyDescent="0.35">
      <c r="A651">
        <v>202</v>
      </c>
      <c r="B651">
        <v>202</v>
      </c>
      <c r="C651" t="s">
        <v>38</v>
      </c>
      <c r="D651" t="s">
        <v>39</v>
      </c>
      <c r="E651">
        <v>2</v>
      </c>
      <c r="F651" t="s">
        <v>263</v>
      </c>
      <c r="G651">
        <v>2</v>
      </c>
      <c r="H651">
        <v>6</v>
      </c>
      <c r="I651">
        <v>2</v>
      </c>
      <c r="J651">
        <v>34</v>
      </c>
      <c r="K651">
        <v>60</v>
      </c>
      <c r="L651">
        <v>60</v>
      </c>
      <c r="M651">
        <v>2</v>
      </c>
      <c r="N651" t="s">
        <v>196</v>
      </c>
      <c r="O651" t="s">
        <v>124</v>
      </c>
      <c r="P651" t="s">
        <v>185</v>
      </c>
      <c r="Q651" t="s">
        <v>186</v>
      </c>
      <c r="R651" t="s">
        <v>150</v>
      </c>
      <c r="S651" t="s">
        <v>53</v>
      </c>
      <c r="T651" t="s">
        <v>197</v>
      </c>
      <c r="U651">
        <v>1</v>
      </c>
      <c r="V651" t="s">
        <v>199</v>
      </c>
      <c r="W651" t="s">
        <v>257</v>
      </c>
      <c r="X651" t="s">
        <v>47</v>
      </c>
      <c r="Y651">
        <v>2</v>
      </c>
      <c r="Z651">
        <v>1</v>
      </c>
      <c r="AA651">
        <v>48</v>
      </c>
    </row>
    <row r="652" spans="1:27" x14ac:dyDescent="0.35">
      <c r="A652">
        <v>202</v>
      </c>
      <c r="B652">
        <v>202</v>
      </c>
      <c r="C652" t="s">
        <v>38</v>
      </c>
      <c r="D652" t="s">
        <v>39</v>
      </c>
      <c r="E652">
        <v>2</v>
      </c>
      <c r="F652" t="s">
        <v>263</v>
      </c>
      <c r="G652">
        <v>2</v>
      </c>
      <c r="H652">
        <v>6</v>
      </c>
      <c r="I652">
        <v>2</v>
      </c>
      <c r="J652">
        <v>35</v>
      </c>
      <c r="K652">
        <v>18</v>
      </c>
      <c r="L652">
        <v>18</v>
      </c>
      <c r="M652">
        <v>1</v>
      </c>
      <c r="N652" t="s">
        <v>174</v>
      </c>
      <c r="O652" t="s">
        <v>124</v>
      </c>
      <c r="P652" t="s">
        <v>153</v>
      </c>
      <c r="Q652" t="s">
        <v>154</v>
      </c>
      <c r="R652" t="s">
        <v>150</v>
      </c>
      <c r="S652" t="s">
        <v>53</v>
      </c>
      <c r="T652" t="s">
        <v>175</v>
      </c>
      <c r="U652">
        <v>4</v>
      </c>
      <c r="V652" t="s">
        <v>155</v>
      </c>
      <c r="W652" t="s">
        <v>230</v>
      </c>
      <c r="X652" t="s">
        <v>100</v>
      </c>
      <c r="Y652">
        <v>1</v>
      </c>
      <c r="Z652">
        <v>1</v>
      </c>
      <c r="AA652">
        <v>48</v>
      </c>
    </row>
    <row r="653" spans="1:27" x14ac:dyDescent="0.35">
      <c r="A653">
        <v>202</v>
      </c>
      <c r="B653">
        <v>202</v>
      </c>
      <c r="C653" t="s">
        <v>38</v>
      </c>
      <c r="D653" t="s">
        <v>39</v>
      </c>
      <c r="E653">
        <v>2</v>
      </c>
      <c r="F653" t="s">
        <v>263</v>
      </c>
      <c r="G653">
        <v>2</v>
      </c>
      <c r="H653">
        <v>6</v>
      </c>
      <c r="I653">
        <v>2</v>
      </c>
      <c r="J653">
        <v>36</v>
      </c>
      <c r="K653">
        <v>22</v>
      </c>
      <c r="L653">
        <v>22</v>
      </c>
      <c r="M653">
        <v>1</v>
      </c>
      <c r="N653" t="s">
        <v>146</v>
      </c>
      <c r="O653" t="s">
        <v>124</v>
      </c>
      <c r="P653" t="s">
        <v>125</v>
      </c>
      <c r="Q653" t="s">
        <v>126</v>
      </c>
      <c r="R653" t="s">
        <v>147</v>
      </c>
      <c r="S653" t="s">
        <v>63</v>
      </c>
      <c r="T653" t="s">
        <v>148</v>
      </c>
      <c r="U653">
        <v>2</v>
      </c>
      <c r="V653" t="s">
        <v>128</v>
      </c>
      <c r="W653" t="s">
        <v>122</v>
      </c>
      <c r="X653" t="s">
        <v>251</v>
      </c>
      <c r="Y653">
        <v>1</v>
      </c>
      <c r="Z653">
        <v>1</v>
      </c>
      <c r="AA653">
        <v>48</v>
      </c>
    </row>
    <row r="654" spans="1:27" x14ac:dyDescent="0.35">
      <c r="A654">
        <v>202</v>
      </c>
      <c r="B654">
        <v>202</v>
      </c>
      <c r="C654" t="s">
        <v>38</v>
      </c>
      <c r="D654" t="s">
        <v>39</v>
      </c>
      <c r="E654">
        <v>2</v>
      </c>
      <c r="F654" t="s">
        <v>263</v>
      </c>
      <c r="G654">
        <v>2</v>
      </c>
      <c r="H654">
        <v>6</v>
      </c>
      <c r="I654">
        <v>2</v>
      </c>
      <c r="J654">
        <v>37</v>
      </c>
      <c r="K654">
        <v>49</v>
      </c>
      <c r="L654">
        <v>49</v>
      </c>
      <c r="M654">
        <v>2</v>
      </c>
      <c r="N654" t="s">
        <v>129</v>
      </c>
      <c r="O654" t="s">
        <v>124</v>
      </c>
      <c r="P654" t="s">
        <v>130</v>
      </c>
      <c r="Q654" t="s">
        <v>131</v>
      </c>
      <c r="R654" t="s">
        <v>132</v>
      </c>
      <c r="S654" t="s">
        <v>81</v>
      </c>
      <c r="T654" t="s">
        <v>133</v>
      </c>
      <c r="U654">
        <v>4</v>
      </c>
      <c r="V654" t="s">
        <v>141</v>
      </c>
      <c r="W654" t="s">
        <v>236</v>
      </c>
      <c r="X654" t="s">
        <v>108</v>
      </c>
      <c r="Y654">
        <v>2</v>
      </c>
      <c r="Z654">
        <v>1</v>
      </c>
      <c r="AA654">
        <v>48</v>
      </c>
    </row>
    <row r="655" spans="1:27" x14ac:dyDescent="0.35">
      <c r="A655">
        <v>202</v>
      </c>
      <c r="B655">
        <v>202</v>
      </c>
      <c r="C655" t="s">
        <v>38</v>
      </c>
      <c r="D655" t="s">
        <v>39</v>
      </c>
      <c r="E655">
        <v>2</v>
      </c>
      <c r="F655" t="s">
        <v>263</v>
      </c>
      <c r="G655">
        <v>2</v>
      </c>
      <c r="H655">
        <v>6</v>
      </c>
      <c r="I655">
        <v>2</v>
      </c>
      <c r="J655">
        <v>38</v>
      </c>
      <c r="K655">
        <v>17</v>
      </c>
      <c r="L655">
        <v>17</v>
      </c>
      <c r="M655">
        <v>1</v>
      </c>
      <c r="N655" t="s">
        <v>152</v>
      </c>
      <c r="O655" t="s">
        <v>124</v>
      </c>
      <c r="P655" t="s">
        <v>153</v>
      </c>
      <c r="Q655" t="s">
        <v>154</v>
      </c>
      <c r="R655" t="s">
        <v>147</v>
      </c>
      <c r="S655" t="s">
        <v>63</v>
      </c>
      <c r="T655" t="s">
        <v>155</v>
      </c>
      <c r="U655">
        <v>5</v>
      </c>
      <c r="V655" t="s">
        <v>193</v>
      </c>
      <c r="W655" t="s">
        <v>118</v>
      </c>
      <c r="X655" t="s">
        <v>238</v>
      </c>
      <c r="Y655">
        <v>2</v>
      </c>
      <c r="Z655">
        <v>1</v>
      </c>
      <c r="AA655">
        <v>48</v>
      </c>
    </row>
    <row r="656" spans="1:27" x14ac:dyDescent="0.35">
      <c r="A656">
        <v>202</v>
      </c>
      <c r="B656">
        <v>202</v>
      </c>
      <c r="C656" t="s">
        <v>38</v>
      </c>
      <c r="D656" t="s">
        <v>39</v>
      </c>
      <c r="E656">
        <v>2</v>
      </c>
      <c r="F656" t="s">
        <v>263</v>
      </c>
      <c r="G656">
        <v>2</v>
      </c>
      <c r="H656">
        <v>6</v>
      </c>
      <c r="I656">
        <v>2</v>
      </c>
      <c r="J656">
        <v>39</v>
      </c>
      <c r="K656">
        <v>21</v>
      </c>
      <c r="L656">
        <v>21</v>
      </c>
      <c r="M656">
        <v>1</v>
      </c>
      <c r="N656" t="s">
        <v>123</v>
      </c>
      <c r="O656" t="s">
        <v>124</v>
      </c>
      <c r="P656" t="s">
        <v>125</v>
      </c>
      <c r="Q656" t="s">
        <v>126</v>
      </c>
      <c r="R656" t="s">
        <v>127</v>
      </c>
      <c r="S656" t="s">
        <v>46</v>
      </c>
      <c r="T656" t="s">
        <v>128</v>
      </c>
      <c r="U656">
        <v>2</v>
      </c>
      <c r="V656" t="s">
        <v>195</v>
      </c>
      <c r="W656" t="s">
        <v>54</v>
      </c>
      <c r="X656" t="s">
        <v>245</v>
      </c>
      <c r="Y656">
        <v>2</v>
      </c>
      <c r="Z656">
        <v>1</v>
      </c>
      <c r="AA656">
        <v>48</v>
      </c>
    </row>
    <row r="657" spans="1:27" x14ac:dyDescent="0.35">
      <c r="A657">
        <v>202</v>
      </c>
      <c r="B657">
        <v>202</v>
      </c>
      <c r="C657" t="s">
        <v>38</v>
      </c>
      <c r="D657" t="s">
        <v>39</v>
      </c>
      <c r="E657">
        <v>2</v>
      </c>
      <c r="F657" t="s">
        <v>263</v>
      </c>
      <c r="G657">
        <v>2</v>
      </c>
      <c r="H657">
        <v>6</v>
      </c>
      <c r="I657">
        <v>2</v>
      </c>
      <c r="J657">
        <v>40</v>
      </c>
      <c r="K657">
        <v>13</v>
      </c>
      <c r="L657">
        <v>13</v>
      </c>
      <c r="M657">
        <v>1</v>
      </c>
      <c r="N657" t="s">
        <v>188</v>
      </c>
      <c r="O657" t="s">
        <v>124</v>
      </c>
      <c r="P657" t="s">
        <v>163</v>
      </c>
      <c r="Q657" t="s">
        <v>164</v>
      </c>
      <c r="R657" t="s">
        <v>127</v>
      </c>
      <c r="S657" t="s">
        <v>46</v>
      </c>
      <c r="T657" t="s">
        <v>189</v>
      </c>
      <c r="U657">
        <v>1</v>
      </c>
      <c r="V657" t="s">
        <v>187</v>
      </c>
      <c r="W657" t="s">
        <v>68</v>
      </c>
      <c r="X657" t="s">
        <v>207</v>
      </c>
      <c r="Y657">
        <v>2</v>
      </c>
      <c r="Z657">
        <v>1</v>
      </c>
      <c r="AA657">
        <v>48</v>
      </c>
    </row>
    <row r="658" spans="1:27" x14ac:dyDescent="0.35">
      <c r="A658">
        <v>202</v>
      </c>
      <c r="B658">
        <v>202</v>
      </c>
      <c r="C658" t="s">
        <v>38</v>
      </c>
      <c r="D658" t="s">
        <v>39</v>
      </c>
      <c r="E658">
        <v>2</v>
      </c>
      <c r="F658" t="s">
        <v>263</v>
      </c>
      <c r="G658">
        <v>2</v>
      </c>
      <c r="H658">
        <v>6</v>
      </c>
      <c r="I658">
        <v>2</v>
      </c>
      <c r="J658">
        <v>41</v>
      </c>
      <c r="K658">
        <v>16</v>
      </c>
      <c r="L658">
        <v>16</v>
      </c>
      <c r="M658">
        <v>1</v>
      </c>
      <c r="N658" t="s">
        <v>170</v>
      </c>
      <c r="O658" t="s">
        <v>124</v>
      </c>
      <c r="P658" t="s">
        <v>157</v>
      </c>
      <c r="Q658" t="s">
        <v>158</v>
      </c>
      <c r="R658" t="s">
        <v>147</v>
      </c>
      <c r="S658" t="s">
        <v>63</v>
      </c>
      <c r="T658" t="s">
        <v>171</v>
      </c>
      <c r="U658">
        <v>4</v>
      </c>
      <c r="V658" t="s">
        <v>159</v>
      </c>
      <c r="W658" t="s">
        <v>225</v>
      </c>
      <c r="X658" t="s">
        <v>116</v>
      </c>
      <c r="Y658">
        <v>1</v>
      </c>
      <c r="Z658">
        <v>1</v>
      </c>
      <c r="AA658">
        <v>48</v>
      </c>
    </row>
    <row r="659" spans="1:27" x14ac:dyDescent="0.35">
      <c r="A659">
        <v>202</v>
      </c>
      <c r="B659">
        <v>202</v>
      </c>
      <c r="C659" t="s">
        <v>38</v>
      </c>
      <c r="D659" t="s">
        <v>39</v>
      </c>
      <c r="E659">
        <v>2</v>
      </c>
      <c r="F659" t="s">
        <v>263</v>
      </c>
      <c r="G659">
        <v>2</v>
      </c>
      <c r="H659">
        <v>6</v>
      </c>
      <c r="I659">
        <v>2</v>
      </c>
      <c r="J659">
        <v>42</v>
      </c>
      <c r="K659">
        <v>58</v>
      </c>
      <c r="L659">
        <v>58</v>
      </c>
      <c r="M659">
        <v>2</v>
      </c>
      <c r="N659" t="s">
        <v>190</v>
      </c>
      <c r="O659" t="s">
        <v>124</v>
      </c>
      <c r="P659" t="s">
        <v>181</v>
      </c>
      <c r="Q659" t="s">
        <v>182</v>
      </c>
      <c r="R659" t="s">
        <v>150</v>
      </c>
      <c r="S659" t="s">
        <v>53</v>
      </c>
      <c r="T659" t="s">
        <v>191</v>
      </c>
      <c r="U659">
        <v>1</v>
      </c>
      <c r="V659" t="s">
        <v>183</v>
      </c>
      <c r="W659" t="s">
        <v>261</v>
      </c>
      <c r="X659" t="s">
        <v>120</v>
      </c>
      <c r="Y659">
        <v>1</v>
      </c>
      <c r="Z659">
        <v>1</v>
      </c>
      <c r="AA659">
        <v>48</v>
      </c>
    </row>
    <row r="660" spans="1:27" x14ac:dyDescent="0.35">
      <c r="A660">
        <v>202</v>
      </c>
      <c r="B660">
        <v>202</v>
      </c>
      <c r="C660" t="s">
        <v>38</v>
      </c>
      <c r="D660" t="s">
        <v>39</v>
      </c>
      <c r="E660">
        <v>2</v>
      </c>
      <c r="F660" t="s">
        <v>263</v>
      </c>
      <c r="G660">
        <v>2</v>
      </c>
      <c r="H660">
        <v>6</v>
      </c>
      <c r="I660">
        <v>2</v>
      </c>
      <c r="J660">
        <v>43</v>
      </c>
      <c r="K660">
        <v>55</v>
      </c>
      <c r="L660">
        <v>55</v>
      </c>
      <c r="M660">
        <v>2</v>
      </c>
      <c r="N660" t="s">
        <v>138</v>
      </c>
      <c r="O660" t="s">
        <v>124</v>
      </c>
      <c r="P660" t="s">
        <v>139</v>
      </c>
      <c r="Q660" t="s">
        <v>140</v>
      </c>
      <c r="R660" t="s">
        <v>132</v>
      </c>
      <c r="S660" t="s">
        <v>81</v>
      </c>
      <c r="T660" t="s">
        <v>141</v>
      </c>
      <c r="U660">
        <v>2</v>
      </c>
      <c r="V660" t="s">
        <v>161</v>
      </c>
      <c r="W660" t="s">
        <v>213</v>
      </c>
      <c r="X660" t="s">
        <v>76</v>
      </c>
      <c r="Y660">
        <v>1</v>
      </c>
      <c r="Z660">
        <v>1</v>
      </c>
      <c r="AA660">
        <v>48</v>
      </c>
    </row>
    <row r="661" spans="1:27" x14ac:dyDescent="0.35">
      <c r="A661">
        <v>202</v>
      </c>
      <c r="B661">
        <v>202</v>
      </c>
      <c r="C661" t="s">
        <v>38</v>
      </c>
      <c r="D661" t="s">
        <v>39</v>
      </c>
      <c r="E661">
        <v>2</v>
      </c>
      <c r="F661" t="s">
        <v>263</v>
      </c>
      <c r="G661">
        <v>2</v>
      </c>
      <c r="H661">
        <v>6</v>
      </c>
      <c r="I661">
        <v>2</v>
      </c>
      <c r="J661">
        <v>44</v>
      </c>
      <c r="K661">
        <v>53</v>
      </c>
      <c r="L661">
        <v>53</v>
      </c>
      <c r="M661">
        <v>2</v>
      </c>
      <c r="N661" t="s">
        <v>172</v>
      </c>
      <c r="O661" t="s">
        <v>124</v>
      </c>
      <c r="P661" t="s">
        <v>143</v>
      </c>
      <c r="Q661" t="s">
        <v>144</v>
      </c>
      <c r="R661" t="s">
        <v>127</v>
      </c>
      <c r="S661" t="s">
        <v>46</v>
      </c>
      <c r="T661" t="s">
        <v>173</v>
      </c>
      <c r="U661">
        <v>4</v>
      </c>
      <c r="V661" t="s">
        <v>137</v>
      </c>
      <c r="W661" t="s">
        <v>241</v>
      </c>
      <c r="X661" t="s">
        <v>94</v>
      </c>
      <c r="Y661">
        <v>2</v>
      </c>
      <c r="Z661">
        <v>1</v>
      </c>
      <c r="AA661">
        <v>48</v>
      </c>
    </row>
    <row r="662" spans="1:27" x14ac:dyDescent="0.35">
      <c r="A662">
        <v>202</v>
      </c>
      <c r="B662">
        <v>202</v>
      </c>
      <c r="C662" t="s">
        <v>38</v>
      </c>
      <c r="D662" t="s">
        <v>39</v>
      </c>
      <c r="E662">
        <v>2</v>
      </c>
      <c r="F662" t="s">
        <v>263</v>
      </c>
      <c r="G662">
        <v>2</v>
      </c>
      <c r="H662">
        <v>6</v>
      </c>
      <c r="I662">
        <v>2</v>
      </c>
      <c r="J662">
        <v>45</v>
      </c>
      <c r="K662">
        <v>23</v>
      </c>
      <c r="L662">
        <v>23</v>
      </c>
      <c r="M662">
        <v>1</v>
      </c>
      <c r="N662" t="s">
        <v>176</v>
      </c>
      <c r="O662" t="s">
        <v>124</v>
      </c>
      <c r="P662" t="s">
        <v>177</v>
      </c>
      <c r="Q662" t="s">
        <v>178</v>
      </c>
      <c r="R662" t="s">
        <v>132</v>
      </c>
      <c r="S662" t="s">
        <v>81</v>
      </c>
      <c r="T662" t="s">
        <v>179</v>
      </c>
      <c r="U662">
        <v>1</v>
      </c>
      <c r="V662" t="s">
        <v>145</v>
      </c>
      <c r="W662" t="s">
        <v>104</v>
      </c>
      <c r="X662" t="s">
        <v>222</v>
      </c>
      <c r="Y662">
        <v>2</v>
      </c>
      <c r="Z662">
        <v>1</v>
      </c>
      <c r="AA662">
        <v>48</v>
      </c>
    </row>
    <row r="663" spans="1:27" x14ac:dyDescent="0.35">
      <c r="A663">
        <v>202</v>
      </c>
      <c r="B663">
        <v>202</v>
      </c>
      <c r="C663" t="s">
        <v>38</v>
      </c>
      <c r="D663" t="s">
        <v>39</v>
      </c>
      <c r="E663">
        <v>2</v>
      </c>
      <c r="F663" t="s">
        <v>263</v>
      </c>
      <c r="G663">
        <v>2</v>
      </c>
      <c r="H663">
        <v>6</v>
      </c>
      <c r="I663">
        <v>2</v>
      </c>
      <c r="J663">
        <v>46</v>
      </c>
      <c r="K663">
        <v>52</v>
      </c>
      <c r="L663">
        <v>52</v>
      </c>
      <c r="M663">
        <v>2</v>
      </c>
      <c r="N663" t="s">
        <v>166</v>
      </c>
      <c r="O663" t="s">
        <v>124</v>
      </c>
      <c r="P663" t="s">
        <v>167</v>
      </c>
      <c r="Q663" t="s">
        <v>168</v>
      </c>
      <c r="R663" t="s">
        <v>150</v>
      </c>
      <c r="S663" t="s">
        <v>53</v>
      </c>
      <c r="T663" t="s">
        <v>169</v>
      </c>
      <c r="U663">
        <v>4</v>
      </c>
      <c r="V663" t="s">
        <v>191</v>
      </c>
      <c r="W663" t="s">
        <v>58</v>
      </c>
      <c r="X663" t="s">
        <v>204</v>
      </c>
      <c r="Y663">
        <v>2</v>
      </c>
      <c r="Z663">
        <v>1</v>
      </c>
      <c r="AA663">
        <v>48</v>
      </c>
    </row>
    <row r="664" spans="1:27" x14ac:dyDescent="0.35">
      <c r="A664">
        <v>202</v>
      </c>
      <c r="B664">
        <v>202</v>
      </c>
      <c r="C664" t="s">
        <v>38</v>
      </c>
      <c r="D664" t="s">
        <v>39</v>
      </c>
      <c r="E664">
        <v>2</v>
      </c>
      <c r="F664" t="s">
        <v>263</v>
      </c>
      <c r="G664">
        <v>2</v>
      </c>
      <c r="H664">
        <v>6</v>
      </c>
      <c r="I664">
        <v>2</v>
      </c>
      <c r="J664">
        <v>47</v>
      </c>
      <c r="K664">
        <v>20</v>
      </c>
      <c r="L664">
        <v>20</v>
      </c>
      <c r="M664">
        <v>1</v>
      </c>
      <c r="N664" t="s">
        <v>149</v>
      </c>
      <c r="O664" t="s">
        <v>124</v>
      </c>
      <c r="P664" t="s">
        <v>135</v>
      </c>
      <c r="Q664" t="s">
        <v>136</v>
      </c>
      <c r="R664" t="s">
        <v>150</v>
      </c>
      <c r="S664" t="s">
        <v>53</v>
      </c>
      <c r="T664" t="s">
        <v>151</v>
      </c>
      <c r="U664">
        <v>5</v>
      </c>
      <c r="V664" t="s">
        <v>175</v>
      </c>
      <c r="W664" t="s">
        <v>112</v>
      </c>
      <c r="X664" t="s">
        <v>253</v>
      </c>
      <c r="Y664">
        <v>2</v>
      </c>
      <c r="Z664">
        <v>1</v>
      </c>
      <c r="AA664">
        <v>48</v>
      </c>
    </row>
    <row r="665" spans="1:27" x14ac:dyDescent="0.35">
      <c r="A665">
        <v>202</v>
      </c>
      <c r="B665">
        <v>202</v>
      </c>
      <c r="C665" t="s">
        <v>38</v>
      </c>
      <c r="D665" t="s">
        <v>39</v>
      </c>
      <c r="E665">
        <v>2</v>
      </c>
      <c r="F665" t="s">
        <v>263</v>
      </c>
      <c r="G665">
        <v>2</v>
      </c>
      <c r="H665">
        <v>6</v>
      </c>
      <c r="I665">
        <v>2</v>
      </c>
      <c r="J665">
        <v>48</v>
      </c>
      <c r="K665">
        <v>56</v>
      </c>
      <c r="L665">
        <v>56</v>
      </c>
      <c r="M665">
        <v>2</v>
      </c>
      <c r="N665" t="s">
        <v>160</v>
      </c>
      <c r="O665" t="s">
        <v>124</v>
      </c>
      <c r="P665" t="s">
        <v>139</v>
      </c>
      <c r="Q665" t="s">
        <v>140</v>
      </c>
      <c r="R665" t="s">
        <v>147</v>
      </c>
      <c r="S665" t="s">
        <v>63</v>
      </c>
      <c r="T665" t="s">
        <v>161</v>
      </c>
      <c r="U665">
        <v>2</v>
      </c>
      <c r="V665" t="s">
        <v>148</v>
      </c>
      <c r="W665" t="s">
        <v>106</v>
      </c>
      <c r="X665" t="s">
        <v>228</v>
      </c>
      <c r="Y665">
        <v>2</v>
      </c>
      <c r="Z665">
        <v>1</v>
      </c>
      <c r="AA665">
        <v>48</v>
      </c>
    </row>
    <row r="666" spans="1:27" x14ac:dyDescent="0.35">
      <c r="A666">
        <v>202</v>
      </c>
      <c r="B666">
        <v>202</v>
      </c>
      <c r="C666" t="s">
        <v>38</v>
      </c>
      <c r="D666" t="s">
        <v>39</v>
      </c>
      <c r="E666">
        <v>2</v>
      </c>
      <c r="F666" t="s">
        <v>263</v>
      </c>
      <c r="G666">
        <v>2</v>
      </c>
      <c r="H666">
        <v>6</v>
      </c>
      <c r="I666">
        <v>2</v>
      </c>
      <c r="J666">
        <v>49</v>
      </c>
      <c r="K666">
        <v>35</v>
      </c>
      <c r="L666">
        <v>35</v>
      </c>
      <c r="M666">
        <v>1</v>
      </c>
      <c r="N666" t="s">
        <v>260</v>
      </c>
      <c r="O666" t="s">
        <v>201</v>
      </c>
      <c r="P666" t="s">
        <v>202</v>
      </c>
      <c r="Q666" t="s">
        <v>232</v>
      </c>
      <c r="R666" t="s">
        <v>202</v>
      </c>
      <c r="S666" t="s">
        <v>81</v>
      </c>
      <c r="T666" t="s">
        <v>261</v>
      </c>
      <c r="U666">
        <v>1</v>
      </c>
      <c r="V666" t="s">
        <v>233</v>
      </c>
      <c r="W666" t="s">
        <v>193</v>
      </c>
      <c r="X666" t="s">
        <v>64</v>
      </c>
      <c r="Y666">
        <v>1</v>
      </c>
      <c r="Z666">
        <v>1</v>
      </c>
      <c r="AA666">
        <v>48</v>
      </c>
    </row>
    <row r="667" spans="1:27" x14ac:dyDescent="0.35">
      <c r="A667">
        <v>202</v>
      </c>
      <c r="B667">
        <v>202</v>
      </c>
      <c r="C667" t="s">
        <v>38</v>
      </c>
      <c r="D667" t="s">
        <v>39</v>
      </c>
      <c r="E667">
        <v>2</v>
      </c>
      <c r="F667" t="s">
        <v>263</v>
      </c>
      <c r="G667">
        <v>2</v>
      </c>
      <c r="H667">
        <v>6</v>
      </c>
      <c r="I667">
        <v>2</v>
      </c>
      <c r="J667">
        <v>50</v>
      </c>
      <c r="K667">
        <v>61</v>
      </c>
      <c r="L667">
        <v>61</v>
      </c>
      <c r="M667">
        <v>2</v>
      </c>
      <c r="N667" t="s">
        <v>244</v>
      </c>
      <c r="O667" t="s">
        <v>201</v>
      </c>
      <c r="P667" t="s">
        <v>202</v>
      </c>
      <c r="Q667" t="s">
        <v>240</v>
      </c>
      <c r="R667" t="s">
        <v>202</v>
      </c>
      <c r="S667" t="s">
        <v>81</v>
      </c>
      <c r="T667" t="s">
        <v>245</v>
      </c>
      <c r="U667">
        <v>2</v>
      </c>
      <c r="V667" t="s">
        <v>230</v>
      </c>
      <c r="W667" t="s">
        <v>171</v>
      </c>
      <c r="X667" t="s">
        <v>106</v>
      </c>
      <c r="Y667">
        <v>2</v>
      </c>
      <c r="Z667">
        <v>1</v>
      </c>
      <c r="AA667">
        <v>48</v>
      </c>
    </row>
    <row r="668" spans="1:27" x14ac:dyDescent="0.35">
      <c r="A668">
        <v>202</v>
      </c>
      <c r="B668">
        <v>202</v>
      </c>
      <c r="C668" t="s">
        <v>38</v>
      </c>
      <c r="D668" t="s">
        <v>39</v>
      </c>
      <c r="E668">
        <v>2</v>
      </c>
      <c r="F668" t="s">
        <v>263</v>
      </c>
      <c r="G668">
        <v>2</v>
      </c>
      <c r="H668">
        <v>6</v>
      </c>
      <c r="I668">
        <v>2</v>
      </c>
      <c r="J668">
        <v>51</v>
      </c>
      <c r="K668">
        <v>30</v>
      </c>
      <c r="L668">
        <v>30</v>
      </c>
      <c r="M668">
        <v>1</v>
      </c>
      <c r="N668" t="s">
        <v>254</v>
      </c>
      <c r="O668" t="s">
        <v>201</v>
      </c>
      <c r="P668" t="s">
        <v>202</v>
      </c>
      <c r="Q668" t="s">
        <v>215</v>
      </c>
      <c r="R668" t="s">
        <v>202</v>
      </c>
      <c r="S668" t="s">
        <v>53</v>
      </c>
      <c r="T668" t="s">
        <v>255</v>
      </c>
      <c r="U668">
        <v>5</v>
      </c>
      <c r="V668" t="s">
        <v>216</v>
      </c>
      <c r="W668" t="s">
        <v>120</v>
      </c>
      <c r="X668" t="s">
        <v>128</v>
      </c>
      <c r="Y668">
        <v>1</v>
      </c>
      <c r="Z668">
        <v>1</v>
      </c>
      <c r="AA668">
        <v>48</v>
      </c>
    </row>
    <row r="669" spans="1:27" x14ac:dyDescent="0.35">
      <c r="A669">
        <v>202</v>
      </c>
      <c r="B669">
        <v>202</v>
      </c>
      <c r="C669" t="s">
        <v>38</v>
      </c>
      <c r="D669" t="s">
        <v>39</v>
      </c>
      <c r="E669">
        <v>2</v>
      </c>
      <c r="F669" t="s">
        <v>263</v>
      </c>
      <c r="G669">
        <v>2</v>
      </c>
      <c r="H669">
        <v>6</v>
      </c>
      <c r="I669">
        <v>2</v>
      </c>
      <c r="J669">
        <v>52</v>
      </c>
      <c r="K669">
        <v>72</v>
      </c>
      <c r="L669">
        <v>72</v>
      </c>
      <c r="M669">
        <v>2</v>
      </c>
      <c r="N669" t="s">
        <v>250</v>
      </c>
      <c r="O669" t="s">
        <v>201</v>
      </c>
      <c r="P669" t="s">
        <v>202</v>
      </c>
      <c r="Q669" t="s">
        <v>235</v>
      </c>
      <c r="R669" t="s">
        <v>202</v>
      </c>
      <c r="S669" t="s">
        <v>53</v>
      </c>
      <c r="T669" t="s">
        <v>251</v>
      </c>
      <c r="U669">
        <v>4</v>
      </c>
      <c r="V669" t="s">
        <v>219</v>
      </c>
      <c r="W669" t="s">
        <v>88</v>
      </c>
      <c r="X669" t="s">
        <v>155</v>
      </c>
      <c r="Y669">
        <v>2</v>
      </c>
      <c r="Z669">
        <v>1</v>
      </c>
      <c r="AA669">
        <v>48</v>
      </c>
    </row>
    <row r="670" spans="1:27" x14ac:dyDescent="0.35">
      <c r="A670">
        <v>202</v>
      </c>
      <c r="B670">
        <v>202</v>
      </c>
      <c r="C670" t="s">
        <v>38</v>
      </c>
      <c r="D670" t="s">
        <v>39</v>
      </c>
      <c r="E670">
        <v>2</v>
      </c>
      <c r="F670" t="s">
        <v>263</v>
      </c>
      <c r="G670">
        <v>2</v>
      </c>
      <c r="H670">
        <v>6</v>
      </c>
      <c r="I670">
        <v>2</v>
      </c>
      <c r="J670">
        <v>53</v>
      </c>
      <c r="K670">
        <v>33</v>
      </c>
      <c r="L670">
        <v>33</v>
      </c>
      <c r="M670">
        <v>1</v>
      </c>
      <c r="N670" t="s">
        <v>258</v>
      </c>
      <c r="O670" t="s">
        <v>201</v>
      </c>
      <c r="P670" t="s">
        <v>202</v>
      </c>
      <c r="Q670" t="s">
        <v>209</v>
      </c>
      <c r="R670" t="s">
        <v>202</v>
      </c>
      <c r="S670" t="s">
        <v>46</v>
      </c>
      <c r="T670" t="s">
        <v>259</v>
      </c>
      <c r="U670">
        <v>2</v>
      </c>
      <c r="V670" t="s">
        <v>210</v>
      </c>
      <c r="W670" t="s">
        <v>165</v>
      </c>
      <c r="X670" t="s">
        <v>82</v>
      </c>
      <c r="Y670">
        <v>1</v>
      </c>
      <c r="Z670">
        <v>1</v>
      </c>
      <c r="AA670">
        <v>48</v>
      </c>
    </row>
    <row r="671" spans="1:27" x14ac:dyDescent="0.35">
      <c r="A671">
        <v>202</v>
      </c>
      <c r="B671">
        <v>202</v>
      </c>
      <c r="C671" t="s">
        <v>38</v>
      </c>
      <c r="D671" t="s">
        <v>39</v>
      </c>
      <c r="E671">
        <v>2</v>
      </c>
      <c r="F671" t="s">
        <v>263</v>
      </c>
      <c r="G671">
        <v>2</v>
      </c>
      <c r="H671">
        <v>6</v>
      </c>
      <c r="I671">
        <v>2</v>
      </c>
      <c r="J671">
        <v>54</v>
      </c>
      <c r="K671">
        <v>63</v>
      </c>
      <c r="L671">
        <v>63</v>
      </c>
      <c r="M671">
        <v>2</v>
      </c>
      <c r="N671" t="s">
        <v>223</v>
      </c>
      <c r="O671" t="s">
        <v>201</v>
      </c>
      <c r="P671" t="s">
        <v>202</v>
      </c>
      <c r="Q671" t="s">
        <v>224</v>
      </c>
      <c r="R671" t="s">
        <v>202</v>
      </c>
      <c r="S671" t="s">
        <v>46</v>
      </c>
      <c r="T671" t="s">
        <v>225</v>
      </c>
      <c r="U671">
        <v>1</v>
      </c>
      <c r="V671" t="s">
        <v>238</v>
      </c>
      <c r="W671" t="s">
        <v>145</v>
      </c>
      <c r="X671" t="s">
        <v>86</v>
      </c>
      <c r="Y671">
        <v>1</v>
      </c>
      <c r="Z671">
        <v>1</v>
      </c>
      <c r="AA671">
        <v>48</v>
      </c>
    </row>
    <row r="672" spans="1:27" x14ac:dyDescent="0.35">
      <c r="A672">
        <v>202</v>
      </c>
      <c r="B672">
        <v>202</v>
      </c>
      <c r="C672" t="s">
        <v>38</v>
      </c>
      <c r="D672" t="s">
        <v>39</v>
      </c>
      <c r="E672">
        <v>2</v>
      </c>
      <c r="F672" t="s">
        <v>263</v>
      </c>
      <c r="G672">
        <v>2</v>
      </c>
      <c r="H672">
        <v>6</v>
      </c>
      <c r="I672">
        <v>2</v>
      </c>
      <c r="J672">
        <v>55</v>
      </c>
      <c r="K672">
        <v>65</v>
      </c>
      <c r="L672">
        <v>65</v>
      </c>
      <c r="M672">
        <v>2</v>
      </c>
      <c r="N672" t="s">
        <v>200</v>
      </c>
      <c r="O672" t="s">
        <v>201</v>
      </c>
      <c r="P672" t="s">
        <v>202</v>
      </c>
      <c r="Q672" t="s">
        <v>203</v>
      </c>
      <c r="R672" t="s">
        <v>202</v>
      </c>
      <c r="S672" t="s">
        <v>46</v>
      </c>
      <c r="T672" t="s">
        <v>204</v>
      </c>
      <c r="U672">
        <v>5</v>
      </c>
      <c r="V672" t="s">
        <v>225</v>
      </c>
      <c r="W672" t="s">
        <v>199</v>
      </c>
      <c r="X672" t="s">
        <v>112</v>
      </c>
      <c r="Y672">
        <v>2</v>
      </c>
      <c r="Z672">
        <v>1</v>
      </c>
      <c r="AA672">
        <v>48</v>
      </c>
    </row>
    <row r="673" spans="1:27" x14ac:dyDescent="0.35">
      <c r="A673">
        <v>202</v>
      </c>
      <c r="B673">
        <v>202</v>
      </c>
      <c r="C673" t="s">
        <v>38</v>
      </c>
      <c r="D673" t="s">
        <v>39</v>
      </c>
      <c r="E673">
        <v>2</v>
      </c>
      <c r="F673" t="s">
        <v>263</v>
      </c>
      <c r="G673">
        <v>2</v>
      </c>
      <c r="H673">
        <v>6</v>
      </c>
      <c r="I673">
        <v>2</v>
      </c>
      <c r="J673">
        <v>56</v>
      </c>
      <c r="K673">
        <v>62</v>
      </c>
      <c r="L673">
        <v>62</v>
      </c>
      <c r="M673">
        <v>2</v>
      </c>
      <c r="N673" t="s">
        <v>239</v>
      </c>
      <c r="O673" t="s">
        <v>201</v>
      </c>
      <c r="P673" t="s">
        <v>202</v>
      </c>
      <c r="Q673" t="s">
        <v>240</v>
      </c>
      <c r="R673" t="s">
        <v>202</v>
      </c>
      <c r="S673" t="s">
        <v>63</v>
      </c>
      <c r="T673" t="s">
        <v>241</v>
      </c>
      <c r="U673">
        <v>1</v>
      </c>
      <c r="V673" t="s">
        <v>245</v>
      </c>
      <c r="W673" t="s">
        <v>191</v>
      </c>
      <c r="X673" t="s">
        <v>58</v>
      </c>
      <c r="Y673">
        <v>1</v>
      </c>
      <c r="Z673">
        <v>1</v>
      </c>
      <c r="AA673">
        <v>48</v>
      </c>
    </row>
    <row r="674" spans="1:27" x14ac:dyDescent="0.35">
      <c r="A674">
        <v>202</v>
      </c>
      <c r="B674">
        <v>202</v>
      </c>
      <c r="C674" t="s">
        <v>38</v>
      </c>
      <c r="D674" t="s">
        <v>39</v>
      </c>
      <c r="E674">
        <v>2</v>
      </c>
      <c r="F674" t="s">
        <v>263</v>
      </c>
      <c r="G674">
        <v>2</v>
      </c>
      <c r="H674">
        <v>6</v>
      </c>
      <c r="I674">
        <v>2</v>
      </c>
      <c r="J674">
        <v>57</v>
      </c>
      <c r="K674">
        <v>28</v>
      </c>
      <c r="L674">
        <v>28</v>
      </c>
      <c r="M674">
        <v>1</v>
      </c>
      <c r="N674" t="s">
        <v>246</v>
      </c>
      <c r="O674" t="s">
        <v>201</v>
      </c>
      <c r="P674" t="s">
        <v>202</v>
      </c>
      <c r="Q674" t="s">
        <v>206</v>
      </c>
      <c r="R674" t="s">
        <v>202</v>
      </c>
      <c r="S674" t="s">
        <v>63</v>
      </c>
      <c r="T674" t="s">
        <v>247</v>
      </c>
      <c r="U674">
        <v>1</v>
      </c>
      <c r="V674" t="s">
        <v>207</v>
      </c>
      <c r="W674" t="s">
        <v>187</v>
      </c>
      <c r="X674" t="s">
        <v>54</v>
      </c>
      <c r="Y674">
        <v>1</v>
      </c>
      <c r="Z674">
        <v>1</v>
      </c>
      <c r="AA674">
        <v>48</v>
      </c>
    </row>
    <row r="675" spans="1:27" x14ac:dyDescent="0.35">
      <c r="A675">
        <v>202</v>
      </c>
      <c r="B675">
        <v>202</v>
      </c>
      <c r="C675" t="s">
        <v>38</v>
      </c>
      <c r="D675" t="s">
        <v>39</v>
      </c>
      <c r="E675">
        <v>2</v>
      </c>
      <c r="F675" t="s">
        <v>263</v>
      </c>
      <c r="G675">
        <v>2</v>
      </c>
      <c r="H675">
        <v>6</v>
      </c>
      <c r="I675">
        <v>2</v>
      </c>
      <c r="J675">
        <v>58</v>
      </c>
      <c r="K675">
        <v>34</v>
      </c>
      <c r="L675">
        <v>34</v>
      </c>
      <c r="M675">
        <v>1</v>
      </c>
      <c r="N675" t="s">
        <v>208</v>
      </c>
      <c r="O675" t="s">
        <v>201</v>
      </c>
      <c r="P675" t="s">
        <v>202</v>
      </c>
      <c r="Q675" t="s">
        <v>209</v>
      </c>
      <c r="R675" t="s">
        <v>202</v>
      </c>
      <c r="S675" t="s">
        <v>63</v>
      </c>
      <c r="T675" t="s">
        <v>210</v>
      </c>
      <c r="U675">
        <v>2</v>
      </c>
      <c r="V675" t="s">
        <v>247</v>
      </c>
      <c r="W675" t="s">
        <v>47</v>
      </c>
      <c r="X675" t="s">
        <v>173</v>
      </c>
      <c r="Y675">
        <v>2</v>
      </c>
      <c r="Z675">
        <v>1</v>
      </c>
      <c r="AA675">
        <v>48</v>
      </c>
    </row>
    <row r="676" spans="1:27" x14ac:dyDescent="0.35">
      <c r="A676">
        <v>202</v>
      </c>
      <c r="B676">
        <v>202</v>
      </c>
      <c r="C676" t="s">
        <v>38</v>
      </c>
      <c r="D676" t="s">
        <v>39</v>
      </c>
      <c r="E676">
        <v>2</v>
      </c>
      <c r="F676" t="s">
        <v>263</v>
      </c>
      <c r="G676">
        <v>2</v>
      </c>
      <c r="H676">
        <v>6</v>
      </c>
      <c r="I676">
        <v>2</v>
      </c>
      <c r="J676">
        <v>59</v>
      </c>
      <c r="K676">
        <v>26</v>
      </c>
      <c r="L676">
        <v>26</v>
      </c>
      <c r="M676">
        <v>1</v>
      </c>
      <c r="N676" t="s">
        <v>256</v>
      </c>
      <c r="O676" t="s">
        <v>201</v>
      </c>
      <c r="P676" t="s">
        <v>202</v>
      </c>
      <c r="Q676" t="s">
        <v>221</v>
      </c>
      <c r="R676" t="s">
        <v>202</v>
      </c>
      <c r="S676" t="s">
        <v>81</v>
      </c>
      <c r="T676" t="s">
        <v>257</v>
      </c>
      <c r="U676">
        <v>1</v>
      </c>
      <c r="V676" t="s">
        <v>222</v>
      </c>
      <c r="W676" t="s">
        <v>175</v>
      </c>
      <c r="X676" t="s">
        <v>118</v>
      </c>
      <c r="Y676">
        <v>1</v>
      </c>
      <c r="Z676">
        <v>1</v>
      </c>
      <c r="AA676">
        <v>48</v>
      </c>
    </row>
    <row r="677" spans="1:27" x14ac:dyDescent="0.35">
      <c r="A677">
        <v>202</v>
      </c>
      <c r="B677">
        <v>202</v>
      </c>
      <c r="C677" t="s">
        <v>38</v>
      </c>
      <c r="D677" t="s">
        <v>39</v>
      </c>
      <c r="E677">
        <v>2</v>
      </c>
      <c r="F677" t="s">
        <v>263</v>
      </c>
      <c r="G677">
        <v>2</v>
      </c>
      <c r="H677">
        <v>6</v>
      </c>
      <c r="I677">
        <v>2</v>
      </c>
      <c r="J677">
        <v>60</v>
      </c>
      <c r="K677">
        <v>66</v>
      </c>
      <c r="L677">
        <v>66</v>
      </c>
      <c r="M677">
        <v>2</v>
      </c>
      <c r="N677" t="s">
        <v>229</v>
      </c>
      <c r="O677" t="s">
        <v>201</v>
      </c>
      <c r="P677" t="s">
        <v>202</v>
      </c>
      <c r="Q677" t="s">
        <v>203</v>
      </c>
      <c r="R677" t="s">
        <v>202</v>
      </c>
      <c r="S677" t="s">
        <v>81</v>
      </c>
      <c r="T677" t="s">
        <v>230</v>
      </c>
      <c r="U677">
        <v>5</v>
      </c>
      <c r="V677" t="s">
        <v>204</v>
      </c>
      <c r="W677" t="s">
        <v>148</v>
      </c>
      <c r="X677" t="s">
        <v>68</v>
      </c>
      <c r="Y677">
        <v>1</v>
      </c>
      <c r="Z677">
        <v>1</v>
      </c>
      <c r="AA677">
        <v>48</v>
      </c>
    </row>
    <row r="678" spans="1:27" x14ac:dyDescent="0.35">
      <c r="A678">
        <v>202</v>
      </c>
      <c r="B678">
        <v>202</v>
      </c>
      <c r="C678" t="s">
        <v>38</v>
      </c>
      <c r="D678" t="s">
        <v>39</v>
      </c>
      <c r="E678">
        <v>2</v>
      </c>
      <c r="F678" t="s">
        <v>263</v>
      </c>
      <c r="G678">
        <v>2</v>
      </c>
      <c r="H678">
        <v>6</v>
      </c>
      <c r="I678">
        <v>2</v>
      </c>
      <c r="J678">
        <v>61</v>
      </c>
      <c r="K678">
        <v>36</v>
      </c>
      <c r="L678">
        <v>36</v>
      </c>
      <c r="M678">
        <v>1</v>
      </c>
      <c r="N678" t="s">
        <v>231</v>
      </c>
      <c r="O678" t="s">
        <v>201</v>
      </c>
      <c r="P678" t="s">
        <v>202</v>
      </c>
      <c r="Q678" t="s">
        <v>232</v>
      </c>
      <c r="R678" t="s">
        <v>202</v>
      </c>
      <c r="S678" t="s">
        <v>53</v>
      </c>
      <c r="T678" t="s">
        <v>233</v>
      </c>
      <c r="U678">
        <v>5</v>
      </c>
      <c r="V678" t="s">
        <v>255</v>
      </c>
      <c r="W678" t="s">
        <v>114</v>
      </c>
      <c r="X678" t="s">
        <v>133</v>
      </c>
      <c r="Y678">
        <v>2</v>
      </c>
      <c r="Z678">
        <v>1</v>
      </c>
      <c r="AA678">
        <v>48</v>
      </c>
    </row>
    <row r="679" spans="1:27" x14ac:dyDescent="0.35">
      <c r="A679">
        <v>202</v>
      </c>
      <c r="B679">
        <v>202</v>
      </c>
      <c r="C679" t="s">
        <v>38</v>
      </c>
      <c r="D679" t="s">
        <v>39</v>
      </c>
      <c r="E679">
        <v>2</v>
      </c>
      <c r="F679" t="s">
        <v>263</v>
      </c>
      <c r="G679">
        <v>2</v>
      </c>
      <c r="H679">
        <v>6</v>
      </c>
      <c r="I679">
        <v>2</v>
      </c>
      <c r="J679">
        <v>62</v>
      </c>
      <c r="K679">
        <v>69</v>
      </c>
      <c r="L679">
        <v>69</v>
      </c>
      <c r="M679">
        <v>2</v>
      </c>
      <c r="N679" t="s">
        <v>252</v>
      </c>
      <c r="O679" t="s">
        <v>201</v>
      </c>
      <c r="P679" t="s">
        <v>202</v>
      </c>
      <c r="Q679" t="s">
        <v>218</v>
      </c>
      <c r="R679" t="s">
        <v>202</v>
      </c>
      <c r="S679" t="s">
        <v>63</v>
      </c>
      <c r="T679" t="s">
        <v>253</v>
      </c>
      <c r="U679">
        <v>4</v>
      </c>
      <c r="V679" t="s">
        <v>243</v>
      </c>
      <c r="W679" t="s">
        <v>137</v>
      </c>
      <c r="X679" t="s">
        <v>122</v>
      </c>
      <c r="Y679">
        <v>2</v>
      </c>
      <c r="Z679">
        <v>1</v>
      </c>
      <c r="AA679">
        <v>48</v>
      </c>
    </row>
    <row r="680" spans="1:27" x14ac:dyDescent="0.35">
      <c r="A680">
        <v>202</v>
      </c>
      <c r="B680">
        <v>202</v>
      </c>
      <c r="C680" t="s">
        <v>38</v>
      </c>
      <c r="D680" t="s">
        <v>39</v>
      </c>
      <c r="E680">
        <v>2</v>
      </c>
      <c r="F680" t="s">
        <v>263</v>
      </c>
      <c r="G680">
        <v>2</v>
      </c>
      <c r="H680">
        <v>6</v>
      </c>
      <c r="I680">
        <v>2</v>
      </c>
      <c r="J680">
        <v>63</v>
      </c>
      <c r="K680">
        <v>64</v>
      </c>
      <c r="L680">
        <v>64</v>
      </c>
      <c r="M680">
        <v>2</v>
      </c>
      <c r="N680" t="s">
        <v>237</v>
      </c>
      <c r="O680" t="s">
        <v>201</v>
      </c>
      <c r="P680" t="s">
        <v>202</v>
      </c>
      <c r="Q680" t="s">
        <v>224</v>
      </c>
      <c r="R680" t="s">
        <v>202</v>
      </c>
      <c r="S680" t="s">
        <v>53</v>
      </c>
      <c r="T680" t="s">
        <v>238</v>
      </c>
      <c r="U680">
        <v>4</v>
      </c>
      <c r="V680" t="s">
        <v>213</v>
      </c>
      <c r="W680" t="s">
        <v>141</v>
      </c>
      <c r="X680" t="s">
        <v>104</v>
      </c>
      <c r="Y680">
        <v>2</v>
      </c>
      <c r="Z680">
        <v>1</v>
      </c>
      <c r="AA680">
        <v>48</v>
      </c>
    </row>
    <row r="681" spans="1:27" x14ac:dyDescent="0.35">
      <c r="A681">
        <v>202</v>
      </c>
      <c r="B681">
        <v>202</v>
      </c>
      <c r="C681" t="s">
        <v>38</v>
      </c>
      <c r="D681" t="s">
        <v>39</v>
      </c>
      <c r="E681">
        <v>2</v>
      </c>
      <c r="F681" t="s">
        <v>263</v>
      </c>
      <c r="G681">
        <v>2</v>
      </c>
      <c r="H681">
        <v>6</v>
      </c>
      <c r="I681">
        <v>2</v>
      </c>
      <c r="J681">
        <v>64</v>
      </c>
      <c r="K681">
        <v>67</v>
      </c>
      <c r="L681">
        <v>67</v>
      </c>
      <c r="M681">
        <v>2</v>
      </c>
      <c r="N681" t="s">
        <v>226</v>
      </c>
      <c r="O681" t="s">
        <v>201</v>
      </c>
      <c r="P681" t="s">
        <v>202</v>
      </c>
      <c r="Q681" t="s">
        <v>227</v>
      </c>
      <c r="R681" t="s">
        <v>202</v>
      </c>
      <c r="S681" t="s">
        <v>81</v>
      </c>
      <c r="T681" t="s">
        <v>228</v>
      </c>
      <c r="U681">
        <v>2</v>
      </c>
      <c r="V681" t="s">
        <v>261</v>
      </c>
      <c r="W681" t="s">
        <v>90</v>
      </c>
      <c r="X681" t="s">
        <v>169</v>
      </c>
      <c r="Y681">
        <v>2</v>
      </c>
      <c r="Z681">
        <v>1</v>
      </c>
      <c r="AA681">
        <v>48</v>
      </c>
    </row>
    <row r="682" spans="1:27" x14ac:dyDescent="0.35">
      <c r="A682">
        <v>202</v>
      </c>
      <c r="B682">
        <v>202</v>
      </c>
      <c r="C682" t="s">
        <v>38</v>
      </c>
      <c r="D682" t="s">
        <v>39</v>
      </c>
      <c r="E682">
        <v>2</v>
      </c>
      <c r="F682" t="s">
        <v>263</v>
      </c>
      <c r="G682">
        <v>2</v>
      </c>
      <c r="H682">
        <v>6</v>
      </c>
      <c r="I682">
        <v>2</v>
      </c>
      <c r="J682">
        <v>65</v>
      </c>
      <c r="K682">
        <v>71</v>
      </c>
      <c r="L682">
        <v>71</v>
      </c>
      <c r="M682">
        <v>2</v>
      </c>
      <c r="N682" t="s">
        <v>234</v>
      </c>
      <c r="O682" t="s">
        <v>201</v>
      </c>
      <c r="P682" t="s">
        <v>202</v>
      </c>
      <c r="Q682" t="s">
        <v>235</v>
      </c>
      <c r="R682" t="s">
        <v>202</v>
      </c>
      <c r="S682" t="s">
        <v>46</v>
      </c>
      <c r="T682" t="s">
        <v>236</v>
      </c>
      <c r="U682">
        <v>5</v>
      </c>
      <c r="V682" t="s">
        <v>251</v>
      </c>
      <c r="W682" t="s">
        <v>108</v>
      </c>
      <c r="X682" t="s">
        <v>179</v>
      </c>
      <c r="Y682">
        <v>1</v>
      </c>
      <c r="Z682">
        <v>1</v>
      </c>
      <c r="AA682">
        <v>48</v>
      </c>
    </row>
    <row r="683" spans="1:27" x14ac:dyDescent="0.35">
      <c r="A683">
        <v>202</v>
      </c>
      <c r="B683">
        <v>202</v>
      </c>
      <c r="C683" t="s">
        <v>38</v>
      </c>
      <c r="D683" t="s">
        <v>39</v>
      </c>
      <c r="E683">
        <v>2</v>
      </c>
      <c r="F683" t="s">
        <v>263</v>
      </c>
      <c r="G683">
        <v>2</v>
      </c>
      <c r="H683">
        <v>6</v>
      </c>
      <c r="I683">
        <v>2</v>
      </c>
      <c r="J683">
        <v>66</v>
      </c>
      <c r="K683">
        <v>32</v>
      </c>
      <c r="L683">
        <v>32</v>
      </c>
      <c r="M683">
        <v>1</v>
      </c>
      <c r="N683" t="s">
        <v>211</v>
      </c>
      <c r="O683" t="s">
        <v>201</v>
      </c>
      <c r="P683" t="s">
        <v>202</v>
      </c>
      <c r="Q683" t="s">
        <v>212</v>
      </c>
      <c r="R683" t="s">
        <v>202</v>
      </c>
      <c r="S683" t="s">
        <v>53</v>
      </c>
      <c r="T683" t="s">
        <v>213</v>
      </c>
      <c r="U683">
        <v>2</v>
      </c>
      <c r="V683" t="s">
        <v>249</v>
      </c>
      <c r="W683" t="s">
        <v>72</v>
      </c>
      <c r="X683" t="s">
        <v>159</v>
      </c>
      <c r="Y683">
        <v>1</v>
      </c>
      <c r="Z683">
        <v>1</v>
      </c>
      <c r="AA683">
        <v>48</v>
      </c>
    </row>
    <row r="684" spans="1:27" x14ac:dyDescent="0.35">
      <c r="A684">
        <v>202</v>
      </c>
      <c r="B684">
        <v>202</v>
      </c>
      <c r="C684" t="s">
        <v>38</v>
      </c>
      <c r="D684" t="s">
        <v>39</v>
      </c>
      <c r="E684">
        <v>2</v>
      </c>
      <c r="F684" t="s">
        <v>263</v>
      </c>
      <c r="G684">
        <v>2</v>
      </c>
      <c r="H684">
        <v>6</v>
      </c>
      <c r="I684">
        <v>2</v>
      </c>
      <c r="J684">
        <v>67</v>
      </c>
      <c r="K684">
        <v>70</v>
      </c>
      <c r="L684">
        <v>70</v>
      </c>
      <c r="M684">
        <v>2</v>
      </c>
      <c r="N684" t="s">
        <v>217</v>
      </c>
      <c r="O684" t="s">
        <v>201</v>
      </c>
      <c r="P684" t="s">
        <v>202</v>
      </c>
      <c r="Q684" t="s">
        <v>218</v>
      </c>
      <c r="R684" t="s">
        <v>202</v>
      </c>
      <c r="S684" t="s">
        <v>53</v>
      </c>
      <c r="T684" t="s">
        <v>219</v>
      </c>
      <c r="U684">
        <v>1</v>
      </c>
      <c r="V684" t="s">
        <v>253</v>
      </c>
      <c r="W684" t="s">
        <v>195</v>
      </c>
      <c r="X684" t="s">
        <v>110</v>
      </c>
      <c r="Y684">
        <v>1</v>
      </c>
      <c r="Z684">
        <v>1</v>
      </c>
      <c r="AA684">
        <v>48</v>
      </c>
    </row>
    <row r="685" spans="1:27" x14ac:dyDescent="0.35">
      <c r="A685">
        <v>202</v>
      </c>
      <c r="B685">
        <v>202</v>
      </c>
      <c r="C685" t="s">
        <v>38</v>
      </c>
      <c r="D685" t="s">
        <v>39</v>
      </c>
      <c r="E685">
        <v>2</v>
      </c>
      <c r="F685" t="s">
        <v>263</v>
      </c>
      <c r="G685">
        <v>2</v>
      </c>
      <c r="H685">
        <v>6</v>
      </c>
      <c r="I685">
        <v>2</v>
      </c>
      <c r="J685">
        <v>68</v>
      </c>
      <c r="K685">
        <v>29</v>
      </c>
      <c r="L685">
        <v>29</v>
      </c>
      <c r="M685">
        <v>1</v>
      </c>
      <c r="N685" t="s">
        <v>214</v>
      </c>
      <c r="O685" t="s">
        <v>201</v>
      </c>
      <c r="P685" t="s">
        <v>202</v>
      </c>
      <c r="Q685" t="s">
        <v>215</v>
      </c>
      <c r="R685" t="s">
        <v>202</v>
      </c>
      <c r="S685" t="s">
        <v>63</v>
      </c>
      <c r="T685" t="s">
        <v>216</v>
      </c>
      <c r="U685">
        <v>1</v>
      </c>
      <c r="V685" t="s">
        <v>241</v>
      </c>
      <c r="W685" t="s">
        <v>96</v>
      </c>
      <c r="X685" t="s">
        <v>197</v>
      </c>
      <c r="Y685">
        <v>2</v>
      </c>
      <c r="Z685">
        <v>1</v>
      </c>
      <c r="AA685">
        <v>48</v>
      </c>
    </row>
    <row r="686" spans="1:27" x14ac:dyDescent="0.35">
      <c r="A686">
        <v>202</v>
      </c>
      <c r="B686">
        <v>202</v>
      </c>
      <c r="C686" t="s">
        <v>38</v>
      </c>
      <c r="D686" t="s">
        <v>39</v>
      </c>
      <c r="E686">
        <v>2</v>
      </c>
      <c r="F686" t="s">
        <v>263</v>
      </c>
      <c r="G686">
        <v>2</v>
      </c>
      <c r="H686">
        <v>6</v>
      </c>
      <c r="I686">
        <v>2</v>
      </c>
      <c r="J686">
        <v>69</v>
      </c>
      <c r="K686">
        <v>25</v>
      </c>
      <c r="L686">
        <v>25</v>
      </c>
      <c r="M686">
        <v>1</v>
      </c>
      <c r="N686" t="s">
        <v>220</v>
      </c>
      <c r="O686" t="s">
        <v>201</v>
      </c>
      <c r="P686" t="s">
        <v>202</v>
      </c>
      <c r="Q686" t="s">
        <v>221</v>
      </c>
      <c r="R686" t="s">
        <v>202</v>
      </c>
      <c r="S686" t="s">
        <v>46</v>
      </c>
      <c r="T686" t="s">
        <v>222</v>
      </c>
      <c r="U686">
        <v>4</v>
      </c>
      <c r="V686" t="s">
        <v>236</v>
      </c>
      <c r="W686" t="s">
        <v>94</v>
      </c>
      <c r="X686" t="s">
        <v>183</v>
      </c>
      <c r="Y686">
        <v>2</v>
      </c>
      <c r="Z686">
        <v>1</v>
      </c>
      <c r="AA686">
        <v>48</v>
      </c>
    </row>
    <row r="687" spans="1:27" x14ac:dyDescent="0.35">
      <c r="A687">
        <v>202</v>
      </c>
      <c r="B687">
        <v>202</v>
      </c>
      <c r="C687" t="s">
        <v>38</v>
      </c>
      <c r="D687" t="s">
        <v>39</v>
      </c>
      <c r="E687">
        <v>2</v>
      </c>
      <c r="F687" t="s">
        <v>263</v>
      </c>
      <c r="G687">
        <v>2</v>
      </c>
      <c r="H687">
        <v>6</v>
      </c>
      <c r="I687">
        <v>2</v>
      </c>
      <c r="J687">
        <v>70</v>
      </c>
      <c r="K687">
        <v>68</v>
      </c>
      <c r="L687">
        <v>68</v>
      </c>
      <c r="M687">
        <v>2</v>
      </c>
      <c r="N687" t="s">
        <v>242</v>
      </c>
      <c r="O687" t="s">
        <v>201</v>
      </c>
      <c r="P687" t="s">
        <v>202</v>
      </c>
      <c r="Q687" t="s">
        <v>227</v>
      </c>
      <c r="R687" t="s">
        <v>202</v>
      </c>
      <c r="S687" t="s">
        <v>63</v>
      </c>
      <c r="T687" t="s">
        <v>243</v>
      </c>
      <c r="U687">
        <v>1</v>
      </c>
      <c r="V687" t="s">
        <v>228</v>
      </c>
      <c r="W687" t="s">
        <v>116</v>
      </c>
      <c r="X687" t="s">
        <v>151</v>
      </c>
      <c r="Y687">
        <v>1</v>
      </c>
      <c r="Z687">
        <v>1</v>
      </c>
      <c r="AA687">
        <v>48</v>
      </c>
    </row>
    <row r="688" spans="1:27" x14ac:dyDescent="0.35">
      <c r="A688">
        <v>202</v>
      </c>
      <c r="B688">
        <v>202</v>
      </c>
      <c r="C688" t="s">
        <v>38</v>
      </c>
      <c r="D688" t="s">
        <v>39</v>
      </c>
      <c r="E688">
        <v>2</v>
      </c>
      <c r="F688" t="s">
        <v>263</v>
      </c>
      <c r="G688">
        <v>2</v>
      </c>
      <c r="H688">
        <v>6</v>
      </c>
      <c r="I688">
        <v>2</v>
      </c>
      <c r="J688">
        <v>71</v>
      </c>
      <c r="K688">
        <v>27</v>
      </c>
      <c r="L688">
        <v>27</v>
      </c>
      <c r="M688">
        <v>1</v>
      </c>
      <c r="N688" t="s">
        <v>205</v>
      </c>
      <c r="O688" t="s">
        <v>201</v>
      </c>
      <c r="P688" t="s">
        <v>202</v>
      </c>
      <c r="Q688" t="s">
        <v>206</v>
      </c>
      <c r="R688" t="s">
        <v>202</v>
      </c>
      <c r="S688" t="s">
        <v>81</v>
      </c>
      <c r="T688" t="s">
        <v>207</v>
      </c>
      <c r="U688">
        <v>4</v>
      </c>
      <c r="V688" t="s">
        <v>257</v>
      </c>
      <c r="W688" t="s">
        <v>76</v>
      </c>
      <c r="X688" t="s">
        <v>189</v>
      </c>
      <c r="Y688">
        <v>2</v>
      </c>
      <c r="Z688">
        <v>1</v>
      </c>
      <c r="AA688">
        <v>48</v>
      </c>
    </row>
    <row r="689" spans="1:27" x14ac:dyDescent="0.35">
      <c r="A689">
        <v>202</v>
      </c>
      <c r="B689">
        <v>202</v>
      </c>
      <c r="C689" t="s">
        <v>38</v>
      </c>
      <c r="D689" t="s">
        <v>39</v>
      </c>
      <c r="E689">
        <v>2</v>
      </c>
      <c r="F689" t="s">
        <v>263</v>
      </c>
      <c r="G689">
        <v>2</v>
      </c>
      <c r="H689">
        <v>6</v>
      </c>
      <c r="I689">
        <v>2</v>
      </c>
      <c r="J689">
        <v>72</v>
      </c>
      <c r="K689">
        <v>31</v>
      </c>
      <c r="L689">
        <v>31</v>
      </c>
      <c r="M689">
        <v>1</v>
      </c>
      <c r="N689" t="s">
        <v>248</v>
      </c>
      <c r="O689" t="s">
        <v>201</v>
      </c>
      <c r="P689" t="s">
        <v>202</v>
      </c>
      <c r="Q689" t="s">
        <v>212</v>
      </c>
      <c r="R689" t="s">
        <v>202</v>
      </c>
      <c r="S689" t="s">
        <v>46</v>
      </c>
      <c r="T689" t="s">
        <v>249</v>
      </c>
      <c r="U689">
        <v>2</v>
      </c>
      <c r="V689" t="s">
        <v>259</v>
      </c>
      <c r="W689" t="s">
        <v>100</v>
      </c>
      <c r="X689" t="s">
        <v>161</v>
      </c>
      <c r="Y689">
        <v>2</v>
      </c>
      <c r="Z689">
        <v>1</v>
      </c>
      <c r="AA689">
        <v>48</v>
      </c>
    </row>
    <row r="690" spans="1:27" x14ac:dyDescent="0.35">
      <c r="A690">
        <v>202</v>
      </c>
      <c r="B690">
        <v>202</v>
      </c>
      <c r="C690" t="s">
        <v>38</v>
      </c>
      <c r="D690" t="s">
        <v>39</v>
      </c>
      <c r="E690">
        <v>2</v>
      </c>
      <c r="F690" t="s">
        <v>263</v>
      </c>
      <c r="G690">
        <v>2</v>
      </c>
      <c r="H690">
        <v>6</v>
      </c>
      <c r="I690">
        <v>3</v>
      </c>
      <c r="J690">
        <v>1</v>
      </c>
      <c r="K690">
        <v>7</v>
      </c>
      <c r="L690">
        <v>7</v>
      </c>
      <c r="M690">
        <v>1</v>
      </c>
      <c r="N690" t="s">
        <v>41</v>
      </c>
      <c r="O690" t="s">
        <v>42</v>
      </c>
      <c r="P690" t="s">
        <v>43</v>
      </c>
      <c r="Q690" t="s">
        <v>44</v>
      </c>
      <c r="R690" t="s">
        <v>45</v>
      </c>
      <c r="S690" t="s">
        <v>46</v>
      </c>
      <c r="T690" t="s">
        <v>47</v>
      </c>
      <c r="U690">
        <v>4</v>
      </c>
      <c r="V690" t="s">
        <v>58</v>
      </c>
      <c r="W690" t="s">
        <v>261</v>
      </c>
      <c r="X690" t="s">
        <v>165</v>
      </c>
      <c r="Y690">
        <v>2</v>
      </c>
      <c r="Z690">
        <v>3</v>
      </c>
      <c r="AA690">
        <v>48</v>
      </c>
    </row>
    <row r="691" spans="1:27" x14ac:dyDescent="0.35">
      <c r="A691">
        <v>202</v>
      </c>
      <c r="B691">
        <v>202</v>
      </c>
      <c r="C691" t="s">
        <v>38</v>
      </c>
      <c r="D691" t="s">
        <v>39</v>
      </c>
      <c r="E691">
        <v>2</v>
      </c>
      <c r="F691" t="s">
        <v>263</v>
      </c>
      <c r="G691">
        <v>2</v>
      </c>
      <c r="H691">
        <v>6</v>
      </c>
      <c r="I691">
        <v>3</v>
      </c>
      <c r="J691">
        <v>2</v>
      </c>
      <c r="K691">
        <v>43</v>
      </c>
      <c r="L691">
        <v>43</v>
      </c>
      <c r="M691">
        <v>2</v>
      </c>
      <c r="N691" t="s">
        <v>111</v>
      </c>
      <c r="O691" t="s">
        <v>42</v>
      </c>
      <c r="P691" t="s">
        <v>92</v>
      </c>
      <c r="Q691" t="s">
        <v>93</v>
      </c>
      <c r="R691" t="s">
        <v>80</v>
      </c>
      <c r="S691" t="s">
        <v>81</v>
      </c>
      <c r="T691" t="s">
        <v>112</v>
      </c>
      <c r="U691">
        <v>2</v>
      </c>
      <c r="V691" t="s">
        <v>94</v>
      </c>
      <c r="W691" t="s">
        <v>259</v>
      </c>
      <c r="X691" t="s">
        <v>191</v>
      </c>
      <c r="Y691">
        <v>1</v>
      </c>
      <c r="Z691">
        <v>3</v>
      </c>
      <c r="AA691">
        <v>48</v>
      </c>
    </row>
    <row r="692" spans="1:27" x14ac:dyDescent="0.35">
      <c r="A692">
        <v>202</v>
      </c>
      <c r="B692">
        <v>202</v>
      </c>
      <c r="C692" t="s">
        <v>38</v>
      </c>
      <c r="D692" t="s">
        <v>39</v>
      </c>
      <c r="E692">
        <v>2</v>
      </c>
      <c r="F692" t="s">
        <v>263</v>
      </c>
      <c r="G692">
        <v>2</v>
      </c>
      <c r="H692">
        <v>6</v>
      </c>
      <c r="I692">
        <v>3</v>
      </c>
      <c r="J692">
        <v>3</v>
      </c>
      <c r="K692">
        <v>48</v>
      </c>
      <c r="L692">
        <v>48</v>
      </c>
      <c r="M692">
        <v>2</v>
      </c>
      <c r="N692" t="s">
        <v>49</v>
      </c>
      <c r="O692" t="s">
        <v>42</v>
      </c>
      <c r="P692" t="s">
        <v>50</v>
      </c>
      <c r="Q692" t="s">
        <v>51</v>
      </c>
      <c r="R692" t="s">
        <v>52</v>
      </c>
      <c r="S692" t="s">
        <v>53</v>
      </c>
      <c r="T692" t="s">
        <v>54</v>
      </c>
      <c r="U692">
        <v>5</v>
      </c>
      <c r="V692" t="s">
        <v>88</v>
      </c>
      <c r="W692" t="s">
        <v>241</v>
      </c>
      <c r="X692" t="s">
        <v>171</v>
      </c>
      <c r="Y692">
        <v>1</v>
      </c>
      <c r="Z692">
        <v>3</v>
      </c>
      <c r="AA692">
        <v>48</v>
      </c>
    </row>
    <row r="693" spans="1:27" x14ac:dyDescent="0.35">
      <c r="A693">
        <v>202</v>
      </c>
      <c r="B693">
        <v>202</v>
      </c>
      <c r="C693" t="s">
        <v>38</v>
      </c>
      <c r="D693" t="s">
        <v>39</v>
      </c>
      <c r="E693">
        <v>2</v>
      </c>
      <c r="F693" t="s">
        <v>263</v>
      </c>
      <c r="G693">
        <v>2</v>
      </c>
      <c r="H693">
        <v>6</v>
      </c>
      <c r="I693">
        <v>3</v>
      </c>
      <c r="J693">
        <v>4</v>
      </c>
      <c r="K693">
        <v>2</v>
      </c>
      <c r="L693">
        <v>2</v>
      </c>
      <c r="M693">
        <v>1</v>
      </c>
      <c r="N693" t="s">
        <v>97</v>
      </c>
      <c r="O693" t="s">
        <v>42</v>
      </c>
      <c r="P693" t="s">
        <v>98</v>
      </c>
      <c r="Q693" t="s">
        <v>99</v>
      </c>
      <c r="R693" t="s">
        <v>80</v>
      </c>
      <c r="S693" t="s">
        <v>81</v>
      </c>
      <c r="T693" t="s">
        <v>100</v>
      </c>
      <c r="U693">
        <v>2</v>
      </c>
      <c r="V693" t="s">
        <v>112</v>
      </c>
      <c r="W693" t="s">
        <v>236</v>
      </c>
      <c r="X693" t="s">
        <v>148</v>
      </c>
      <c r="Y693">
        <v>2</v>
      </c>
      <c r="Z693">
        <v>3</v>
      </c>
      <c r="AA693">
        <v>48</v>
      </c>
    </row>
    <row r="694" spans="1:27" x14ac:dyDescent="0.35">
      <c r="A694">
        <v>202</v>
      </c>
      <c r="B694">
        <v>202</v>
      </c>
      <c r="C694" t="s">
        <v>38</v>
      </c>
      <c r="D694" t="s">
        <v>39</v>
      </c>
      <c r="E694">
        <v>2</v>
      </c>
      <c r="F694" t="s">
        <v>263</v>
      </c>
      <c r="G694">
        <v>2</v>
      </c>
      <c r="H694">
        <v>6</v>
      </c>
      <c r="I694">
        <v>3</v>
      </c>
      <c r="J694">
        <v>5</v>
      </c>
      <c r="K694">
        <v>6</v>
      </c>
      <c r="L694">
        <v>6</v>
      </c>
      <c r="M694">
        <v>1</v>
      </c>
      <c r="N694" t="s">
        <v>89</v>
      </c>
      <c r="O694" t="s">
        <v>42</v>
      </c>
      <c r="P694" t="s">
        <v>60</v>
      </c>
      <c r="Q694" t="s">
        <v>61</v>
      </c>
      <c r="R694" t="s">
        <v>52</v>
      </c>
      <c r="S694" t="s">
        <v>53</v>
      </c>
      <c r="T694" t="s">
        <v>90</v>
      </c>
      <c r="U694">
        <v>1</v>
      </c>
      <c r="V694" t="s">
        <v>118</v>
      </c>
      <c r="W694" t="s">
        <v>247</v>
      </c>
      <c r="X694" t="s">
        <v>193</v>
      </c>
      <c r="Y694">
        <v>2</v>
      </c>
      <c r="Z694">
        <v>3</v>
      </c>
      <c r="AA694">
        <v>48</v>
      </c>
    </row>
    <row r="695" spans="1:27" x14ac:dyDescent="0.35">
      <c r="A695">
        <v>202</v>
      </c>
      <c r="B695">
        <v>202</v>
      </c>
      <c r="C695" t="s">
        <v>38</v>
      </c>
      <c r="D695" t="s">
        <v>39</v>
      </c>
      <c r="E695">
        <v>2</v>
      </c>
      <c r="F695" t="s">
        <v>263</v>
      </c>
      <c r="G695">
        <v>2</v>
      </c>
      <c r="H695">
        <v>6</v>
      </c>
      <c r="I695">
        <v>3</v>
      </c>
      <c r="J695">
        <v>6</v>
      </c>
      <c r="K695">
        <v>37</v>
      </c>
      <c r="L695">
        <v>37</v>
      </c>
      <c r="M695">
        <v>2</v>
      </c>
      <c r="N695" t="s">
        <v>119</v>
      </c>
      <c r="O695" t="s">
        <v>42</v>
      </c>
      <c r="P695" t="s">
        <v>66</v>
      </c>
      <c r="Q695" t="s">
        <v>67</v>
      </c>
      <c r="R695" t="s">
        <v>80</v>
      </c>
      <c r="S695" t="s">
        <v>81</v>
      </c>
      <c r="T695" t="s">
        <v>120</v>
      </c>
      <c r="U695">
        <v>2</v>
      </c>
      <c r="V695" t="s">
        <v>82</v>
      </c>
      <c r="W695" t="s">
        <v>189</v>
      </c>
      <c r="X695" t="s">
        <v>233</v>
      </c>
      <c r="Y695">
        <v>2</v>
      </c>
      <c r="Z695">
        <v>3</v>
      </c>
      <c r="AA695">
        <v>48</v>
      </c>
    </row>
    <row r="696" spans="1:27" x14ac:dyDescent="0.35">
      <c r="A696">
        <v>202</v>
      </c>
      <c r="B696">
        <v>202</v>
      </c>
      <c r="C696" t="s">
        <v>38</v>
      </c>
      <c r="D696" t="s">
        <v>39</v>
      </c>
      <c r="E696">
        <v>2</v>
      </c>
      <c r="F696" t="s">
        <v>263</v>
      </c>
      <c r="G696">
        <v>2</v>
      </c>
      <c r="H696">
        <v>6</v>
      </c>
      <c r="I696">
        <v>3</v>
      </c>
      <c r="J696">
        <v>7</v>
      </c>
      <c r="K696">
        <v>9</v>
      </c>
      <c r="L696">
        <v>9</v>
      </c>
      <c r="M696">
        <v>1</v>
      </c>
      <c r="N696" t="s">
        <v>55</v>
      </c>
      <c r="O696" t="s">
        <v>42</v>
      </c>
      <c r="P696" t="s">
        <v>56</v>
      </c>
      <c r="Q696" t="s">
        <v>57</v>
      </c>
      <c r="R696" t="s">
        <v>45</v>
      </c>
      <c r="S696" t="s">
        <v>46</v>
      </c>
      <c r="T696" t="s">
        <v>58</v>
      </c>
      <c r="U696">
        <v>5</v>
      </c>
      <c r="V696" t="s">
        <v>108</v>
      </c>
      <c r="W696" t="s">
        <v>133</v>
      </c>
      <c r="X696" t="s">
        <v>251</v>
      </c>
      <c r="Y696">
        <v>1</v>
      </c>
      <c r="Z696">
        <v>3</v>
      </c>
      <c r="AA696">
        <v>48</v>
      </c>
    </row>
    <row r="697" spans="1:27" x14ac:dyDescent="0.35">
      <c r="A697">
        <v>202</v>
      </c>
      <c r="B697">
        <v>202</v>
      </c>
      <c r="C697" t="s">
        <v>38</v>
      </c>
      <c r="D697" t="s">
        <v>39</v>
      </c>
      <c r="E697">
        <v>2</v>
      </c>
      <c r="F697" t="s">
        <v>263</v>
      </c>
      <c r="G697">
        <v>2</v>
      </c>
      <c r="H697">
        <v>6</v>
      </c>
      <c r="I697">
        <v>3</v>
      </c>
      <c r="J697">
        <v>8</v>
      </c>
      <c r="K697">
        <v>42</v>
      </c>
      <c r="L697">
        <v>42</v>
      </c>
      <c r="M697">
        <v>2</v>
      </c>
      <c r="N697" t="s">
        <v>113</v>
      </c>
      <c r="O697" t="s">
        <v>42</v>
      </c>
      <c r="P697" t="s">
        <v>102</v>
      </c>
      <c r="Q697" t="s">
        <v>103</v>
      </c>
      <c r="R697" t="s">
        <v>80</v>
      </c>
      <c r="S697" t="s">
        <v>81</v>
      </c>
      <c r="T697" t="s">
        <v>114</v>
      </c>
      <c r="U697">
        <v>4</v>
      </c>
      <c r="V697" t="s">
        <v>122</v>
      </c>
      <c r="W697" t="s">
        <v>255</v>
      </c>
      <c r="X697" t="s">
        <v>187</v>
      </c>
      <c r="Y697">
        <v>2</v>
      </c>
      <c r="Z697">
        <v>3</v>
      </c>
      <c r="AA697">
        <v>48</v>
      </c>
    </row>
    <row r="698" spans="1:27" x14ac:dyDescent="0.35">
      <c r="A698">
        <v>202</v>
      </c>
      <c r="B698">
        <v>202</v>
      </c>
      <c r="C698" t="s">
        <v>38</v>
      </c>
      <c r="D698" t="s">
        <v>39</v>
      </c>
      <c r="E698">
        <v>2</v>
      </c>
      <c r="F698" t="s">
        <v>263</v>
      </c>
      <c r="G698">
        <v>2</v>
      </c>
      <c r="H698">
        <v>6</v>
      </c>
      <c r="I698">
        <v>3</v>
      </c>
      <c r="J698">
        <v>9</v>
      </c>
      <c r="K698">
        <v>11</v>
      </c>
      <c r="L698">
        <v>11</v>
      </c>
      <c r="M698">
        <v>1</v>
      </c>
      <c r="N698" t="s">
        <v>77</v>
      </c>
      <c r="O698" t="s">
        <v>42</v>
      </c>
      <c r="P698" t="s">
        <v>78</v>
      </c>
      <c r="Q698" t="s">
        <v>79</v>
      </c>
      <c r="R698" t="s">
        <v>80</v>
      </c>
      <c r="S698" t="s">
        <v>81</v>
      </c>
      <c r="T698" t="s">
        <v>82</v>
      </c>
      <c r="U698">
        <v>5</v>
      </c>
      <c r="V698" t="s">
        <v>96</v>
      </c>
      <c r="W698" t="s">
        <v>173</v>
      </c>
      <c r="X698" t="s">
        <v>222</v>
      </c>
      <c r="Y698">
        <v>1</v>
      </c>
      <c r="Z698">
        <v>3</v>
      </c>
      <c r="AA698">
        <v>48</v>
      </c>
    </row>
    <row r="699" spans="1:27" x14ac:dyDescent="0.35">
      <c r="A699">
        <v>202</v>
      </c>
      <c r="B699">
        <v>202</v>
      </c>
      <c r="C699" t="s">
        <v>38</v>
      </c>
      <c r="D699" t="s">
        <v>39</v>
      </c>
      <c r="E699">
        <v>2</v>
      </c>
      <c r="F699" t="s">
        <v>263</v>
      </c>
      <c r="G699">
        <v>2</v>
      </c>
      <c r="H699">
        <v>6</v>
      </c>
      <c r="I699">
        <v>3</v>
      </c>
      <c r="J699">
        <v>10</v>
      </c>
      <c r="K699">
        <v>47</v>
      </c>
      <c r="L699">
        <v>47</v>
      </c>
      <c r="M699">
        <v>2</v>
      </c>
      <c r="N699" t="s">
        <v>87</v>
      </c>
      <c r="O699" t="s">
        <v>42</v>
      </c>
      <c r="P699" t="s">
        <v>50</v>
      </c>
      <c r="Q699" t="s">
        <v>51</v>
      </c>
      <c r="R699" t="s">
        <v>45</v>
      </c>
      <c r="S699" t="s">
        <v>46</v>
      </c>
      <c r="T699" t="s">
        <v>88</v>
      </c>
      <c r="U699">
        <v>2</v>
      </c>
      <c r="V699" t="s">
        <v>104</v>
      </c>
      <c r="W699" t="s">
        <v>219</v>
      </c>
      <c r="X699" t="s">
        <v>175</v>
      </c>
      <c r="Y699">
        <v>2</v>
      </c>
      <c r="Z699">
        <v>3</v>
      </c>
      <c r="AA699">
        <v>48</v>
      </c>
    </row>
    <row r="700" spans="1:27" x14ac:dyDescent="0.35">
      <c r="A700">
        <v>202</v>
      </c>
      <c r="B700">
        <v>202</v>
      </c>
      <c r="C700" t="s">
        <v>38</v>
      </c>
      <c r="D700" t="s">
        <v>39</v>
      </c>
      <c r="E700">
        <v>2</v>
      </c>
      <c r="F700" t="s">
        <v>263</v>
      </c>
      <c r="G700">
        <v>2</v>
      </c>
      <c r="H700">
        <v>6</v>
      </c>
      <c r="I700">
        <v>3</v>
      </c>
      <c r="J700">
        <v>11</v>
      </c>
      <c r="K700">
        <v>46</v>
      </c>
      <c r="L700">
        <v>46</v>
      </c>
      <c r="M700">
        <v>2</v>
      </c>
      <c r="N700" t="s">
        <v>115</v>
      </c>
      <c r="O700" t="s">
        <v>42</v>
      </c>
      <c r="P700" t="s">
        <v>84</v>
      </c>
      <c r="Q700" t="s">
        <v>85</v>
      </c>
      <c r="R700" t="s">
        <v>52</v>
      </c>
      <c r="S700" t="s">
        <v>53</v>
      </c>
      <c r="T700" t="s">
        <v>116</v>
      </c>
      <c r="U700">
        <v>2</v>
      </c>
      <c r="V700" t="s">
        <v>54</v>
      </c>
      <c r="W700" t="s">
        <v>155</v>
      </c>
      <c r="X700" t="s">
        <v>245</v>
      </c>
      <c r="Y700">
        <v>2</v>
      </c>
      <c r="Z700">
        <v>3</v>
      </c>
      <c r="AA700">
        <v>48</v>
      </c>
    </row>
    <row r="701" spans="1:27" x14ac:dyDescent="0.35">
      <c r="A701">
        <v>202</v>
      </c>
      <c r="B701">
        <v>202</v>
      </c>
      <c r="C701" t="s">
        <v>38</v>
      </c>
      <c r="D701" t="s">
        <v>39</v>
      </c>
      <c r="E701">
        <v>2</v>
      </c>
      <c r="F701" t="s">
        <v>263</v>
      </c>
      <c r="G701">
        <v>2</v>
      </c>
      <c r="H701">
        <v>6</v>
      </c>
      <c r="I701">
        <v>3</v>
      </c>
      <c r="J701">
        <v>12</v>
      </c>
      <c r="K701">
        <v>8</v>
      </c>
      <c r="L701">
        <v>8</v>
      </c>
      <c r="M701">
        <v>1</v>
      </c>
      <c r="N701" t="s">
        <v>117</v>
      </c>
      <c r="O701" t="s">
        <v>42</v>
      </c>
      <c r="P701" t="s">
        <v>43</v>
      </c>
      <c r="Q701" t="s">
        <v>44</v>
      </c>
      <c r="R701" t="s">
        <v>52</v>
      </c>
      <c r="S701" t="s">
        <v>53</v>
      </c>
      <c r="T701" t="s">
        <v>118</v>
      </c>
      <c r="U701">
        <v>5</v>
      </c>
      <c r="V701" t="s">
        <v>47</v>
      </c>
      <c r="W701" t="s">
        <v>243</v>
      </c>
      <c r="X701" t="s">
        <v>145</v>
      </c>
      <c r="Y701">
        <v>1</v>
      </c>
      <c r="Z701">
        <v>3</v>
      </c>
      <c r="AA701">
        <v>48</v>
      </c>
    </row>
    <row r="702" spans="1:27" x14ac:dyDescent="0.35">
      <c r="A702">
        <v>202</v>
      </c>
      <c r="B702">
        <v>202</v>
      </c>
      <c r="C702" t="s">
        <v>38</v>
      </c>
      <c r="D702" t="s">
        <v>39</v>
      </c>
      <c r="E702">
        <v>2</v>
      </c>
      <c r="F702" t="s">
        <v>263</v>
      </c>
      <c r="G702">
        <v>2</v>
      </c>
      <c r="H702">
        <v>6</v>
      </c>
      <c r="I702">
        <v>3</v>
      </c>
      <c r="J702">
        <v>13</v>
      </c>
      <c r="K702">
        <v>39</v>
      </c>
      <c r="L702">
        <v>39</v>
      </c>
      <c r="M702">
        <v>2</v>
      </c>
      <c r="N702" t="s">
        <v>73</v>
      </c>
      <c r="O702" t="s">
        <v>42</v>
      </c>
      <c r="P702" t="s">
        <v>74</v>
      </c>
      <c r="Q702" t="s">
        <v>75</v>
      </c>
      <c r="R702" t="s">
        <v>45</v>
      </c>
      <c r="S702" t="s">
        <v>46</v>
      </c>
      <c r="T702" t="s">
        <v>76</v>
      </c>
      <c r="U702">
        <v>4</v>
      </c>
      <c r="V702" t="s">
        <v>110</v>
      </c>
      <c r="W702" t="s">
        <v>151</v>
      </c>
      <c r="X702" t="s">
        <v>253</v>
      </c>
      <c r="Y702">
        <v>2</v>
      </c>
      <c r="Z702">
        <v>3</v>
      </c>
      <c r="AA702">
        <v>48</v>
      </c>
    </row>
    <row r="703" spans="1:27" x14ac:dyDescent="0.35">
      <c r="A703">
        <v>202</v>
      </c>
      <c r="B703">
        <v>202</v>
      </c>
      <c r="C703" t="s">
        <v>38</v>
      </c>
      <c r="D703" t="s">
        <v>39</v>
      </c>
      <c r="E703">
        <v>2</v>
      </c>
      <c r="F703" t="s">
        <v>263</v>
      </c>
      <c r="G703">
        <v>2</v>
      </c>
      <c r="H703">
        <v>6</v>
      </c>
      <c r="I703">
        <v>3</v>
      </c>
      <c r="J703">
        <v>14</v>
      </c>
      <c r="K703">
        <v>5</v>
      </c>
      <c r="L703">
        <v>5</v>
      </c>
      <c r="M703">
        <v>1</v>
      </c>
      <c r="N703" t="s">
        <v>59</v>
      </c>
      <c r="O703" t="s">
        <v>42</v>
      </c>
      <c r="P703" t="s">
        <v>60</v>
      </c>
      <c r="Q703" t="s">
        <v>61</v>
      </c>
      <c r="R703" t="s">
        <v>62</v>
      </c>
      <c r="S703" t="s">
        <v>63</v>
      </c>
      <c r="T703" t="s">
        <v>64</v>
      </c>
      <c r="U703">
        <v>2</v>
      </c>
      <c r="V703" t="s">
        <v>90</v>
      </c>
      <c r="W703" t="s">
        <v>257</v>
      </c>
      <c r="X703" t="s">
        <v>137</v>
      </c>
      <c r="Y703">
        <v>1</v>
      </c>
      <c r="Z703">
        <v>3</v>
      </c>
      <c r="AA703">
        <v>48</v>
      </c>
    </row>
    <row r="704" spans="1:27" x14ac:dyDescent="0.35">
      <c r="A704">
        <v>202</v>
      </c>
      <c r="B704">
        <v>202</v>
      </c>
      <c r="C704" t="s">
        <v>38</v>
      </c>
      <c r="D704" t="s">
        <v>39</v>
      </c>
      <c r="E704">
        <v>2</v>
      </c>
      <c r="F704" t="s">
        <v>263</v>
      </c>
      <c r="G704">
        <v>2</v>
      </c>
      <c r="H704">
        <v>6</v>
      </c>
      <c r="I704">
        <v>3</v>
      </c>
      <c r="J704">
        <v>15</v>
      </c>
      <c r="K704">
        <v>4</v>
      </c>
      <c r="L704">
        <v>4</v>
      </c>
      <c r="M704">
        <v>1</v>
      </c>
      <c r="N704" t="s">
        <v>69</v>
      </c>
      <c r="O704" t="s">
        <v>42</v>
      </c>
      <c r="P704" t="s">
        <v>70</v>
      </c>
      <c r="Q704" t="s">
        <v>71</v>
      </c>
      <c r="R704" t="s">
        <v>62</v>
      </c>
      <c r="S704" t="s">
        <v>63</v>
      </c>
      <c r="T704" t="s">
        <v>72</v>
      </c>
      <c r="U704">
        <v>5</v>
      </c>
      <c r="V704" t="s">
        <v>64</v>
      </c>
      <c r="W704" t="s">
        <v>230</v>
      </c>
      <c r="X704" t="s">
        <v>141</v>
      </c>
      <c r="Y704">
        <v>2</v>
      </c>
      <c r="Z704">
        <v>3</v>
      </c>
      <c r="AA704">
        <v>48</v>
      </c>
    </row>
    <row r="705" spans="1:27" x14ac:dyDescent="0.35">
      <c r="A705">
        <v>202</v>
      </c>
      <c r="B705">
        <v>202</v>
      </c>
      <c r="C705" t="s">
        <v>38</v>
      </c>
      <c r="D705" t="s">
        <v>39</v>
      </c>
      <c r="E705">
        <v>2</v>
      </c>
      <c r="F705" t="s">
        <v>263</v>
      </c>
      <c r="G705">
        <v>2</v>
      </c>
      <c r="H705">
        <v>6</v>
      </c>
      <c r="I705">
        <v>3</v>
      </c>
      <c r="J705">
        <v>16</v>
      </c>
      <c r="K705">
        <v>38</v>
      </c>
      <c r="L705">
        <v>38</v>
      </c>
      <c r="M705">
        <v>2</v>
      </c>
      <c r="N705" t="s">
        <v>65</v>
      </c>
      <c r="O705" t="s">
        <v>42</v>
      </c>
      <c r="P705" t="s">
        <v>66</v>
      </c>
      <c r="Q705" t="s">
        <v>67</v>
      </c>
      <c r="R705" t="s">
        <v>62</v>
      </c>
      <c r="S705" t="s">
        <v>63</v>
      </c>
      <c r="T705" t="s">
        <v>68</v>
      </c>
      <c r="U705">
        <v>4</v>
      </c>
      <c r="V705" t="s">
        <v>120</v>
      </c>
      <c r="W705" t="s">
        <v>128</v>
      </c>
      <c r="X705" t="s">
        <v>238</v>
      </c>
      <c r="Y705">
        <v>1</v>
      </c>
      <c r="Z705">
        <v>3</v>
      </c>
      <c r="AA705">
        <v>48</v>
      </c>
    </row>
    <row r="706" spans="1:27" x14ac:dyDescent="0.35">
      <c r="A706">
        <v>202</v>
      </c>
      <c r="B706">
        <v>202</v>
      </c>
      <c r="C706" t="s">
        <v>38</v>
      </c>
      <c r="D706" t="s">
        <v>39</v>
      </c>
      <c r="E706">
        <v>2</v>
      </c>
      <c r="F706" t="s">
        <v>263</v>
      </c>
      <c r="G706">
        <v>2</v>
      </c>
      <c r="H706">
        <v>6</v>
      </c>
      <c r="I706">
        <v>3</v>
      </c>
      <c r="J706">
        <v>17</v>
      </c>
      <c r="K706">
        <v>12</v>
      </c>
      <c r="L706">
        <v>12</v>
      </c>
      <c r="M706">
        <v>1</v>
      </c>
      <c r="N706" t="s">
        <v>95</v>
      </c>
      <c r="O706" t="s">
        <v>42</v>
      </c>
      <c r="P706" t="s">
        <v>78</v>
      </c>
      <c r="Q706" t="s">
        <v>79</v>
      </c>
      <c r="R706" t="s">
        <v>52</v>
      </c>
      <c r="S706" t="s">
        <v>53</v>
      </c>
      <c r="T706" t="s">
        <v>96</v>
      </c>
      <c r="U706">
        <v>5</v>
      </c>
      <c r="V706" t="s">
        <v>106</v>
      </c>
      <c r="W706" t="s">
        <v>159</v>
      </c>
      <c r="X706" t="s">
        <v>228</v>
      </c>
      <c r="Y706">
        <v>2</v>
      </c>
      <c r="Z706">
        <v>3</v>
      </c>
      <c r="AA706">
        <v>48</v>
      </c>
    </row>
    <row r="707" spans="1:27" x14ac:dyDescent="0.35">
      <c r="A707">
        <v>202</v>
      </c>
      <c r="B707">
        <v>202</v>
      </c>
      <c r="C707" t="s">
        <v>38</v>
      </c>
      <c r="D707" t="s">
        <v>39</v>
      </c>
      <c r="E707">
        <v>2</v>
      </c>
      <c r="F707" t="s">
        <v>263</v>
      </c>
      <c r="G707">
        <v>2</v>
      </c>
      <c r="H707">
        <v>6</v>
      </c>
      <c r="I707">
        <v>3</v>
      </c>
      <c r="J707">
        <v>18</v>
      </c>
      <c r="K707">
        <v>3</v>
      </c>
      <c r="L707">
        <v>3</v>
      </c>
      <c r="M707">
        <v>1</v>
      </c>
      <c r="N707" t="s">
        <v>121</v>
      </c>
      <c r="O707" t="s">
        <v>42</v>
      </c>
      <c r="P707" t="s">
        <v>70</v>
      </c>
      <c r="Q707" t="s">
        <v>71</v>
      </c>
      <c r="R707" t="s">
        <v>80</v>
      </c>
      <c r="S707" t="s">
        <v>81</v>
      </c>
      <c r="T707" t="s">
        <v>122</v>
      </c>
      <c r="U707">
        <v>4</v>
      </c>
      <c r="V707" t="s">
        <v>72</v>
      </c>
      <c r="W707" t="s">
        <v>197</v>
      </c>
      <c r="X707" t="s">
        <v>249</v>
      </c>
      <c r="Y707">
        <v>1</v>
      </c>
      <c r="Z707">
        <v>3</v>
      </c>
      <c r="AA707">
        <v>48</v>
      </c>
    </row>
    <row r="708" spans="1:27" x14ac:dyDescent="0.35">
      <c r="A708">
        <v>202</v>
      </c>
      <c r="B708">
        <v>202</v>
      </c>
      <c r="C708" t="s">
        <v>38</v>
      </c>
      <c r="D708" t="s">
        <v>39</v>
      </c>
      <c r="E708">
        <v>2</v>
      </c>
      <c r="F708" t="s">
        <v>263</v>
      </c>
      <c r="G708">
        <v>2</v>
      </c>
      <c r="H708">
        <v>6</v>
      </c>
      <c r="I708">
        <v>3</v>
      </c>
      <c r="J708">
        <v>19</v>
      </c>
      <c r="K708">
        <v>45</v>
      </c>
      <c r="L708">
        <v>45</v>
      </c>
      <c r="M708">
        <v>2</v>
      </c>
      <c r="N708" t="s">
        <v>83</v>
      </c>
      <c r="O708" t="s">
        <v>42</v>
      </c>
      <c r="P708" t="s">
        <v>84</v>
      </c>
      <c r="Q708" t="s">
        <v>85</v>
      </c>
      <c r="R708" t="s">
        <v>62</v>
      </c>
      <c r="S708" t="s">
        <v>63</v>
      </c>
      <c r="T708" t="s">
        <v>86</v>
      </c>
      <c r="U708">
        <v>1</v>
      </c>
      <c r="V708" t="s">
        <v>116</v>
      </c>
      <c r="W708" t="s">
        <v>225</v>
      </c>
      <c r="X708" t="s">
        <v>195</v>
      </c>
      <c r="Y708">
        <v>1</v>
      </c>
      <c r="Z708">
        <v>3</v>
      </c>
      <c r="AA708">
        <v>48</v>
      </c>
    </row>
    <row r="709" spans="1:27" x14ac:dyDescent="0.35">
      <c r="A709">
        <v>202</v>
      </c>
      <c r="B709">
        <v>202</v>
      </c>
      <c r="C709" t="s">
        <v>38</v>
      </c>
      <c r="D709" t="s">
        <v>39</v>
      </c>
      <c r="E709">
        <v>2</v>
      </c>
      <c r="F709" t="s">
        <v>263</v>
      </c>
      <c r="G709">
        <v>2</v>
      </c>
      <c r="H709">
        <v>6</v>
      </c>
      <c r="I709">
        <v>3</v>
      </c>
      <c r="J709">
        <v>20</v>
      </c>
      <c r="K709">
        <v>40</v>
      </c>
      <c r="L709">
        <v>40</v>
      </c>
      <c r="M709">
        <v>2</v>
      </c>
      <c r="N709" t="s">
        <v>105</v>
      </c>
      <c r="O709" t="s">
        <v>42</v>
      </c>
      <c r="P709" t="s">
        <v>74</v>
      </c>
      <c r="Q709" t="s">
        <v>75</v>
      </c>
      <c r="R709" t="s">
        <v>52</v>
      </c>
      <c r="S709" t="s">
        <v>53</v>
      </c>
      <c r="T709" t="s">
        <v>106</v>
      </c>
      <c r="U709">
        <v>1</v>
      </c>
      <c r="V709" t="s">
        <v>76</v>
      </c>
      <c r="W709" t="s">
        <v>179</v>
      </c>
      <c r="X709" t="s">
        <v>207</v>
      </c>
      <c r="Y709">
        <v>1</v>
      </c>
      <c r="Z709">
        <v>3</v>
      </c>
      <c r="AA709">
        <v>48</v>
      </c>
    </row>
    <row r="710" spans="1:27" x14ac:dyDescent="0.35">
      <c r="A710">
        <v>202</v>
      </c>
      <c r="B710">
        <v>202</v>
      </c>
      <c r="C710" t="s">
        <v>38</v>
      </c>
      <c r="D710" t="s">
        <v>39</v>
      </c>
      <c r="E710">
        <v>2</v>
      </c>
      <c r="F710" t="s">
        <v>263</v>
      </c>
      <c r="G710">
        <v>2</v>
      </c>
      <c r="H710">
        <v>6</v>
      </c>
      <c r="I710">
        <v>3</v>
      </c>
      <c r="J710">
        <v>21</v>
      </c>
      <c r="K710">
        <v>10</v>
      </c>
      <c r="L710">
        <v>10</v>
      </c>
      <c r="M710">
        <v>1</v>
      </c>
      <c r="N710" t="s">
        <v>107</v>
      </c>
      <c r="O710" t="s">
        <v>42</v>
      </c>
      <c r="P710" t="s">
        <v>56</v>
      </c>
      <c r="Q710" t="s">
        <v>57</v>
      </c>
      <c r="R710" t="s">
        <v>62</v>
      </c>
      <c r="S710" t="s">
        <v>63</v>
      </c>
      <c r="T710" t="s">
        <v>108</v>
      </c>
      <c r="U710">
        <v>1</v>
      </c>
      <c r="V710" t="s">
        <v>86</v>
      </c>
      <c r="W710" t="s">
        <v>169</v>
      </c>
      <c r="X710" t="s">
        <v>204</v>
      </c>
      <c r="Y710">
        <v>2</v>
      </c>
      <c r="Z710">
        <v>3</v>
      </c>
      <c r="AA710">
        <v>48</v>
      </c>
    </row>
    <row r="711" spans="1:27" x14ac:dyDescent="0.35">
      <c r="A711">
        <v>202</v>
      </c>
      <c r="B711">
        <v>202</v>
      </c>
      <c r="C711" t="s">
        <v>38</v>
      </c>
      <c r="D711" t="s">
        <v>39</v>
      </c>
      <c r="E711">
        <v>2</v>
      </c>
      <c r="F711" t="s">
        <v>263</v>
      </c>
      <c r="G711">
        <v>2</v>
      </c>
      <c r="H711">
        <v>6</v>
      </c>
      <c r="I711">
        <v>3</v>
      </c>
      <c r="J711">
        <v>22</v>
      </c>
      <c r="K711">
        <v>1</v>
      </c>
      <c r="L711">
        <v>1</v>
      </c>
      <c r="M711">
        <v>1</v>
      </c>
      <c r="N711" t="s">
        <v>109</v>
      </c>
      <c r="O711" t="s">
        <v>42</v>
      </c>
      <c r="P711" t="s">
        <v>98</v>
      </c>
      <c r="Q711" t="s">
        <v>99</v>
      </c>
      <c r="R711" t="s">
        <v>45</v>
      </c>
      <c r="S711" t="s">
        <v>46</v>
      </c>
      <c r="T711" t="s">
        <v>110</v>
      </c>
      <c r="U711">
        <v>5</v>
      </c>
      <c r="V711" t="s">
        <v>100</v>
      </c>
      <c r="W711" t="s">
        <v>161</v>
      </c>
      <c r="X711" t="s">
        <v>216</v>
      </c>
      <c r="Y711">
        <v>1</v>
      </c>
      <c r="Z711">
        <v>3</v>
      </c>
      <c r="AA711">
        <v>48</v>
      </c>
    </row>
    <row r="712" spans="1:27" x14ac:dyDescent="0.35">
      <c r="A712">
        <v>202</v>
      </c>
      <c r="B712">
        <v>202</v>
      </c>
      <c r="C712" t="s">
        <v>38</v>
      </c>
      <c r="D712" t="s">
        <v>39</v>
      </c>
      <c r="E712">
        <v>2</v>
      </c>
      <c r="F712" t="s">
        <v>263</v>
      </c>
      <c r="G712">
        <v>2</v>
      </c>
      <c r="H712">
        <v>6</v>
      </c>
      <c r="I712">
        <v>3</v>
      </c>
      <c r="J712">
        <v>23</v>
      </c>
      <c r="K712">
        <v>41</v>
      </c>
      <c r="L712">
        <v>41</v>
      </c>
      <c r="M712">
        <v>2</v>
      </c>
      <c r="N712" t="s">
        <v>101</v>
      </c>
      <c r="O712" t="s">
        <v>42</v>
      </c>
      <c r="P712" t="s">
        <v>102</v>
      </c>
      <c r="Q712" t="s">
        <v>103</v>
      </c>
      <c r="R712" t="s">
        <v>45</v>
      </c>
      <c r="S712" t="s">
        <v>46</v>
      </c>
      <c r="T712" t="s">
        <v>104</v>
      </c>
      <c r="U712">
        <v>2</v>
      </c>
      <c r="V712" t="s">
        <v>114</v>
      </c>
      <c r="W712" t="s">
        <v>183</v>
      </c>
      <c r="X712" t="s">
        <v>210</v>
      </c>
      <c r="Y712">
        <v>1</v>
      </c>
      <c r="Z712">
        <v>3</v>
      </c>
      <c r="AA712">
        <v>48</v>
      </c>
    </row>
    <row r="713" spans="1:27" x14ac:dyDescent="0.35">
      <c r="A713">
        <v>202</v>
      </c>
      <c r="B713">
        <v>202</v>
      </c>
      <c r="C713" t="s">
        <v>38</v>
      </c>
      <c r="D713" t="s">
        <v>39</v>
      </c>
      <c r="E713">
        <v>2</v>
      </c>
      <c r="F713" t="s">
        <v>263</v>
      </c>
      <c r="G713">
        <v>2</v>
      </c>
      <c r="H713">
        <v>6</v>
      </c>
      <c r="I713">
        <v>3</v>
      </c>
      <c r="J713">
        <v>24</v>
      </c>
      <c r="K713">
        <v>44</v>
      </c>
      <c r="L713">
        <v>44</v>
      </c>
      <c r="M713">
        <v>2</v>
      </c>
      <c r="N713" t="s">
        <v>91</v>
      </c>
      <c r="O713" t="s">
        <v>42</v>
      </c>
      <c r="P713" t="s">
        <v>92</v>
      </c>
      <c r="Q713" t="s">
        <v>93</v>
      </c>
      <c r="R713" t="s">
        <v>62</v>
      </c>
      <c r="S713" t="s">
        <v>63</v>
      </c>
      <c r="T713" t="s">
        <v>94</v>
      </c>
      <c r="U713">
        <v>2</v>
      </c>
      <c r="V713" t="s">
        <v>68</v>
      </c>
      <c r="W713" t="s">
        <v>213</v>
      </c>
      <c r="X713" t="s">
        <v>199</v>
      </c>
      <c r="Y713">
        <v>2</v>
      </c>
      <c r="Z713">
        <v>3</v>
      </c>
      <c r="AA713">
        <v>48</v>
      </c>
    </row>
    <row r="714" spans="1:27" x14ac:dyDescent="0.35">
      <c r="A714">
        <v>202</v>
      </c>
      <c r="B714">
        <v>202</v>
      </c>
      <c r="C714" t="s">
        <v>38</v>
      </c>
      <c r="D714" t="s">
        <v>39</v>
      </c>
      <c r="E714">
        <v>2</v>
      </c>
      <c r="F714" t="s">
        <v>263</v>
      </c>
      <c r="G714">
        <v>2</v>
      </c>
      <c r="H714">
        <v>6</v>
      </c>
      <c r="I714">
        <v>3</v>
      </c>
      <c r="J714">
        <v>25</v>
      </c>
      <c r="K714">
        <v>51</v>
      </c>
      <c r="L714">
        <v>51</v>
      </c>
      <c r="M714">
        <v>2</v>
      </c>
      <c r="N714" t="s">
        <v>194</v>
      </c>
      <c r="O714" t="s">
        <v>124</v>
      </c>
      <c r="P714" t="s">
        <v>167</v>
      </c>
      <c r="Q714" t="s">
        <v>168</v>
      </c>
      <c r="R714" t="s">
        <v>127</v>
      </c>
      <c r="S714" t="s">
        <v>46</v>
      </c>
      <c r="T714" t="s">
        <v>195</v>
      </c>
      <c r="U714">
        <v>5</v>
      </c>
      <c r="V714" t="s">
        <v>173</v>
      </c>
      <c r="W714" t="s">
        <v>86</v>
      </c>
      <c r="X714" t="s">
        <v>247</v>
      </c>
      <c r="Y714">
        <v>2</v>
      </c>
      <c r="Z714">
        <v>3</v>
      </c>
      <c r="AA714">
        <v>48</v>
      </c>
    </row>
    <row r="715" spans="1:27" x14ac:dyDescent="0.35">
      <c r="A715">
        <v>202</v>
      </c>
      <c r="B715">
        <v>202</v>
      </c>
      <c r="C715" t="s">
        <v>38</v>
      </c>
      <c r="D715" t="s">
        <v>39</v>
      </c>
      <c r="E715">
        <v>2</v>
      </c>
      <c r="F715" t="s">
        <v>263</v>
      </c>
      <c r="G715">
        <v>2</v>
      </c>
      <c r="H715">
        <v>6</v>
      </c>
      <c r="I715">
        <v>3</v>
      </c>
      <c r="J715">
        <v>26</v>
      </c>
      <c r="K715">
        <v>56</v>
      </c>
      <c r="L715">
        <v>56</v>
      </c>
      <c r="M715">
        <v>2</v>
      </c>
      <c r="N715" t="s">
        <v>160</v>
      </c>
      <c r="O715" t="s">
        <v>124</v>
      </c>
      <c r="P715" t="s">
        <v>139</v>
      </c>
      <c r="Q715" t="s">
        <v>140</v>
      </c>
      <c r="R715" t="s">
        <v>147</v>
      </c>
      <c r="S715" t="s">
        <v>63</v>
      </c>
      <c r="T715" t="s">
        <v>161</v>
      </c>
      <c r="U715">
        <v>4</v>
      </c>
      <c r="V715" t="s">
        <v>141</v>
      </c>
      <c r="W715" t="s">
        <v>238</v>
      </c>
      <c r="X715" t="s">
        <v>90</v>
      </c>
      <c r="Y715">
        <v>1</v>
      </c>
      <c r="Z715">
        <v>3</v>
      </c>
      <c r="AA715">
        <v>48</v>
      </c>
    </row>
    <row r="716" spans="1:27" x14ac:dyDescent="0.35">
      <c r="A716">
        <v>202</v>
      </c>
      <c r="B716">
        <v>202</v>
      </c>
      <c r="C716" t="s">
        <v>38</v>
      </c>
      <c r="D716" t="s">
        <v>39</v>
      </c>
      <c r="E716">
        <v>2</v>
      </c>
      <c r="F716" t="s">
        <v>263</v>
      </c>
      <c r="G716">
        <v>2</v>
      </c>
      <c r="H716">
        <v>6</v>
      </c>
      <c r="I716">
        <v>3</v>
      </c>
      <c r="J716">
        <v>27</v>
      </c>
      <c r="K716">
        <v>21</v>
      </c>
      <c r="L716">
        <v>21</v>
      </c>
      <c r="M716">
        <v>1</v>
      </c>
      <c r="N716" t="s">
        <v>123</v>
      </c>
      <c r="O716" t="s">
        <v>124</v>
      </c>
      <c r="P716" t="s">
        <v>125</v>
      </c>
      <c r="Q716" t="s">
        <v>126</v>
      </c>
      <c r="R716" t="s">
        <v>127</v>
      </c>
      <c r="S716" t="s">
        <v>46</v>
      </c>
      <c r="T716" t="s">
        <v>128</v>
      </c>
      <c r="U716">
        <v>5</v>
      </c>
      <c r="V716" t="s">
        <v>148</v>
      </c>
      <c r="W716" t="s">
        <v>228</v>
      </c>
      <c r="X716" t="s">
        <v>114</v>
      </c>
      <c r="Y716">
        <v>1</v>
      </c>
      <c r="Z716">
        <v>3</v>
      </c>
      <c r="AA716">
        <v>48</v>
      </c>
    </row>
    <row r="717" spans="1:27" x14ac:dyDescent="0.35">
      <c r="A717">
        <v>202</v>
      </c>
      <c r="B717">
        <v>202</v>
      </c>
      <c r="C717" t="s">
        <v>38</v>
      </c>
      <c r="D717" t="s">
        <v>39</v>
      </c>
      <c r="E717">
        <v>2</v>
      </c>
      <c r="F717" t="s">
        <v>263</v>
      </c>
      <c r="G717">
        <v>2</v>
      </c>
      <c r="H717">
        <v>6</v>
      </c>
      <c r="I717">
        <v>3</v>
      </c>
      <c r="J717">
        <v>28</v>
      </c>
      <c r="K717">
        <v>19</v>
      </c>
      <c r="L717">
        <v>19</v>
      </c>
      <c r="M717">
        <v>1</v>
      </c>
      <c r="N717" t="s">
        <v>134</v>
      </c>
      <c r="O717" t="s">
        <v>124</v>
      </c>
      <c r="P717" t="s">
        <v>135</v>
      </c>
      <c r="Q717" t="s">
        <v>136</v>
      </c>
      <c r="R717" t="s">
        <v>127</v>
      </c>
      <c r="S717" t="s">
        <v>46</v>
      </c>
      <c r="T717" t="s">
        <v>137</v>
      </c>
      <c r="U717">
        <v>5</v>
      </c>
      <c r="V717" t="s">
        <v>189</v>
      </c>
      <c r="W717" t="s">
        <v>112</v>
      </c>
      <c r="X717" t="s">
        <v>241</v>
      </c>
      <c r="Y717">
        <v>2</v>
      </c>
      <c r="Z717">
        <v>3</v>
      </c>
      <c r="AA717">
        <v>48</v>
      </c>
    </row>
    <row r="718" spans="1:27" x14ac:dyDescent="0.35">
      <c r="A718">
        <v>202</v>
      </c>
      <c r="B718">
        <v>202</v>
      </c>
      <c r="C718" t="s">
        <v>38</v>
      </c>
      <c r="D718" t="s">
        <v>39</v>
      </c>
      <c r="E718">
        <v>2</v>
      </c>
      <c r="F718" t="s">
        <v>263</v>
      </c>
      <c r="G718">
        <v>2</v>
      </c>
      <c r="H718">
        <v>6</v>
      </c>
      <c r="I718">
        <v>3</v>
      </c>
      <c r="J718">
        <v>29</v>
      </c>
      <c r="K718">
        <v>54</v>
      </c>
      <c r="L718">
        <v>54</v>
      </c>
      <c r="M718">
        <v>2</v>
      </c>
      <c r="N718" t="s">
        <v>142</v>
      </c>
      <c r="O718" t="s">
        <v>124</v>
      </c>
      <c r="P718" t="s">
        <v>143</v>
      </c>
      <c r="Q718" t="s">
        <v>144</v>
      </c>
      <c r="R718" t="s">
        <v>132</v>
      </c>
      <c r="S718" t="s">
        <v>81</v>
      </c>
      <c r="T718" t="s">
        <v>145</v>
      </c>
      <c r="U718">
        <v>2</v>
      </c>
      <c r="V718" t="s">
        <v>133</v>
      </c>
      <c r="W718" t="s">
        <v>249</v>
      </c>
      <c r="X718" t="s">
        <v>88</v>
      </c>
      <c r="Y718">
        <v>2</v>
      </c>
      <c r="Z718">
        <v>3</v>
      </c>
      <c r="AA718">
        <v>48</v>
      </c>
    </row>
    <row r="719" spans="1:27" x14ac:dyDescent="0.35">
      <c r="A719">
        <v>202</v>
      </c>
      <c r="B719">
        <v>202</v>
      </c>
      <c r="C719" t="s">
        <v>38</v>
      </c>
      <c r="D719" t="s">
        <v>39</v>
      </c>
      <c r="E719">
        <v>2</v>
      </c>
      <c r="F719" t="s">
        <v>263</v>
      </c>
      <c r="G719">
        <v>2</v>
      </c>
      <c r="H719">
        <v>6</v>
      </c>
      <c r="I719">
        <v>3</v>
      </c>
      <c r="J719">
        <v>30</v>
      </c>
      <c r="K719">
        <v>14</v>
      </c>
      <c r="L719">
        <v>14</v>
      </c>
      <c r="M719">
        <v>1</v>
      </c>
      <c r="N719" t="s">
        <v>162</v>
      </c>
      <c r="O719" t="s">
        <v>124</v>
      </c>
      <c r="P719" t="s">
        <v>163</v>
      </c>
      <c r="Q719" t="s">
        <v>164</v>
      </c>
      <c r="R719" t="s">
        <v>132</v>
      </c>
      <c r="S719" t="s">
        <v>81</v>
      </c>
      <c r="T719" t="s">
        <v>165</v>
      </c>
      <c r="U719">
        <v>5</v>
      </c>
      <c r="V719" t="s">
        <v>179</v>
      </c>
      <c r="W719" t="s">
        <v>253</v>
      </c>
      <c r="X719" t="s">
        <v>108</v>
      </c>
      <c r="Y719">
        <v>2</v>
      </c>
      <c r="Z719">
        <v>3</v>
      </c>
      <c r="AA719">
        <v>48</v>
      </c>
    </row>
    <row r="720" spans="1:27" x14ac:dyDescent="0.35">
      <c r="A720">
        <v>202</v>
      </c>
      <c r="B720">
        <v>202</v>
      </c>
      <c r="C720" t="s">
        <v>38</v>
      </c>
      <c r="D720" t="s">
        <v>39</v>
      </c>
      <c r="E720">
        <v>2</v>
      </c>
      <c r="F720" t="s">
        <v>263</v>
      </c>
      <c r="G720">
        <v>2</v>
      </c>
      <c r="H720">
        <v>6</v>
      </c>
      <c r="I720">
        <v>3</v>
      </c>
      <c r="J720">
        <v>31</v>
      </c>
      <c r="K720">
        <v>17</v>
      </c>
      <c r="L720">
        <v>17</v>
      </c>
      <c r="M720">
        <v>1</v>
      </c>
      <c r="N720" t="s">
        <v>152</v>
      </c>
      <c r="O720" t="s">
        <v>124</v>
      </c>
      <c r="P720" t="s">
        <v>153</v>
      </c>
      <c r="Q720" t="s">
        <v>154</v>
      </c>
      <c r="R720" t="s">
        <v>147</v>
      </c>
      <c r="S720" t="s">
        <v>63</v>
      </c>
      <c r="T720" t="s">
        <v>155</v>
      </c>
      <c r="U720">
        <v>2</v>
      </c>
      <c r="V720" t="s">
        <v>175</v>
      </c>
      <c r="W720" t="s">
        <v>104</v>
      </c>
      <c r="X720" t="s">
        <v>230</v>
      </c>
      <c r="Y720">
        <v>1</v>
      </c>
      <c r="Z720">
        <v>3</v>
      </c>
      <c r="AA720">
        <v>48</v>
      </c>
    </row>
    <row r="721" spans="1:27" x14ac:dyDescent="0.35">
      <c r="A721">
        <v>202</v>
      </c>
      <c r="B721">
        <v>202</v>
      </c>
      <c r="C721" t="s">
        <v>38</v>
      </c>
      <c r="D721" t="s">
        <v>39</v>
      </c>
      <c r="E721">
        <v>2</v>
      </c>
      <c r="F721" t="s">
        <v>263</v>
      </c>
      <c r="G721">
        <v>2</v>
      </c>
      <c r="H721">
        <v>6</v>
      </c>
      <c r="I721">
        <v>3</v>
      </c>
      <c r="J721">
        <v>32</v>
      </c>
      <c r="K721">
        <v>57</v>
      </c>
      <c r="L721">
        <v>57</v>
      </c>
      <c r="M721">
        <v>2</v>
      </c>
      <c r="N721" t="s">
        <v>180</v>
      </c>
      <c r="O721" t="s">
        <v>124</v>
      </c>
      <c r="P721" t="s">
        <v>181</v>
      </c>
      <c r="Q721" t="s">
        <v>182</v>
      </c>
      <c r="R721" t="s">
        <v>147</v>
      </c>
      <c r="S721" t="s">
        <v>63</v>
      </c>
      <c r="T721" t="s">
        <v>183</v>
      </c>
      <c r="U721">
        <v>1</v>
      </c>
      <c r="V721" t="s">
        <v>191</v>
      </c>
      <c r="W721" t="s">
        <v>207</v>
      </c>
      <c r="X721" t="s">
        <v>76</v>
      </c>
      <c r="Y721">
        <v>1</v>
      </c>
      <c r="Z721">
        <v>3</v>
      </c>
      <c r="AA721">
        <v>48</v>
      </c>
    </row>
    <row r="722" spans="1:27" x14ac:dyDescent="0.35">
      <c r="A722">
        <v>202</v>
      </c>
      <c r="B722">
        <v>202</v>
      </c>
      <c r="C722" t="s">
        <v>38</v>
      </c>
      <c r="D722" t="s">
        <v>39</v>
      </c>
      <c r="E722">
        <v>2</v>
      </c>
      <c r="F722" t="s">
        <v>263</v>
      </c>
      <c r="G722">
        <v>2</v>
      </c>
      <c r="H722">
        <v>6</v>
      </c>
      <c r="I722">
        <v>3</v>
      </c>
      <c r="J722">
        <v>33</v>
      </c>
      <c r="K722">
        <v>22</v>
      </c>
      <c r="L722">
        <v>22</v>
      </c>
      <c r="M722">
        <v>1</v>
      </c>
      <c r="N722" t="s">
        <v>146</v>
      </c>
      <c r="O722" t="s">
        <v>124</v>
      </c>
      <c r="P722" t="s">
        <v>125</v>
      </c>
      <c r="Q722" t="s">
        <v>126</v>
      </c>
      <c r="R722" t="s">
        <v>147</v>
      </c>
      <c r="S722" t="s">
        <v>63</v>
      </c>
      <c r="T722" t="s">
        <v>148</v>
      </c>
      <c r="U722">
        <v>4</v>
      </c>
      <c r="V722" t="s">
        <v>161</v>
      </c>
      <c r="W722" t="s">
        <v>118</v>
      </c>
      <c r="X722" t="s">
        <v>225</v>
      </c>
      <c r="Y722">
        <v>2</v>
      </c>
      <c r="Z722">
        <v>3</v>
      </c>
      <c r="AA722">
        <v>48</v>
      </c>
    </row>
    <row r="723" spans="1:27" x14ac:dyDescent="0.35">
      <c r="A723">
        <v>202</v>
      </c>
      <c r="B723">
        <v>202</v>
      </c>
      <c r="C723" t="s">
        <v>38</v>
      </c>
      <c r="D723" t="s">
        <v>39</v>
      </c>
      <c r="E723">
        <v>2</v>
      </c>
      <c r="F723" t="s">
        <v>263</v>
      </c>
      <c r="G723">
        <v>2</v>
      </c>
      <c r="H723">
        <v>6</v>
      </c>
      <c r="I723">
        <v>3</v>
      </c>
      <c r="J723">
        <v>34</v>
      </c>
      <c r="K723">
        <v>23</v>
      </c>
      <c r="L723">
        <v>23</v>
      </c>
      <c r="M723">
        <v>1</v>
      </c>
      <c r="N723" t="s">
        <v>176</v>
      </c>
      <c r="O723" t="s">
        <v>124</v>
      </c>
      <c r="P723" t="s">
        <v>177</v>
      </c>
      <c r="Q723" t="s">
        <v>178</v>
      </c>
      <c r="R723" t="s">
        <v>132</v>
      </c>
      <c r="S723" t="s">
        <v>81</v>
      </c>
      <c r="T723" t="s">
        <v>179</v>
      </c>
      <c r="U723">
        <v>2</v>
      </c>
      <c r="V723" t="s">
        <v>199</v>
      </c>
      <c r="W723" t="s">
        <v>222</v>
      </c>
      <c r="X723" t="s">
        <v>47</v>
      </c>
      <c r="Y723">
        <v>1</v>
      </c>
      <c r="Z723">
        <v>3</v>
      </c>
      <c r="AA723">
        <v>48</v>
      </c>
    </row>
    <row r="724" spans="1:27" x14ac:dyDescent="0.35">
      <c r="A724">
        <v>202</v>
      </c>
      <c r="B724">
        <v>202</v>
      </c>
      <c r="C724" t="s">
        <v>38</v>
      </c>
      <c r="D724" t="s">
        <v>39</v>
      </c>
      <c r="E724">
        <v>2</v>
      </c>
      <c r="F724" t="s">
        <v>263</v>
      </c>
      <c r="G724">
        <v>2</v>
      </c>
      <c r="H724">
        <v>6</v>
      </c>
      <c r="I724">
        <v>3</v>
      </c>
      <c r="J724">
        <v>35</v>
      </c>
      <c r="K724">
        <v>59</v>
      </c>
      <c r="L724">
        <v>59</v>
      </c>
      <c r="M724">
        <v>2</v>
      </c>
      <c r="N724" t="s">
        <v>184</v>
      </c>
      <c r="O724" t="s">
        <v>124</v>
      </c>
      <c r="P724" t="s">
        <v>185</v>
      </c>
      <c r="Q724" t="s">
        <v>186</v>
      </c>
      <c r="R724" t="s">
        <v>127</v>
      </c>
      <c r="S724" t="s">
        <v>46</v>
      </c>
      <c r="T724" t="s">
        <v>187</v>
      </c>
      <c r="U724">
        <v>5</v>
      </c>
      <c r="V724" t="s">
        <v>128</v>
      </c>
      <c r="W724" t="s">
        <v>82</v>
      </c>
      <c r="X724" t="s">
        <v>255</v>
      </c>
      <c r="Y724">
        <v>2</v>
      </c>
      <c r="Z724">
        <v>3</v>
      </c>
      <c r="AA724">
        <v>48</v>
      </c>
    </row>
    <row r="725" spans="1:27" x14ac:dyDescent="0.35">
      <c r="A725">
        <v>202</v>
      </c>
      <c r="B725">
        <v>202</v>
      </c>
      <c r="C725" t="s">
        <v>38</v>
      </c>
      <c r="D725" t="s">
        <v>39</v>
      </c>
      <c r="E725">
        <v>2</v>
      </c>
      <c r="F725" t="s">
        <v>263</v>
      </c>
      <c r="G725">
        <v>2</v>
      </c>
      <c r="H725">
        <v>6</v>
      </c>
      <c r="I725">
        <v>3</v>
      </c>
      <c r="J725">
        <v>36</v>
      </c>
      <c r="K725">
        <v>58</v>
      </c>
      <c r="L725">
        <v>58</v>
      </c>
      <c r="M725">
        <v>2</v>
      </c>
      <c r="N725" t="s">
        <v>190</v>
      </c>
      <c r="O725" t="s">
        <v>124</v>
      </c>
      <c r="P725" t="s">
        <v>181</v>
      </c>
      <c r="Q725" t="s">
        <v>182</v>
      </c>
      <c r="R725" t="s">
        <v>150</v>
      </c>
      <c r="S725" t="s">
        <v>53</v>
      </c>
      <c r="T725" t="s">
        <v>191</v>
      </c>
      <c r="U725">
        <v>5</v>
      </c>
      <c r="V725" t="s">
        <v>169</v>
      </c>
      <c r="W725" t="s">
        <v>245</v>
      </c>
      <c r="X725" t="s">
        <v>100</v>
      </c>
      <c r="Y725">
        <v>2</v>
      </c>
      <c r="Z725">
        <v>3</v>
      </c>
      <c r="AA725">
        <v>48</v>
      </c>
    </row>
    <row r="726" spans="1:27" x14ac:dyDescent="0.35">
      <c r="A726">
        <v>202</v>
      </c>
      <c r="B726">
        <v>202</v>
      </c>
      <c r="C726" t="s">
        <v>38</v>
      </c>
      <c r="D726" t="s">
        <v>39</v>
      </c>
      <c r="E726">
        <v>2</v>
      </c>
      <c r="F726" t="s">
        <v>263</v>
      </c>
      <c r="G726">
        <v>2</v>
      </c>
      <c r="H726">
        <v>6</v>
      </c>
      <c r="I726">
        <v>3</v>
      </c>
      <c r="J726">
        <v>37</v>
      </c>
      <c r="K726">
        <v>60</v>
      </c>
      <c r="L726">
        <v>60</v>
      </c>
      <c r="M726">
        <v>2</v>
      </c>
      <c r="N726" t="s">
        <v>196</v>
      </c>
      <c r="O726" t="s">
        <v>124</v>
      </c>
      <c r="P726" t="s">
        <v>185</v>
      </c>
      <c r="Q726" t="s">
        <v>186</v>
      </c>
      <c r="R726" t="s">
        <v>150</v>
      </c>
      <c r="S726" t="s">
        <v>53</v>
      </c>
      <c r="T726" t="s">
        <v>197</v>
      </c>
      <c r="U726">
        <v>2</v>
      </c>
      <c r="V726" t="s">
        <v>187</v>
      </c>
      <c r="W726" t="s">
        <v>210</v>
      </c>
      <c r="X726" t="s">
        <v>120</v>
      </c>
      <c r="Y726">
        <v>1</v>
      </c>
      <c r="Z726">
        <v>3</v>
      </c>
      <c r="AA726">
        <v>48</v>
      </c>
    </row>
    <row r="727" spans="1:27" x14ac:dyDescent="0.35">
      <c r="A727">
        <v>202</v>
      </c>
      <c r="B727">
        <v>202</v>
      </c>
      <c r="C727" t="s">
        <v>38</v>
      </c>
      <c r="D727" t="s">
        <v>39</v>
      </c>
      <c r="E727">
        <v>2</v>
      </c>
      <c r="F727" t="s">
        <v>263</v>
      </c>
      <c r="G727">
        <v>2</v>
      </c>
      <c r="H727">
        <v>6</v>
      </c>
      <c r="I727">
        <v>3</v>
      </c>
      <c r="J727">
        <v>38</v>
      </c>
      <c r="K727">
        <v>18</v>
      </c>
      <c r="L727">
        <v>18</v>
      </c>
      <c r="M727">
        <v>1</v>
      </c>
      <c r="N727" t="s">
        <v>174</v>
      </c>
      <c r="O727" t="s">
        <v>124</v>
      </c>
      <c r="P727" t="s">
        <v>153</v>
      </c>
      <c r="Q727" t="s">
        <v>154</v>
      </c>
      <c r="R727" t="s">
        <v>150</v>
      </c>
      <c r="S727" t="s">
        <v>53</v>
      </c>
      <c r="T727" t="s">
        <v>175</v>
      </c>
      <c r="U727">
        <v>4</v>
      </c>
      <c r="V727" t="s">
        <v>151</v>
      </c>
      <c r="W727" t="s">
        <v>64</v>
      </c>
      <c r="X727" t="s">
        <v>259</v>
      </c>
      <c r="Y727">
        <v>2</v>
      </c>
      <c r="Z727">
        <v>3</v>
      </c>
      <c r="AA727">
        <v>48</v>
      </c>
    </row>
    <row r="728" spans="1:27" x14ac:dyDescent="0.35">
      <c r="A728">
        <v>202</v>
      </c>
      <c r="B728">
        <v>202</v>
      </c>
      <c r="C728" t="s">
        <v>38</v>
      </c>
      <c r="D728" t="s">
        <v>39</v>
      </c>
      <c r="E728">
        <v>2</v>
      </c>
      <c r="F728" t="s">
        <v>263</v>
      </c>
      <c r="G728">
        <v>2</v>
      </c>
      <c r="H728">
        <v>6</v>
      </c>
      <c r="I728">
        <v>3</v>
      </c>
      <c r="J728">
        <v>39</v>
      </c>
      <c r="K728">
        <v>50</v>
      </c>
      <c r="L728">
        <v>50</v>
      </c>
      <c r="M728">
        <v>2</v>
      </c>
      <c r="N728" t="s">
        <v>192</v>
      </c>
      <c r="O728" t="s">
        <v>124</v>
      </c>
      <c r="P728" t="s">
        <v>130</v>
      </c>
      <c r="Q728" t="s">
        <v>131</v>
      </c>
      <c r="R728" t="s">
        <v>147</v>
      </c>
      <c r="S728" t="s">
        <v>63</v>
      </c>
      <c r="T728" t="s">
        <v>193</v>
      </c>
      <c r="U728">
        <v>1</v>
      </c>
      <c r="V728" t="s">
        <v>155</v>
      </c>
      <c r="W728" t="s">
        <v>106</v>
      </c>
      <c r="X728" t="s">
        <v>213</v>
      </c>
      <c r="Y728">
        <v>2</v>
      </c>
      <c r="Z728">
        <v>3</v>
      </c>
      <c r="AA728">
        <v>48</v>
      </c>
    </row>
    <row r="729" spans="1:27" x14ac:dyDescent="0.35">
      <c r="A729">
        <v>202</v>
      </c>
      <c r="B729">
        <v>202</v>
      </c>
      <c r="C729" t="s">
        <v>38</v>
      </c>
      <c r="D729" t="s">
        <v>39</v>
      </c>
      <c r="E729">
        <v>2</v>
      </c>
      <c r="F729" t="s">
        <v>263</v>
      </c>
      <c r="G729">
        <v>2</v>
      </c>
      <c r="H729">
        <v>6</v>
      </c>
      <c r="I729">
        <v>3</v>
      </c>
      <c r="J729">
        <v>40</v>
      </c>
      <c r="K729">
        <v>52</v>
      </c>
      <c r="L729">
        <v>52</v>
      </c>
      <c r="M729">
        <v>2</v>
      </c>
      <c r="N729" t="s">
        <v>166</v>
      </c>
      <c r="O729" t="s">
        <v>124</v>
      </c>
      <c r="P729" t="s">
        <v>167</v>
      </c>
      <c r="Q729" t="s">
        <v>168</v>
      </c>
      <c r="R729" t="s">
        <v>150</v>
      </c>
      <c r="S729" t="s">
        <v>53</v>
      </c>
      <c r="T729" t="s">
        <v>169</v>
      </c>
      <c r="U729">
        <v>1</v>
      </c>
      <c r="V729" t="s">
        <v>195</v>
      </c>
      <c r="W729" t="s">
        <v>68</v>
      </c>
      <c r="X729" t="s">
        <v>243</v>
      </c>
      <c r="Y729">
        <v>1</v>
      </c>
      <c r="Z729">
        <v>3</v>
      </c>
      <c r="AA729">
        <v>48</v>
      </c>
    </row>
    <row r="730" spans="1:27" x14ac:dyDescent="0.35">
      <c r="A730">
        <v>202</v>
      </c>
      <c r="B730">
        <v>202</v>
      </c>
      <c r="C730" t="s">
        <v>38</v>
      </c>
      <c r="D730" t="s">
        <v>39</v>
      </c>
      <c r="E730">
        <v>2</v>
      </c>
      <c r="F730" t="s">
        <v>263</v>
      </c>
      <c r="G730">
        <v>2</v>
      </c>
      <c r="H730">
        <v>6</v>
      </c>
      <c r="I730">
        <v>3</v>
      </c>
      <c r="J730">
        <v>41</v>
      </c>
      <c r="K730">
        <v>55</v>
      </c>
      <c r="L730">
        <v>55</v>
      </c>
      <c r="M730">
        <v>2</v>
      </c>
      <c r="N730" t="s">
        <v>138</v>
      </c>
      <c r="O730" t="s">
        <v>124</v>
      </c>
      <c r="P730" t="s">
        <v>139</v>
      </c>
      <c r="Q730" t="s">
        <v>140</v>
      </c>
      <c r="R730" t="s">
        <v>132</v>
      </c>
      <c r="S730" t="s">
        <v>81</v>
      </c>
      <c r="T730" t="s">
        <v>141</v>
      </c>
      <c r="U730">
        <v>4</v>
      </c>
      <c r="V730" t="s">
        <v>159</v>
      </c>
      <c r="W730" t="s">
        <v>58</v>
      </c>
      <c r="X730" t="s">
        <v>219</v>
      </c>
      <c r="Y730">
        <v>2</v>
      </c>
      <c r="Z730">
        <v>3</v>
      </c>
      <c r="AA730">
        <v>48</v>
      </c>
    </row>
    <row r="731" spans="1:27" x14ac:dyDescent="0.35">
      <c r="A731">
        <v>202</v>
      </c>
      <c r="B731">
        <v>202</v>
      </c>
      <c r="C731" t="s">
        <v>38</v>
      </c>
      <c r="D731" t="s">
        <v>39</v>
      </c>
      <c r="E731">
        <v>2</v>
      </c>
      <c r="F731" t="s">
        <v>263</v>
      </c>
      <c r="G731">
        <v>2</v>
      </c>
      <c r="H731">
        <v>6</v>
      </c>
      <c r="I731">
        <v>3</v>
      </c>
      <c r="J731">
        <v>42</v>
      </c>
      <c r="K731">
        <v>53</v>
      </c>
      <c r="L731">
        <v>53</v>
      </c>
      <c r="M731">
        <v>2</v>
      </c>
      <c r="N731" t="s">
        <v>172</v>
      </c>
      <c r="O731" t="s">
        <v>124</v>
      </c>
      <c r="P731" t="s">
        <v>143</v>
      </c>
      <c r="Q731" t="s">
        <v>144</v>
      </c>
      <c r="R731" t="s">
        <v>127</v>
      </c>
      <c r="S731" t="s">
        <v>46</v>
      </c>
      <c r="T731" t="s">
        <v>173</v>
      </c>
      <c r="U731">
        <v>2</v>
      </c>
      <c r="V731" t="s">
        <v>145</v>
      </c>
      <c r="W731" t="s">
        <v>233</v>
      </c>
      <c r="X731" t="s">
        <v>94</v>
      </c>
      <c r="Y731">
        <v>1</v>
      </c>
      <c r="Z731">
        <v>3</v>
      </c>
      <c r="AA731">
        <v>48</v>
      </c>
    </row>
    <row r="732" spans="1:27" x14ac:dyDescent="0.35">
      <c r="A732">
        <v>202</v>
      </c>
      <c r="B732">
        <v>202</v>
      </c>
      <c r="C732" t="s">
        <v>38</v>
      </c>
      <c r="D732" t="s">
        <v>39</v>
      </c>
      <c r="E732">
        <v>2</v>
      </c>
      <c r="F732" t="s">
        <v>263</v>
      </c>
      <c r="G732">
        <v>2</v>
      </c>
      <c r="H732">
        <v>6</v>
      </c>
      <c r="I732">
        <v>3</v>
      </c>
      <c r="J732">
        <v>43</v>
      </c>
      <c r="K732">
        <v>16</v>
      </c>
      <c r="L732">
        <v>16</v>
      </c>
      <c r="M732">
        <v>1</v>
      </c>
      <c r="N732" t="s">
        <v>170</v>
      </c>
      <c r="O732" t="s">
        <v>124</v>
      </c>
      <c r="P732" t="s">
        <v>157</v>
      </c>
      <c r="Q732" t="s">
        <v>158</v>
      </c>
      <c r="R732" t="s">
        <v>147</v>
      </c>
      <c r="S732" t="s">
        <v>63</v>
      </c>
      <c r="T732" t="s">
        <v>171</v>
      </c>
      <c r="U732">
        <v>5</v>
      </c>
      <c r="V732" t="s">
        <v>183</v>
      </c>
      <c r="W732" t="s">
        <v>110</v>
      </c>
      <c r="X732" t="s">
        <v>261</v>
      </c>
      <c r="Y732">
        <v>2</v>
      </c>
      <c r="Z732">
        <v>3</v>
      </c>
      <c r="AA732">
        <v>48</v>
      </c>
    </row>
    <row r="733" spans="1:27" x14ac:dyDescent="0.35">
      <c r="A733">
        <v>202</v>
      </c>
      <c r="B733">
        <v>202</v>
      </c>
      <c r="C733" t="s">
        <v>38</v>
      </c>
      <c r="D733" t="s">
        <v>39</v>
      </c>
      <c r="E733">
        <v>2</v>
      </c>
      <c r="F733" t="s">
        <v>263</v>
      </c>
      <c r="G733">
        <v>2</v>
      </c>
      <c r="H733">
        <v>6</v>
      </c>
      <c r="I733">
        <v>3</v>
      </c>
      <c r="J733">
        <v>44</v>
      </c>
      <c r="K733">
        <v>13</v>
      </c>
      <c r="L733">
        <v>13</v>
      </c>
      <c r="M733">
        <v>1</v>
      </c>
      <c r="N733" t="s">
        <v>188</v>
      </c>
      <c r="O733" t="s">
        <v>124</v>
      </c>
      <c r="P733" t="s">
        <v>163</v>
      </c>
      <c r="Q733" t="s">
        <v>164</v>
      </c>
      <c r="R733" t="s">
        <v>127</v>
      </c>
      <c r="S733" t="s">
        <v>46</v>
      </c>
      <c r="T733" t="s">
        <v>189</v>
      </c>
      <c r="U733">
        <v>5</v>
      </c>
      <c r="V733" t="s">
        <v>165</v>
      </c>
      <c r="W733" t="s">
        <v>251</v>
      </c>
      <c r="X733" t="s">
        <v>116</v>
      </c>
      <c r="Y733">
        <v>1</v>
      </c>
      <c r="Z733">
        <v>3</v>
      </c>
      <c r="AA733">
        <v>48</v>
      </c>
    </row>
    <row r="734" spans="1:27" x14ac:dyDescent="0.35">
      <c r="A734">
        <v>202</v>
      </c>
      <c r="B734">
        <v>202</v>
      </c>
      <c r="C734" t="s">
        <v>38</v>
      </c>
      <c r="D734" t="s">
        <v>39</v>
      </c>
      <c r="E734">
        <v>2</v>
      </c>
      <c r="F734" t="s">
        <v>263</v>
      </c>
      <c r="G734">
        <v>2</v>
      </c>
      <c r="H734">
        <v>6</v>
      </c>
      <c r="I734">
        <v>3</v>
      </c>
      <c r="J734">
        <v>45</v>
      </c>
      <c r="K734">
        <v>49</v>
      </c>
      <c r="L734">
        <v>49</v>
      </c>
      <c r="M734">
        <v>2</v>
      </c>
      <c r="N734" t="s">
        <v>129</v>
      </c>
      <c r="O734" t="s">
        <v>124</v>
      </c>
      <c r="P734" t="s">
        <v>130</v>
      </c>
      <c r="Q734" t="s">
        <v>131</v>
      </c>
      <c r="R734" t="s">
        <v>132</v>
      </c>
      <c r="S734" t="s">
        <v>81</v>
      </c>
      <c r="T734" t="s">
        <v>133</v>
      </c>
      <c r="U734">
        <v>4</v>
      </c>
      <c r="V734" t="s">
        <v>193</v>
      </c>
      <c r="W734" t="s">
        <v>204</v>
      </c>
      <c r="X734" t="s">
        <v>96</v>
      </c>
      <c r="Y734">
        <v>1</v>
      </c>
      <c r="Z734">
        <v>3</v>
      </c>
      <c r="AA734">
        <v>48</v>
      </c>
    </row>
    <row r="735" spans="1:27" x14ac:dyDescent="0.35">
      <c r="A735">
        <v>202</v>
      </c>
      <c r="B735">
        <v>202</v>
      </c>
      <c r="C735" t="s">
        <v>38</v>
      </c>
      <c r="D735" t="s">
        <v>39</v>
      </c>
      <c r="E735">
        <v>2</v>
      </c>
      <c r="F735" t="s">
        <v>263</v>
      </c>
      <c r="G735">
        <v>2</v>
      </c>
      <c r="H735">
        <v>6</v>
      </c>
      <c r="I735">
        <v>3</v>
      </c>
      <c r="J735">
        <v>46</v>
      </c>
      <c r="K735">
        <v>20</v>
      </c>
      <c r="L735">
        <v>20</v>
      </c>
      <c r="M735">
        <v>1</v>
      </c>
      <c r="N735" t="s">
        <v>149</v>
      </c>
      <c r="O735" t="s">
        <v>124</v>
      </c>
      <c r="P735" t="s">
        <v>135</v>
      </c>
      <c r="Q735" t="s">
        <v>136</v>
      </c>
      <c r="R735" t="s">
        <v>150</v>
      </c>
      <c r="S735" t="s">
        <v>53</v>
      </c>
      <c r="T735" t="s">
        <v>151</v>
      </c>
      <c r="U735">
        <v>1</v>
      </c>
      <c r="V735" t="s">
        <v>137</v>
      </c>
      <c r="W735" t="s">
        <v>122</v>
      </c>
      <c r="X735" t="s">
        <v>257</v>
      </c>
      <c r="Y735">
        <v>1</v>
      </c>
      <c r="Z735">
        <v>3</v>
      </c>
      <c r="AA735">
        <v>48</v>
      </c>
    </row>
    <row r="736" spans="1:27" x14ac:dyDescent="0.35">
      <c r="A736">
        <v>202</v>
      </c>
      <c r="B736">
        <v>202</v>
      </c>
      <c r="C736" t="s">
        <v>38</v>
      </c>
      <c r="D736" t="s">
        <v>39</v>
      </c>
      <c r="E736">
        <v>2</v>
      </c>
      <c r="F736" t="s">
        <v>263</v>
      </c>
      <c r="G736">
        <v>2</v>
      </c>
      <c r="H736">
        <v>6</v>
      </c>
      <c r="I736">
        <v>3</v>
      </c>
      <c r="J736">
        <v>47</v>
      </c>
      <c r="K736">
        <v>24</v>
      </c>
      <c r="L736">
        <v>24</v>
      </c>
      <c r="M736">
        <v>1</v>
      </c>
      <c r="N736" t="s">
        <v>198</v>
      </c>
      <c r="O736" t="s">
        <v>124</v>
      </c>
      <c r="P736" t="s">
        <v>177</v>
      </c>
      <c r="Q736" t="s">
        <v>178</v>
      </c>
      <c r="R736" t="s">
        <v>150</v>
      </c>
      <c r="S736" t="s">
        <v>53</v>
      </c>
      <c r="T736" t="s">
        <v>199</v>
      </c>
      <c r="U736">
        <v>5</v>
      </c>
      <c r="V736" t="s">
        <v>197</v>
      </c>
      <c r="W736" t="s">
        <v>216</v>
      </c>
      <c r="X736" t="s">
        <v>72</v>
      </c>
      <c r="Y736">
        <v>2</v>
      </c>
      <c r="Z736">
        <v>3</v>
      </c>
      <c r="AA736">
        <v>48</v>
      </c>
    </row>
    <row r="737" spans="1:27" x14ac:dyDescent="0.35">
      <c r="A737">
        <v>202</v>
      </c>
      <c r="B737">
        <v>202</v>
      </c>
      <c r="C737" t="s">
        <v>38</v>
      </c>
      <c r="D737" t="s">
        <v>39</v>
      </c>
      <c r="E737">
        <v>2</v>
      </c>
      <c r="F737" t="s">
        <v>263</v>
      </c>
      <c r="G737">
        <v>2</v>
      </c>
      <c r="H737">
        <v>6</v>
      </c>
      <c r="I737">
        <v>3</v>
      </c>
      <c r="J737">
        <v>48</v>
      </c>
      <c r="K737">
        <v>15</v>
      </c>
      <c r="L737">
        <v>15</v>
      </c>
      <c r="M737">
        <v>1</v>
      </c>
      <c r="N737" t="s">
        <v>156</v>
      </c>
      <c r="O737" t="s">
        <v>124</v>
      </c>
      <c r="P737" t="s">
        <v>157</v>
      </c>
      <c r="Q737" t="s">
        <v>158</v>
      </c>
      <c r="R737" t="s">
        <v>132</v>
      </c>
      <c r="S737" t="s">
        <v>81</v>
      </c>
      <c r="T737" t="s">
        <v>159</v>
      </c>
      <c r="U737">
        <v>4</v>
      </c>
      <c r="V737" t="s">
        <v>171</v>
      </c>
      <c r="W737" t="s">
        <v>54</v>
      </c>
      <c r="X737" t="s">
        <v>236</v>
      </c>
      <c r="Y737">
        <v>1</v>
      </c>
      <c r="Z737">
        <v>3</v>
      </c>
      <c r="AA737">
        <v>48</v>
      </c>
    </row>
    <row r="738" spans="1:27" x14ac:dyDescent="0.35">
      <c r="A738">
        <v>202</v>
      </c>
      <c r="B738">
        <v>202</v>
      </c>
      <c r="C738" t="s">
        <v>38</v>
      </c>
      <c r="D738" t="s">
        <v>39</v>
      </c>
      <c r="E738">
        <v>2</v>
      </c>
      <c r="F738" t="s">
        <v>263</v>
      </c>
      <c r="G738">
        <v>2</v>
      </c>
      <c r="H738">
        <v>6</v>
      </c>
      <c r="I738">
        <v>3</v>
      </c>
      <c r="J738">
        <v>49</v>
      </c>
      <c r="K738">
        <v>70</v>
      </c>
      <c r="L738">
        <v>70</v>
      </c>
      <c r="M738">
        <v>2</v>
      </c>
      <c r="N738" t="s">
        <v>217</v>
      </c>
      <c r="O738" t="s">
        <v>201</v>
      </c>
      <c r="P738" t="s">
        <v>202</v>
      </c>
      <c r="Q738" t="s">
        <v>218</v>
      </c>
      <c r="R738" t="s">
        <v>202</v>
      </c>
      <c r="S738" t="s">
        <v>53</v>
      </c>
      <c r="T738" t="s">
        <v>219</v>
      </c>
      <c r="U738">
        <v>2</v>
      </c>
      <c r="V738" t="s">
        <v>238</v>
      </c>
      <c r="W738" t="s">
        <v>120</v>
      </c>
      <c r="X738" t="s">
        <v>193</v>
      </c>
      <c r="Y738">
        <v>2</v>
      </c>
      <c r="Z738">
        <v>3</v>
      </c>
      <c r="AA738">
        <v>48</v>
      </c>
    </row>
    <row r="739" spans="1:27" x14ac:dyDescent="0.35">
      <c r="A739">
        <v>202</v>
      </c>
      <c r="B739">
        <v>202</v>
      </c>
      <c r="C739" t="s">
        <v>38</v>
      </c>
      <c r="D739" t="s">
        <v>39</v>
      </c>
      <c r="E739">
        <v>2</v>
      </c>
      <c r="F739" t="s">
        <v>263</v>
      </c>
      <c r="G739">
        <v>2</v>
      </c>
      <c r="H739">
        <v>6</v>
      </c>
      <c r="I739">
        <v>3</v>
      </c>
      <c r="J739">
        <v>50</v>
      </c>
      <c r="K739">
        <v>67</v>
      </c>
      <c r="L739">
        <v>67</v>
      </c>
      <c r="M739">
        <v>2</v>
      </c>
      <c r="N739" t="s">
        <v>226</v>
      </c>
      <c r="O739" t="s">
        <v>201</v>
      </c>
      <c r="P739" t="s">
        <v>202</v>
      </c>
      <c r="Q739" t="s">
        <v>227</v>
      </c>
      <c r="R739" t="s">
        <v>202</v>
      </c>
      <c r="S739" t="s">
        <v>81</v>
      </c>
      <c r="T739" t="s">
        <v>228</v>
      </c>
      <c r="U739">
        <v>4</v>
      </c>
      <c r="V739" t="s">
        <v>243</v>
      </c>
      <c r="W739" t="s">
        <v>128</v>
      </c>
      <c r="X739" t="s">
        <v>104</v>
      </c>
      <c r="Y739">
        <v>1</v>
      </c>
      <c r="Z739">
        <v>3</v>
      </c>
      <c r="AA739">
        <v>48</v>
      </c>
    </row>
    <row r="740" spans="1:27" x14ac:dyDescent="0.35">
      <c r="A740">
        <v>202</v>
      </c>
      <c r="B740">
        <v>202</v>
      </c>
      <c r="C740" t="s">
        <v>38</v>
      </c>
      <c r="D740" t="s">
        <v>39</v>
      </c>
      <c r="E740">
        <v>2</v>
      </c>
      <c r="F740" t="s">
        <v>263</v>
      </c>
      <c r="G740">
        <v>2</v>
      </c>
      <c r="H740">
        <v>6</v>
      </c>
      <c r="I740">
        <v>3</v>
      </c>
      <c r="J740">
        <v>51</v>
      </c>
      <c r="K740">
        <v>69</v>
      </c>
      <c r="L740">
        <v>69</v>
      </c>
      <c r="M740">
        <v>2</v>
      </c>
      <c r="N740" t="s">
        <v>252</v>
      </c>
      <c r="O740" t="s">
        <v>201</v>
      </c>
      <c r="P740" t="s">
        <v>202</v>
      </c>
      <c r="Q740" t="s">
        <v>218</v>
      </c>
      <c r="R740" t="s">
        <v>202</v>
      </c>
      <c r="S740" t="s">
        <v>63</v>
      </c>
      <c r="T740" t="s">
        <v>253</v>
      </c>
      <c r="U740">
        <v>5</v>
      </c>
      <c r="V740" t="s">
        <v>219</v>
      </c>
      <c r="W740" t="s">
        <v>173</v>
      </c>
      <c r="X740" t="s">
        <v>82</v>
      </c>
      <c r="Y740">
        <v>1</v>
      </c>
      <c r="Z740">
        <v>3</v>
      </c>
      <c r="AA740">
        <v>48</v>
      </c>
    </row>
    <row r="741" spans="1:27" x14ac:dyDescent="0.35">
      <c r="A741">
        <v>202</v>
      </c>
      <c r="B741">
        <v>202</v>
      </c>
      <c r="C741" t="s">
        <v>38</v>
      </c>
      <c r="D741" t="s">
        <v>39</v>
      </c>
      <c r="E741">
        <v>2</v>
      </c>
      <c r="F741" t="s">
        <v>263</v>
      </c>
      <c r="G741">
        <v>2</v>
      </c>
      <c r="H741">
        <v>6</v>
      </c>
      <c r="I741">
        <v>3</v>
      </c>
      <c r="J741">
        <v>52</v>
      </c>
      <c r="K741">
        <v>64</v>
      </c>
      <c r="L741">
        <v>64</v>
      </c>
      <c r="M741">
        <v>2</v>
      </c>
      <c r="N741" t="s">
        <v>237</v>
      </c>
      <c r="O741" t="s">
        <v>201</v>
      </c>
      <c r="P741" t="s">
        <v>202</v>
      </c>
      <c r="Q741" t="s">
        <v>224</v>
      </c>
      <c r="R741" t="s">
        <v>202</v>
      </c>
      <c r="S741" t="s">
        <v>53</v>
      </c>
      <c r="T741" t="s">
        <v>238</v>
      </c>
      <c r="U741">
        <v>4</v>
      </c>
      <c r="V741" t="s">
        <v>225</v>
      </c>
      <c r="W741" t="s">
        <v>94</v>
      </c>
      <c r="X741" t="s">
        <v>165</v>
      </c>
      <c r="Y741">
        <v>1</v>
      </c>
      <c r="Z741">
        <v>3</v>
      </c>
      <c r="AA741">
        <v>48</v>
      </c>
    </row>
    <row r="742" spans="1:27" x14ac:dyDescent="0.35">
      <c r="A742">
        <v>202</v>
      </c>
      <c r="B742">
        <v>202</v>
      </c>
      <c r="C742" t="s">
        <v>38</v>
      </c>
      <c r="D742" t="s">
        <v>39</v>
      </c>
      <c r="E742">
        <v>2</v>
      </c>
      <c r="F742" t="s">
        <v>263</v>
      </c>
      <c r="G742">
        <v>2</v>
      </c>
      <c r="H742">
        <v>6</v>
      </c>
      <c r="I742">
        <v>3</v>
      </c>
      <c r="J742">
        <v>53</v>
      </c>
      <c r="K742">
        <v>25</v>
      </c>
      <c r="L742">
        <v>25</v>
      </c>
      <c r="M742">
        <v>1</v>
      </c>
      <c r="N742" t="s">
        <v>220</v>
      </c>
      <c r="O742" t="s">
        <v>201</v>
      </c>
      <c r="P742" t="s">
        <v>202</v>
      </c>
      <c r="Q742" t="s">
        <v>221</v>
      </c>
      <c r="R742" t="s">
        <v>202</v>
      </c>
      <c r="S742" t="s">
        <v>46</v>
      </c>
      <c r="T742" t="s">
        <v>222</v>
      </c>
      <c r="U742">
        <v>1</v>
      </c>
      <c r="V742" t="s">
        <v>257</v>
      </c>
      <c r="W742" t="s">
        <v>72</v>
      </c>
      <c r="X742" t="s">
        <v>191</v>
      </c>
      <c r="Y742">
        <v>1</v>
      </c>
      <c r="Z742">
        <v>3</v>
      </c>
      <c r="AA742">
        <v>48</v>
      </c>
    </row>
    <row r="743" spans="1:27" x14ac:dyDescent="0.35">
      <c r="A743">
        <v>202</v>
      </c>
      <c r="B743">
        <v>202</v>
      </c>
      <c r="C743" t="s">
        <v>38</v>
      </c>
      <c r="D743" t="s">
        <v>39</v>
      </c>
      <c r="E743">
        <v>2</v>
      </c>
      <c r="F743" t="s">
        <v>263</v>
      </c>
      <c r="G743">
        <v>2</v>
      </c>
      <c r="H743">
        <v>6</v>
      </c>
      <c r="I743">
        <v>3</v>
      </c>
      <c r="J743">
        <v>54</v>
      </c>
      <c r="K743">
        <v>66</v>
      </c>
      <c r="L743">
        <v>66</v>
      </c>
      <c r="M743">
        <v>2</v>
      </c>
      <c r="N743" t="s">
        <v>229</v>
      </c>
      <c r="O743" t="s">
        <v>201</v>
      </c>
      <c r="P743" t="s">
        <v>202</v>
      </c>
      <c r="Q743" t="s">
        <v>203</v>
      </c>
      <c r="R743" t="s">
        <v>202</v>
      </c>
      <c r="S743" t="s">
        <v>81</v>
      </c>
      <c r="T743" t="s">
        <v>230</v>
      </c>
      <c r="U743">
        <v>1</v>
      </c>
      <c r="V743" t="s">
        <v>228</v>
      </c>
      <c r="W743" t="s">
        <v>88</v>
      </c>
      <c r="X743" t="s">
        <v>195</v>
      </c>
      <c r="Y743">
        <v>2</v>
      </c>
      <c r="Z743">
        <v>3</v>
      </c>
      <c r="AA743">
        <v>48</v>
      </c>
    </row>
    <row r="744" spans="1:27" x14ac:dyDescent="0.35">
      <c r="A744">
        <v>202</v>
      </c>
      <c r="B744">
        <v>202</v>
      </c>
      <c r="C744" t="s">
        <v>38</v>
      </c>
      <c r="D744" t="s">
        <v>39</v>
      </c>
      <c r="E744">
        <v>2</v>
      </c>
      <c r="F744" t="s">
        <v>263</v>
      </c>
      <c r="G744">
        <v>2</v>
      </c>
      <c r="H744">
        <v>6</v>
      </c>
      <c r="I744">
        <v>3</v>
      </c>
      <c r="J744">
        <v>55</v>
      </c>
      <c r="K744">
        <v>35</v>
      </c>
      <c r="L744">
        <v>35</v>
      </c>
      <c r="M744">
        <v>1</v>
      </c>
      <c r="N744" t="s">
        <v>260</v>
      </c>
      <c r="O744" t="s">
        <v>201</v>
      </c>
      <c r="P744" t="s">
        <v>202</v>
      </c>
      <c r="Q744" t="s">
        <v>232</v>
      </c>
      <c r="R744" t="s">
        <v>202</v>
      </c>
      <c r="S744" t="s">
        <v>81</v>
      </c>
      <c r="T744" t="s">
        <v>261</v>
      </c>
      <c r="U744">
        <v>1</v>
      </c>
      <c r="V744" t="s">
        <v>207</v>
      </c>
      <c r="W744" t="s">
        <v>90</v>
      </c>
      <c r="X744" t="s">
        <v>175</v>
      </c>
      <c r="Y744">
        <v>2</v>
      </c>
      <c r="Z744">
        <v>3</v>
      </c>
      <c r="AA744">
        <v>48</v>
      </c>
    </row>
    <row r="745" spans="1:27" x14ac:dyDescent="0.35">
      <c r="A745">
        <v>202</v>
      </c>
      <c r="B745">
        <v>202</v>
      </c>
      <c r="C745" t="s">
        <v>38</v>
      </c>
      <c r="D745" t="s">
        <v>39</v>
      </c>
      <c r="E745">
        <v>2</v>
      </c>
      <c r="F745" t="s">
        <v>263</v>
      </c>
      <c r="G745">
        <v>2</v>
      </c>
      <c r="H745">
        <v>6</v>
      </c>
      <c r="I745">
        <v>3</v>
      </c>
      <c r="J745">
        <v>56</v>
      </c>
      <c r="K745">
        <v>62</v>
      </c>
      <c r="L745">
        <v>62</v>
      </c>
      <c r="M745">
        <v>2</v>
      </c>
      <c r="N745" t="s">
        <v>239</v>
      </c>
      <c r="O745" t="s">
        <v>201</v>
      </c>
      <c r="P745" t="s">
        <v>202</v>
      </c>
      <c r="Q745" t="s">
        <v>240</v>
      </c>
      <c r="R745" t="s">
        <v>202</v>
      </c>
      <c r="S745" t="s">
        <v>63</v>
      </c>
      <c r="T745" t="s">
        <v>241</v>
      </c>
      <c r="U745">
        <v>2</v>
      </c>
      <c r="V745" t="s">
        <v>210</v>
      </c>
      <c r="W745" t="s">
        <v>189</v>
      </c>
      <c r="X745" t="s">
        <v>112</v>
      </c>
      <c r="Y745">
        <v>2</v>
      </c>
      <c r="Z745">
        <v>3</v>
      </c>
      <c r="AA745">
        <v>48</v>
      </c>
    </row>
    <row r="746" spans="1:27" x14ac:dyDescent="0.35">
      <c r="A746">
        <v>202</v>
      </c>
      <c r="B746">
        <v>202</v>
      </c>
      <c r="C746" t="s">
        <v>38</v>
      </c>
      <c r="D746" t="s">
        <v>39</v>
      </c>
      <c r="E746">
        <v>2</v>
      </c>
      <c r="F746" t="s">
        <v>263</v>
      </c>
      <c r="G746">
        <v>2</v>
      </c>
      <c r="H746">
        <v>6</v>
      </c>
      <c r="I746">
        <v>3</v>
      </c>
      <c r="J746">
        <v>57</v>
      </c>
      <c r="K746">
        <v>63</v>
      </c>
      <c r="L746">
        <v>63</v>
      </c>
      <c r="M746">
        <v>2</v>
      </c>
      <c r="N746" t="s">
        <v>223</v>
      </c>
      <c r="O746" t="s">
        <v>201</v>
      </c>
      <c r="P746" t="s">
        <v>202</v>
      </c>
      <c r="Q746" t="s">
        <v>224</v>
      </c>
      <c r="R746" t="s">
        <v>202</v>
      </c>
      <c r="S746" t="s">
        <v>46</v>
      </c>
      <c r="T746" t="s">
        <v>225</v>
      </c>
      <c r="U746">
        <v>1</v>
      </c>
      <c r="V746" t="s">
        <v>222</v>
      </c>
      <c r="W746" t="s">
        <v>197</v>
      </c>
      <c r="X746" t="s">
        <v>86</v>
      </c>
      <c r="Y746">
        <v>2</v>
      </c>
      <c r="Z746">
        <v>3</v>
      </c>
      <c r="AA746">
        <v>48</v>
      </c>
    </row>
    <row r="747" spans="1:27" x14ac:dyDescent="0.35">
      <c r="A747">
        <v>202</v>
      </c>
      <c r="B747">
        <v>202</v>
      </c>
      <c r="C747" t="s">
        <v>38</v>
      </c>
      <c r="D747" t="s">
        <v>39</v>
      </c>
      <c r="E747">
        <v>2</v>
      </c>
      <c r="F747" t="s">
        <v>263</v>
      </c>
      <c r="G747">
        <v>2</v>
      </c>
      <c r="H747">
        <v>6</v>
      </c>
      <c r="I747">
        <v>3</v>
      </c>
      <c r="J747">
        <v>58</v>
      </c>
      <c r="K747">
        <v>71</v>
      </c>
      <c r="L747">
        <v>71</v>
      </c>
      <c r="M747">
        <v>2</v>
      </c>
      <c r="N747" t="s">
        <v>234</v>
      </c>
      <c r="O747" t="s">
        <v>201</v>
      </c>
      <c r="P747" t="s">
        <v>202</v>
      </c>
      <c r="Q747" t="s">
        <v>235</v>
      </c>
      <c r="R747" t="s">
        <v>202</v>
      </c>
      <c r="S747" t="s">
        <v>46</v>
      </c>
      <c r="T747" t="s">
        <v>236</v>
      </c>
      <c r="U747">
        <v>2</v>
      </c>
      <c r="V747" t="s">
        <v>204</v>
      </c>
      <c r="W747" t="s">
        <v>116</v>
      </c>
      <c r="X747" t="s">
        <v>145</v>
      </c>
      <c r="Y747">
        <v>2</v>
      </c>
      <c r="Z747">
        <v>3</v>
      </c>
      <c r="AA747">
        <v>48</v>
      </c>
    </row>
    <row r="748" spans="1:27" x14ac:dyDescent="0.35">
      <c r="A748">
        <v>202</v>
      </c>
      <c r="B748">
        <v>202</v>
      </c>
      <c r="C748" t="s">
        <v>38</v>
      </c>
      <c r="D748" t="s">
        <v>39</v>
      </c>
      <c r="E748">
        <v>2</v>
      </c>
      <c r="F748" t="s">
        <v>263</v>
      </c>
      <c r="G748">
        <v>2</v>
      </c>
      <c r="H748">
        <v>6</v>
      </c>
      <c r="I748">
        <v>3</v>
      </c>
      <c r="J748">
        <v>59</v>
      </c>
      <c r="K748">
        <v>33</v>
      </c>
      <c r="L748">
        <v>33</v>
      </c>
      <c r="M748">
        <v>1</v>
      </c>
      <c r="N748" t="s">
        <v>258</v>
      </c>
      <c r="O748" t="s">
        <v>201</v>
      </c>
      <c r="P748" t="s">
        <v>202</v>
      </c>
      <c r="Q748" t="s">
        <v>209</v>
      </c>
      <c r="R748" t="s">
        <v>202</v>
      </c>
      <c r="S748" t="s">
        <v>46</v>
      </c>
      <c r="T748" t="s">
        <v>259</v>
      </c>
      <c r="U748">
        <v>4</v>
      </c>
      <c r="V748" t="s">
        <v>249</v>
      </c>
      <c r="W748" t="s">
        <v>96</v>
      </c>
      <c r="X748" t="s">
        <v>199</v>
      </c>
      <c r="Y748">
        <v>2</v>
      </c>
      <c r="Z748">
        <v>3</v>
      </c>
      <c r="AA748">
        <v>48</v>
      </c>
    </row>
    <row r="749" spans="1:27" x14ac:dyDescent="0.35">
      <c r="A749">
        <v>202</v>
      </c>
      <c r="B749">
        <v>202</v>
      </c>
      <c r="C749" t="s">
        <v>38</v>
      </c>
      <c r="D749" t="s">
        <v>39</v>
      </c>
      <c r="E749">
        <v>2</v>
      </c>
      <c r="F749" t="s">
        <v>263</v>
      </c>
      <c r="G749">
        <v>2</v>
      </c>
      <c r="H749">
        <v>6</v>
      </c>
      <c r="I749">
        <v>3</v>
      </c>
      <c r="J749">
        <v>60</v>
      </c>
      <c r="K749">
        <v>32</v>
      </c>
      <c r="L749">
        <v>32</v>
      </c>
      <c r="M749">
        <v>1</v>
      </c>
      <c r="N749" t="s">
        <v>211</v>
      </c>
      <c r="O749" t="s">
        <v>201</v>
      </c>
      <c r="P749" t="s">
        <v>202</v>
      </c>
      <c r="Q749" t="s">
        <v>212</v>
      </c>
      <c r="R749" t="s">
        <v>202</v>
      </c>
      <c r="S749" t="s">
        <v>53</v>
      </c>
      <c r="T749" t="s">
        <v>213</v>
      </c>
      <c r="U749">
        <v>1</v>
      </c>
      <c r="V749" t="s">
        <v>251</v>
      </c>
      <c r="W749" t="s">
        <v>47</v>
      </c>
      <c r="X749" t="s">
        <v>137</v>
      </c>
      <c r="Y749">
        <v>2</v>
      </c>
      <c r="Z749">
        <v>3</v>
      </c>
      <c r="AA749">
        <v>48</v>
      </c>
    </row>
    <row r="750" spans="1:27" x14ac:dyDescent="0.35">
      <c r="A750">
        <v>202</v>
      </c>
      <c r="B750">
        <v>202</v>
      </c>
      <c r="C750" t="s">
        <v>38</v>
      </c>
      <c r="D750" t="s">
        <v>39</v>
      </c>
      <c r="E750">
        <v>2</v>
      </c>
      <c r="F750" t="s">
        <v>263</v>
      </c>
      <c r="G750">
        <v>2</v>
      </c>
      <c r="H750">
        <v>6</v>
      </c>
      <c r="I750">
        <v>3</v>
      </c>
      <c r="J750">
        <v>61</v>
      </c>
      <c r="K750">
        <v>27</v>
      </c>
      <c r="L750">
        <v>27</v>
      </c>
      <c r="M750">
        <v>1</v>
      </c>
      <c r="N750" t="s">
        <v>205</v>
      </c>
      <c r="O750" t="s">
        <v>201</v>
      </c>
      <c r="P750" t="s">
        <v>202</v>
      </c>
      <c r="Q750" t="s">
        <v>206</v>
      </c>
      <c r="R750" t="s">
        <v>202</v>
      </c>
      <c r="S750" t="s">
        <v>81</v>
      </c>
      <c r="T750" t="s">
        <v>207</v>
      </c>
      <c r="U750">
        <v>5</v>
      </c>
      <c r="V750" t="s">
        <v>247</v>
      </c>
      <c r="W750" t="s">
        <v>169</v>
      </c>
      <c r="X750" t="s">
        <v>106</v>
      </c>
      <c r="Y750">
        <v>1</v>
      </c>
      <c r="Z750">
        <v>3</v>
      </c>
      <c r="AA750">
        <v>48</v>
      </c>
    </row>
    <row r="751" spans="1:27" x14ac:dyDescent="0.35">
      <c r="A751">
        <v>202</v>
      </c>
      <c r="B751">
        <v>202</v>
      </c>
      <c r="C751" t="s">
        <v>38</v>
      </c>
      <c r="D751" t="s">
        <v>39</v>
      </c>
      <c r="E751">
        <v>2</v>
      </c>
      <c r="F751" t="s">
        <v>263</v>
      </c>
      <c r="G751">
        <v>2</v>
      </c>
      <c r="H751">
        <v>6</v>
      </c>
      <c r="I751">
        <v>3</v>
      </c>
      <c r="J751">
        <v>62</v>
      </c>
      <c r="K751">
        <v>34</v>
      </c>
      <c r="L751">
        <v>34</v>
      </c>
      <c r="M751">
        <v>1</v>
      </c>
      <c r="N751" t="s">
        <v>208</v>
      </c>
      <c r="O751" t="s">
        <v>201</v>
      </c>
      <c r="P751" t="s">
        <v>202</v>
      </c>
      <c r="Q751" t="s">
        <v>209</v>
      </c>
      <c r="R751" t="s">
        <v>202</v>
      </c>
      <c r="S751" t="s">
        <v>63</v>
      </c>
      <c r="T751" t="s">
        <v>210</v>
      </c>
      <c r="U751">
        <v>1</v>
      </c>
      <c r="V751" t="s">
        <v>259</v>
      </c>
      <c r="W751" t="s">
        <v>159</v>
      </c>
      <c r="X751" t="s">
        <v>54</v>
      </c>
      <c r="Y751">
        <v>1</v>
      </c>
      <c r="Z751">
        <v>3</v>
      </c>
      <c r="AA751">
        <v>48</v>
      </c>
    </row>
    <row r="752" spans="1:27" x14ac:dyDescent="0.35">
      <c r="A752">
        <v>202</v>
      </c>
      <c r="B752">
        <v>202</v>
      </c>
      <c r="C752" t="s">
        <v>38</v>
      </c>
      <c r="D752" t="s">
        <v>39</v>
      </c>
      <c r="E752">
        <v>2</v>
      </c>
      <c r="F752" t="s">
        <v>263</v>
      </c>
      <c r="G752">
        <v>2</v>
      </c>
      <c r="H752">
        <v>6</v>
      </c>
      <c r="I752">
        <v>3</v>
      </c>
      <c r="J752">
        <v>63</v>
      </c>
      <c r="K752">
        <v>28</v>
      </c>
      <c r="L752">
        <v>28</v>
      </c>
      <c r="M752">
        <v>1</v>
      </c>
      <c r="N752" t="s">
        <v>246</v>
      </c>
      <c r="O752" t="s">
        <v>201</v>
      </c>
      <c r="P752" t="s">
        <v>202</v>
      </c>
      <c r="Q752" t="s">
        <v>206</v>
      </c>
      <c r="R752" t="s">
        <v>202</v>
      </c>
      <c r="S752" t="s">
        <v>63</v>
      </c>
      <c r="T752" t="s">
        <v>247</v>
      </c>
      <c r="U752">
        <v>2</v>
      </c>
      <c r="V752" t="s">
        <v>216</v>
      </c>
      <c r="W752" t="s">
        <v>133</v>
      </c>
      <c r="X752" t="s">
        <v>58</v>
      </c>
      <c r="Y752">
        <v>2</v>
      </c>
      <c r="Z752">
        <v>3</v>
      </c>
      <c r="AA752">
        <v>48</v>
      </c>
    </row>
    <row r="753" spans="1:27" x14ac:dyDescent="0.35">
      <c r="A753">
        <v>202</v>
      </c>
      <c r="B753">
        <v>202</v>
      </c>
      <c r="C753" t="s">
        <v>38</v>
      </c>
      <c r="D753" t="s">
        <v>39</v>
      </c>
      <c r="E753">
        <v>2</v>
      </c>
      <c r="F753" t="s">
        <v>263</v>
      </c>
      <c r="G753">
        <v>2</v>
      </c>
      <c r="H753">
        <v>6</v>
      </c>
      <c r="I753">
        <v>3</v>
      </c>
      <c r="J753">
        <v>64</v>
      </c>
      <c r="K753">
        <v>68</v>
      </c>
      <c r="L753">
        <v>68</v>
      </c>
      <c r="M753">
        <v>2</v>
      </c>
      <c r="N753" t="s">
        <v>242</v>
      </c>
      <c r="O753" t="s">
        <v>201</v>
      </c>
      <c r="P753" t="s">
        <v>202</v>
      </c>
      <c r="Q753" t="s">
        <v>227</v>
      </c>
      <c r="R753" t="s">
        <v>202</v>
      </c>
      <c r="S753" t="s">
        <v>63</v>
      </c>
      <c r="T753" t="s">
        <v>243</v>
      </c>
      <c r="U753">
        <v>4</v>
      </c>
      <c r="V753" t="s">
        <v>253</v>
      </c>
      <c r="W753" t="s">
        <v>76</v>
      </c>
      <c r="X753" t="s">
        <v>187</v>
      </c>
      <c r="Y753">
        <v>2</v>
      </c>
      <c r="Z753">
        <v>3</v>
      </c>
      <c r="AA753">
        <v>48</v>
      </c>
    </row>
    <row r="754" spans="1:27" x14ac:dyDescent="0.35">
      <c r="A754">
        <v>202</v>
      </c>
      <c r="B754">
        <v>202</v>
      </c>
      <c r="C754" t="s">
        <v>38</v>
      </c>
      <c r="D754" t="s">
        <v>39</v>
      </c>
      <c r="E754">
        <v>2</v>
      </c>
      <c r="F754" t="s">
        <v>263</v>
      </c>
      <c r="G754">
        <v>2</v>
      </c>
      <c r="H754">
        <v>6</v>
      </c>
      <c r="I754">
        <v>3</v>
      </c>
      <c r="J754">
        <v>65</v>
      </c>
      <c r="K754">
        <v>61</v>
      </c>
      <c r="L754">
        <v>61</v>
      </c>
      <c r="M754">
        <v>2</v>
      </c>
      <c r="N754" t="s">
        <v>244</v>
      </c>
      <c r="O754" t="s">
        <v>201</v>
      </c>
      <c r="P754" t="s">
        <v>202</v>
      </c>
      <c r="Q754" t="s">
        <v>240</v>
      </c>
      <c r="R754" t="s">
        <v>202</v>
      </c>
      <c r="S754" t="s">
        <v>81</v>
      </c>
      <c r="T754" t="s">
        <v>245</v>
      </c>
      <c r="U754">
        <v>5</v>
      </c>
      <c r="V754" t="s">
        <v>241</v>
      </c>
      <c r="W754" t="s">
        <v>151</v>
      </c>
      <c r="X754" t="s">
        <v>110</v>
      </c>
      <c r="Y754">
        <v>1</v>
      </c>
      <c r="Z754">
        <v>3</v>
      </c>
      <c r="AA754">
        <v>48</v>
      </c>
    </row>
    <row r="755" spans="1:27" x14ac:dyDescent="0.35">
      <c r="A755">
        <v>202</v>
      </c>
      <c r="B755">
        <v>202</v>
      </c>
      <c r="C755" t="s">
        <v>38</v>
      </c>
      <c r="D755" t="s">
        <v>39</v>
      </c>
      <c r="E755">
        <v>2</v>
      </c>
      <c r="F755" t="s">
        <v>263</v>
      </c>
      <c r="G755">
        <v>2</v>
      </c>
      <c r="H755">
        <v>6</v>
      </c>
      <c r="I755">
        <v>3</v>
      </c>
      <c r="J755">
        <v>66</v>
      </c>
      <c r="K755">
        <v>29</v>
      </c>
      <c r="L755">
        <v>29</v>
      </c>
      <c r="M755">
        <v>1</v>
      </c>
      <c r="N755" t="s">
        <v>214</v>
      </c>
      <c r="O755" t="s">
        <v>201</v>
      </c>
      <c r="P755" t="s">
        <v>202</v>
      </c>
      <c r="Q755" t="s">
        <v>215</v>
      </c>
      <c r="R755" t="s">
        <v>202</v>
      </c>
      <c r="S755" t="s">
        <v>63</v>
      </c>
      <c r="T755" t="s">
        <v>216</v>
      </c>
      <c r="U755">
        <v>4</v>
      </c>
      <c r="V755" t="s">
        <v>255</v>
      </c>
      <c r="W755" t="s">
        <v>179</v>
      </c>
      <c r="X755" t="s">
        <v>122</v>
      </c>
      <c r="Y755">
        <v>1</v>
      </c>
      <c r="Z755">
        <v>3</v>
      </c>
      <c r="AA755">
        <v>48</v>
      </c>
    </row>
    <row r="756" spans="1:27" x14ac:dyDescent="0.35">
      <c r="A756">
        <v>202</v>
      </c>
      <c r="B756">
        <v>202</v>
      </c>
      <c r="C756" t="s">
        <v>38</v>
      </c>
      <c r="D756" t="s">
        <v>39</v>
      </c>
      <c r="E756">
        <v>2</v>
      </c>
      <c r="F756" t="s">
        <v>263</v>
      </c>
      <c r="G756">
        <v>2</v>
      </c>
      <c r="H756">
        <v>6</v>
      </c>
      <c r="I756">
        <v>3</v>
      </c>
      <c r="J756">
        <v>67</v>
      </c>
      <c r="K756">
        <v>36</v>
      </c>
      <c r="L756">
        <v>36</v>
      </c>
      <c r="M756">
        <v>1</v>
      </c>
      <c r="N756" t="s">
        <v>231</v>
      </c>
      <c r="O756" t="s">
        <v>201</v>
      </c>
      <c r="P756" t="s">
        <v>202</v>
      </c>
      <c r="Q756" t="s">
        <v>232</v>
      </c>
      <c r="R756" t="s">
        <v>202</v>
      </c>
      <c r="S756" t="s">
        <v>53</v>
      </c>
      <c r="T756" t="s">
        <v>233</v>
      </c>
      <c r="U756">
        <v>4</v>
      </c>
      <c r="V756" t="s">
        <v>261</v>
      </c>
      <c r="W756" t="s">
        <v>183</v>
      </c>
      <c r="X756" t="s">
        <v>68</v>
      </c>
      <c r="Y756">
        <v>1</v>
      </c>
      <c r="Z756">
        <v>3</v>
      </c>
      <c r="AA756">
        <v>48</v>
      </c>
    </row>
    <row r="757" spans="1:27" x14ac:dyDescent="0.35">
      <c r="A757">
        <v>202</v>
      </c>
      <c r="B757">
        <v>202</v>
      </c>
      <c r="C757" t="s">
        <v>38</v>
      </c>
      <c r="D757" t="s">
        <v>39</v>
      </c>
      <c r="E757">
        <v>2</v>
      </c>
      <c r="F757" t="s">
        <v>263</v>
      </c>
      <c r="G757">
        <v>2</v>
      </c>
      <c r="H757">
        <v>6</v>
      </c>
      <c r="I757">
        <v>3</v>
      </c>
      <c r="J757">
        <v>68</v>
      </c>
      <c r="K757">
        <v>72</v>
      </c>
      <c r="L757">
        <v>72</v>
      </c>
      <c r="M757">
        <v>2</v>
      </c>
      <c r="N757" t="s">
        <v>250</v>
      </c>
      <c r="O757" t="s">
        <v>201</v>
      </c>
      <c r="P757" t="s">
        <v>202</v>
      </c>
      <c r="Q757" t="s">
        <v>235</v>
      </c>
      <c r="R757" t="s">
        <v>202</v>
      </c>
      <c r="S757" t="s">
        <v>53</v>
      </c>
      <c r="T757" t="s">
        <v>251</v>
      </c>
      <c r="U757">
        <v>1</v>
      </c>
      <c r="V757" t="s">
        <v>236</v>
      </c>
      <c r="W757" t="s">
        <v>100</v>
      </c>
      <c r="X757" t="s">
        <v>148</v>
      </c>
      <c r="Y757">
        <v>1</v>
      </c>
      <c r="Z757">
        <v>3</v>
      </c>
      <c r="AA757">
        <v>48</v>
      </c>
    </row>
    <row r="758" spans="1:27" x14ac:dyDescent="0.35">
      <c r="A758">
        <v>202</v>
      </c>
      <c r="B758">
        <v>202</v>
      </c>
      <c r="C758" t="s">
        <v>38</v>
      </c>
      <c r="D758" t="s">
        <v>39</v>
      </c>
      <c r="E758">
        <v>2</v>
      </c>
      <c r="F758" t="s">
        <v>263</v>
      </c>
      <c r="G758">
        <v>2</v>
      </c>
      <c r="H758">
        <v>6</v>
      </c>
      <c r="I758">
        <v>3</v>
      </c>
      <c r="J758">
        <v>69</v>
      </c>
      <c r="K758">
        <v>31</v>
      </c>
      <c r="L758">
        <v>31</v>
      </c>
      <c r="M758">
        <v>1</v>
      </c>
      <c r="N758" t="s">
        <v>248</v>
      </c>
      <c r="O758" t="s">
        <v>201</v>
      </c>
      <c r="P758" t="s">
        <v>202</v>
      </c>
      <c r="Q758" t="s">
        <v>212</v>
      </c>
      <c r="R758" t="s">
        <v>202</v>
      </c>
      <c r="S758" t="s">
        <v>46</v>
      </c>
      <c r="T758" t="s">
        <v>249</v>
      </c>
      <c r="U758">
        <v>1</v>
      </c>
      <c r="V758" t="s">
        <v>213</v>
      </c>
      <c r="W758" t="s">
        <v>108</v>
      </c>
      <c r="X758" t="s">
        <v>171</v>
      </c>
      <c r="Y758">
        <v>1</v>
      </c>
      <c r="Z758">
        <v>3</v>
      </c>
      <c r="AA758">
        <v>48</v>
      </c>
    </row>
    <row r="759" spans="1:27" x14ac:dyDescent="0.35">
      <c r="A759">
        <v>202</v>
      </c>
      <c r="B759">
        <v>202</v>
      </c>
      <c r="C759" t="s">
        <v>38</v>
      </c>
      <c r="D759" t="s">
        <v>39</v>
      </c>
      <c r="E759">
        <v>2</v>
      </c>
      <c r="F759" t="s">
        <v>263</v>
      </c>
      <c r="G759">
        <v>2</v>
      </c>
      <c r="H759">
        <v>6</v>
      </c>
      <c r="I759">
        <v>3</v>
      </c>
      <c r="J759">
        <v>70</v>
      </c>
      <c r="K759">
        <v>30</v>
      </c>
      <c r="L759">
        <v>30</v>
      </c>
      <c r="M759">
        <v>1</v>
      </c>
      <c r="N759" t="s">
        <v>254</v>
      </c>
      <c r="O759" t="s">
        <v>201</v>
      </c>
      <c r="P759" t="s">
        <v>202</v>
      </c>
      <c r="Q759" t="s">
        <v>215</v>
      </c>
      <c r="R759" t="s">
        <v>202</v>
      </c>
      <c r="S759" t="s">
        <v>53</v>
      </c>
      <c r="T759" t="s">
        <v>255</v>
      </c>
      <c r="U759">
        <v>2</v>
      </c>
      <c r="V759" t="s">
        <v>233</v>
      </c>
      <c r="W759" t="s">
        <v>114</v>
      </c>
      <c r="X759" t="s">
        <v>141</v>
      </c>
      <c r="Y759">
        <v>2</v>
      </c>
      <c r="Z759">
        <v>3</v>
      </c>
      <c r="AA759">
        <v>48</v>
      </c>
    </row>
    <row r="760" spans="1:27" x14ac:dyDescent="0.35">
      <c r="A760">
        <v>202</v>
      </c>
      <c r="B760">
        <v>202</v>
      </c>
      <c r="C760" t="s">
        <v>38</v>
      </c>
      <c r="D760" t="s">
        <v>39</v>
      </c>
      <c r="E760">
        <v>2</v>
      </c>
      <c r="F760" t="s">
        <v>263</v>
      </c>
      <c r="G760">
        <v>2</v>
      </c>
      <c r="H760">
        <v>6</v>
      </c>
      <c r="I760">
        <v>3</v>
      </c>
      <c r="J760">
        <v>71</v>
      </c>
      <c r="K760">
        <v>26</v>
      </c>
      <c r="L760">
        <v>26</v>
      </c>
      <c r="M760">
        <v>1</v>
      </c>
      <c r="N760" t="s">
        <v>256</v>
      </c>
      <c r="O760" t="s">
        <v>201</v>
      </c>
      <c r="P760" t="s">
        <v>202</v>
      </c>
      <c r="Q760" t="s">
        <v>221</v>
      </c>
      <c r="R760" t="s">
        <v>202</v>
      </c>
      <c r="S760" t="s">
        <v>81</v>
      </c>
      <c r="T760" t="s">
        <v>257</v>
      </c>
      <c r="U760">
        <v>5</v>
      </c>
      <c r="V760" t="s">
        <v>245</v>
      </c>
      <c r="W760" t="s">
        <v>161</v>
      </c>
      <c r="X760" t="s">
        <v>118</v>
      </c>
      <c r="Y760">
        <v>2</v>
      </c>
      <c r="Z760">
        <v>3</v>
      </c>
      <c r="AA760">
        <v>48</v>
      </c>
    </row>
    <row r="761" spans="1:27" x14ac:dyDescent="0.35">
      <c r="A761">
        <v>202</v>
      </c>
      <c r="B761">
        <v>202</v>
      </c>
      <c r="C761" t="s">
        <v>38</v>
      </c>
      <c r="D761" t="s">
        <v>39</v>
      </c>
      <c r="E761">
        <v>2</v>
      </c>
      <c r="F761" t="s">
        <v>263</v>
      </c>
      <c r="G761">
        <v>2</v>
      </c>
      <c r="H761">
        <v>6</v>
      </c>
      <c r="I761">
        <v>3</v>
      </c>
      <c r="J761">
        <v>72</v>
      </c>
      <c r="K761">
        <v>65</v>
      </c>
      <c r="L761">
        <v>65</v>
      </c>
      <c r="M761">
        <v>2</v>
      </c>
      <c r="N761" t="s">
        <v>200</v>
      </c>
      <c r="O761" t="s">
        <v>201</v>
      </c>
      <c r="P761" t="s">
        <v>202</v>
      </c>
      <c r="Q761" t="s">
        <v>203</v>
      </c>
      <c r="R761" t="s">
        <v>202</v>
      </c>
      <c r="S761" t="s">
        <v>46</v>
      </c>
      <c r="T761" t="s">
        <v>204</v>
      </c>
      <c r="U761">
        <v>5</v>
      </c>
      <c r="V761" t="s">
        <v>230</v>
      </c>
      <c r="W761" t="s">
        <v>155</v>
      </c>
      <c r="X761" t="s">
        <v>64</v>
      </c>
      <c r="Y761">
        <v>1</v>
      </c>
      <c r="Z761">
        <v>3</v>
      </c>
      <c r="AA761">
        <v>48</v>
      </c>
    </row>
    <row r="762" spans="1:27" x14ac:dyDescent="0.35">
      <c r="A762">
        <v>202</v>
      </c>
      <c r="B762">
        <v>202</v>
      </c>
      <c r="C762" t="s">
        <v>38</v>
      </c>
      <c r="D762" t="s">
        <v>39</v>
      </c>
      <c r="E762">
        <v>2</v>
      </c>
      <c r="F762" t="s">
        <v>262</v>
      </c>
      <c r="G762">
        <v>4</v>
      </c>
      <c r="H762">
        <v>7</v>
      </c>
      <c r="I762">
        <v>1</v>
      </c>
      <c r="J762">
        <v>1</v>
      </c>
      <c r="K762">
        <v>5</v>
      </c>
      <c r="L762">
        <v>5</v>
      </c>
      <c r="M762">
        <v>1</v>
      </c>
      <c r="N762" t="s">
        <v>59</v>
      </c>
      <c r="O762" t="s">
        <v>42</v>
      </c>
      <c r="P762" t="s">
        <v>60</v>
      </c>
      <c r="Q762" t="s">
        <v>61</v>
      </c>
      <c r="R762" t="s">
        <v>62</v>
      </c>
      <c r="S762" t="s">
        <v>63</v>
      </c>
      <c r="T762" t="s">
        <v>64</v>
      </c>
      <c r="U762">
        <v>1</v>
      </c>
      <c r="V762" t="s">
        <v>94</v>
      </c>
      <c r="W762" t="s">
        <v>173</v>
      </c>
      <c r="X762" t="s">
        <v>249</v>
      </c>
      <c r="Y762">
        <v>2</v>
      </c>
      <c r="Z762">
        <v>2</v>
      </c>
      <c r="AA762">
        <v>48</v>
      </c>
    </row>
    <row r="763" spans="1:27" x14ac:dyDescent="0.35">
      <c r="A763">
        <v>202</v>
      </c>
      <c r="B763">
        <v>202</v>
      </c>
      <c r="C763" t="s">
        <v>38</v>
      </c>
      <c r="D763" t="s">
        <v>39</v>
      </c>
      <c r="E763">
        <v>2</v>
      </c>
      <c r="F763" t="s">
        <v>262</v>
      </c>
      <c r="G763">
        <v>4</v>
      </c>
      <c r="H763">
        <v>7</v>
      </c>
      <c r="I763">
        <v>1</v>
      </c>
      <c r="J763">
        <v>2</v>
      </c>
      <c r="K763">
        <v>12</v>
      </c>
      <c r="L763">
        <v>12</v>
      </c>
      <c r="M763">
        <v>1</v>
      </c>
      <c r="N763" t="s">
        <v>95</v>
      </c>
      <c r="O763" t="s">
        <v>42</v>
      </c>
      <c r="P763" t="s">
        <v>78</v>
      </c>
      <c r="Q763" t="s">
        <v>79</v>
      </c>
      <c r="R763" t="s">
        <v>52</v>
      </c>
      <c r="S763" t="s">
        <v>53</v>
      </c>
      <c r="T763" t="s">
        <v>96</v>
      </c>
      <c r="U763">
        <v>2</v>
      </c>
      <c r="V763" t="s">
        <v>82</v>
      </c>
      <c r="W763" t="s">
        <v>225</v>
      </c>
      <c r="X763" t="s">
        <v>148</v>
      </c>
      <c r="Y763">
        <v>1</v>
      </c>
      <c r="Z763">
        <v>2</v>
      </c>
      <c r="AA763">
        <v>48</v>
      </c>
    </row>
    <row r="764" spans="1:27" x14ac:dyDescent="0.35">
      <c r="A764">
        <v>202</v>
      </c>
      <c r="B764">
        <v>202</v>
      </c>
      <c r="C764" t="s">
        <v>38</v>
      </c>
      <c r="D764" t="s">
        <v>39</v>
      </c>
      <c r="E764">
        <v>2</v>
      </c>
      <c r="F764" t="s">
        <v>262</v>
      </c>
      <c r="G764">
        <v>4</v>
      </c>
      <c r="H764">
        <v>7</v>
      </c>
      <c r="I764">
        <v>1</v>
      </c>
      <c r="J764">
        <v>3</v>
      </c>
      <c r="K764">
        <v>3</v>
      </c>
      <c r="L764">
        <v>3</v>
      </c>
      <c r="M764">
        <v>1</v>
      </c>
      <c r="N764" t="s">
        <v>121</v>
      </c>
      <c r="O764" t="s">
        <v>42</v>
      </c>
      <c r="P764" t="s">
        <v>70</v>
      </c>
      <c r="Q764" t="s">
        <v>71</v>
      </c>
      <c r="R764" t="s">
        <v>80</v>
      </c>
      <c r="S764" t="s">
        <v>81</v>
      </c>
      <c r="T764" t="s">
        <v>122</v>
      </c>
      <c r="U764">
        <v>5</v>
      </c>
      <c r="V764" t="s">
        <v>100</v>
      </c>
      <c r="W764" t="s">
        <v>189</v>
      </c>
      <c r="X764" t="s">
        <v>204</v>
      </c>
      <c r="Y764">
        <v>2</v>
      </c>
      <c r="Z764">
        <v>2</v>
      </c>
      <c r="AA764">
        <v>48</v>
      </c>
    </row>
    <row r="765" spans="1:27" x14ac:dyDescent="0.35">
      <c r="A765">
        <v>202</v>
      </c>
      <c r="B765">
        <v>202</v>
      </c>
      <c r="C765" t="s">
        <v>38</v>
      </c>
      <c r="D765" t="s">
        <v>39</v>
      </c>
      <c r="E765">
        <v>2</v>
      </c>
      <c r="F765" t="s">
        <v>262</v>
      </c>
      <c r="G765">
        <v>4</v>
      </c>
      <c r="H765">
        <v>7</v>
      </c>
      <c r="I765">
        <v>1</v>
      </c>
      <c r="J765">
        <v>4</v>
      </c>
      <c r="K765">
        <v>9</v>
      </c>
      <c r="L765">
        <v>9</v>
      </c>
      <c r="M765">
        <v>1</v>
      </c>
      <c r="N765" t="s">
        <v>55</v>
      </c>
      <c r="O765" t="s">
        <v>42</v>
      </c>
      <c r="P765" t="s">
        <v>56</v>
      </c>
      <c r="Q765" t="s">
        <v>57</v>
      </c>
      <c r="R765" t="s">
        <v>45</v>
      </c>
      <c r="S765" t="s">
        <v>46</v>
      </c>
      <c r="T765" t="s">
        <v>58</v>
      </c>
      <c r="U765">
        <v>5</v>
      </c>
      <c r="V765" t="s">
        <v>76</v>
      </c>
      <c r="W765" t="s">
        <v>151</v>
      </c>
      <c r="X765" t="s">
        <v>238</v>
      </c>
      <c r="Y765">
        <v>2</v>
      </c>
      <c r="Z765">
        <v>2</v>
      </c>
      <c r="AA765">
        <v>48</v>
      </c>
    </row>
    <row r="766" spans="1:27" x14ac:dyDescent="0.35">
      <c r="A766">
        <v>202</v>
      </c>
      <c r="B766">
        <v>202</v>
      </c>
      <c r="C766" t="s">
        <v>38</v>
      </c>
      <c r="D766" t="s">
        <v>39</v>
      </c>
      <c r="E766">
        <v>2</v>
      </c>
      <c r="F766" t="s">
        <v>262</v>
      </c>
      <c r="G766">
        <v>4</v>
      </c>
      <c r="H766">
        <v>7</v>
      </c>
      <c r="I766">
        <v>1</v>
      </c>
      <c r="J766">
        <v>5</v>
      </c>
      <c r="K766">
        <v>2</v>
      </c>
      <c r="L766">
        <v>2</v>
      </c>
      <c r="M766">
        <v>1</v>
      </c>
      <c r="N766" t="s">
        <v>97</v>
      </c>
      <c r="O766" t="s">
        <v>42</v>
      </c>
      <c r="P766" t="s">
        <v>98</v>
      </c>
      <c r="Q766" t="s">
        <v>99</v>
      </c>
      <c r="R766" t="s">
        <v>80</v>
      </c>
      <c r="S766" t="s">
        <v>81</v>
      </c>
      <c r="T766" t="s">
        <v>100</v>
      </c>
      <c r="U766">
        <v>5</v>
      </c>
      <c r="V766" t="s">
        <v>110</v>
      </c>
      <c r="W766" t="s">
        <v>183</v>
      </c>
      <c r="X766" t="s">
        <v>210</v>
      </c>
      <c r="Y766">
        <v>1</v>
      </c>
      <c r="Z766">
        <v>2</v>
      </c>
      <c r="AA766">
        <v>48</v>
      </c>
    </row>
    <row r="767" spans="1:27" x14ac:dyDescent="0.35">
      <c r="A767">
        <v>202</v>
      </c>
      <c r="B767">
        <v>202</v>
      </c>
      <c r="C767" t="s">
        <v>38</v>
      </c>
      <c r="D767" t="s">
        <v>39</v>
      </c>
      <c r="E767">
        <v>2</v>
      </c>
      <c r="F767" t="s">
        <v>262</v>
      </c>
      <c r="G767">
        <v>4</v>
      </c>
      <c r="H767">
        <v>7</v>
      </c>
      <c r="I767">
        <v>1</v>
      </c>
      <c r="J767">
        <v>6</v>
      </c>
      <c r="K767">
        <v>6</v>
      </c>
      <c r="L767">
        <v>6</v>
      </c>
      <c r="M767">
        <v>1</v>
      </c>
      <c r="N767" t="s">
        <v>89</v>
      </c>
      <c r="O767" t="s">
        <v>42</v>
      </c>
      <c r="P767" t="s">
        <v>60</v>
      </c>
      <c r="Q767" t="s">
        <v>61</v>
      </c>
      <c r="R767" t="s">
        <v>52</v>
      </c>
      <c r="S767" t="s">
        <v>53</v>
      </c>
      <c r="T767" t="s">
        <v>90</v>
      </c>
      <c r="U767">
        <v>2</v>
      </c>
      <c r="V767" t="s">
        <v>64</v>
      </c>
      <c r="W767" t="s">
        <v>236</v>
      </c>
      <c r="X767" t="s">
        <v>137</v>
      </c>
      <c r="Y767">
        <v>1</v>
      </c>
      <c r="Z767">
        <v>2</v>
      </c>
      <c r="AA767">
        <v>48</v>
      </c>
    </row>
    <row r="768" spans="1:27" x14ac:dyDescent="0.35">
      <c r="A768">
        <v>202</v>
      </c>
      <c r="B768">
        <v>202</v>
      </c>
      <c r="C768" t="s">
        <v>38</v>
      </c>
      <c r="D768" t="s">
        <v>39</v>
      </c>
      <c r="E768">
        <v>2</v>
      </c>
      <c r="F768" t="s">
        <v>262</v>
      </c>
      <c r="G768">
        <v>4</v>
      </c>
      <c r="H768">
        <v>7</v>
      </c>
      <c r="I768">
        <v>1</v>
      </c>
      <c r="J768">
        <v>7</v>
      </c>
      <c r="K768">
        <v>1</v>
      </c>
      <c r="L768">
        <v>1</v>
      </c>
      <c r="M768">
        <v>1</v>
      </c>
      <c r="N768" t="s">
        <v>109</v>
      </c>
      <c r="O768" t="s">
        <v>42</v>
      </c>
      <c r="P768" t="s">
        <v>98</v>
      </c>
      <c r="Q768" t="s">
        <v>99</v>
      </c>
      <c r="R768" t="s">
        <v>45</v>
      </c>
      <c r="S768" t="s">
        <v>46</v>
      </c>
      <c r="T768" t="s">
        <v>110</v>
      </c>
      <c r="U768">
        <v>2</v>
      </c>
      <c r="V768" t="s">
        <v>88</v>
      </c>
      <c r="W768" t="s">
        <v>257</v>
      </c>
      <c r="X768" t="s">
        <v>171</v>
      </c>
      <c r="Y768">
        <v>2</v>
      </c>
      <c r="Z768">
        <v>2</v>
      </c>
      <c r="AA768">
        <v>48</v>
      </c>
    </row>
    <row r="769" spans="1:27" x14ac:dyDescent="0.35">
      <c r="A769">
        <v>202</v>
      </c>
      <c r="B769">
        <v>202</v>
      </c>
      <c r="C769" t="s">
        <v>38</v>
      </c>
      <c r="D769" t="s">
        <v>39</v>
      </c>
      <c r="E769">
        <v>2</v>
      </c>
      <c r="F769" t="s">
        <v>262</v>
      </c>
      <c r="G769">
        <v>4</v>
      </c>
      <c r="H769">
        <v>7</v>
      </c>
      <c r="I769">
        <v>1</v>
      </c>
      <c r="J769">
        <v>8</v>
      </c>
      <c r="K769">
        <v>11</v>
      </c>
      <c r="L769">
        <v>11</v>
      </c>
      <c r="M769">
        <v>1</v>
      </c>
      <c r="N769" t="s">
        <v>77</v>
      </c>
      <c r="O769" t="s">
        <v>42</v>
      </c>
      <c r="P769" t="s">
        <v>78</v>
      </c>
      <c r="Q769" t="s">
        <v>79</v>
      </c>
      <c r="R769" t="s">
        <v>80</v>
      </c>
      <c r="S769" t="s">
        <v>81</v>
      </c>
      <c r="T769" t="s">
        <v>82</v>
      </c>
      <c r="U769">
        <v>5</v>
      </c>
      <c r="V769" t="s">
        <v>114</v>
      </c>
      <c r="W769" t="s">
        <v>161</v>
      </c>
      <c r="X769" t="s">
        <v>253</v>
      </c>
      <c r="Y769">
        <v>2</v>
      </c>
      <c r="Z769">
        <v>2</v>
      </c>
      <c r="AA769">
        <v>48</v>
      </c>
    </row>
    <row r="770" spans="1:27" x14ac:dyDescent="0.35">
      <c r="A770">
        <v>202</v>
      </c>
      <c r="B770">
        <v>202</v>
      </c>
      <c r="C770" t="s">
        <v>38</v>
      </c>
      <c r="D770" t="s">
        <v>39</v>
      </c>
      <c r="E770">
        <v>2</v>
      </c>
      <c r="F770" t="s">
        <v>262</v>
      </c>
      <c r="G770">
        <v>4</v>
      </c>
      <c r="H770">
        <v>7</v>
      </c>
      <c r="I770">
        <v>1</v>
      </c>
      <c r="J770">
        <v>9</v>
      </c>
      <c r="K770">
        <v>8</v>
      </c>
      <c r="L770">
        <v>8</v>
      </c>
      <c r="M770">
        <v>1</v>
      </c>
      <c r="N770" t="s">
        <v>117</v>
      </c>
      <c r="O770" t="s">
        <v>42</v>
      </c>
      <c r="P770" t="s">
        <v>43</v>
      </c>
      <c r="Q770" t="s">
        <v>44</v>
      </c>
      <c r="R770" t="s">
        <v>52</v>
      </c>
      <c r="S770" t="s">
        <v>53</v>
      </c>
      <c r="T770" t="s">
        <v>118</v>
      </c>
      <c r="U770">
        <v>2</v>
      </c>
      <c r="V770" t="s">
        <v>116</v>
      </c>
      <c r="W770" t="s">
        <v>261</v>
      </c>
      <c r="X770" t="s">
        <v>187</v>
      </c>
      <c r="Y770">
        <v>2</v>
      </c>
      <c r="Z770">
        <v>2</v>
      </c>
      <c r="AA770">
        <v>48</v>
      </c>
    </row>
    <row r="771" spans="1:27" x14ac:dyDescent="0.35">
      <c r="A771">
        <v>202</v>
      </c>
      <c r="B771">
        <v>202</v>
      </c>
      <c r="C771" t="s">
        <v>38</v>
      </c>
      <c r="D771" t="s">
        <v>39</v>
      </c>
      <c r="E771">
        <v>2</v>
      </c>
      <c r="F771" t="s">
        <v>262</v>
      </c>
      <c r="G771">
        <v>4</v>
      </c>
      <c r="H771">
        <v>7</v>
      </c>
      <c r="I771">
        <v>1</v>
      </c>
      <c r="J771">
        <v>10</v>
      </c>
      <c r="K771">
        <v>10</v>
      </c>
      <c r="L771">
        <v>10</v>
      </c>
      <c r="M771">
        <v>1</v>
      </c>
      <c r="N771" t="s">
        <v>107</v>
      </c>
      <c r="O771" t="s">
        <v>42</v>
      </c>
      <c r="P771" t="s">
        <v>56</v>
      </c>
      <c r="Q771" t="s">
        <v>57</v>
      </c>
      <c r="R771" t="s">
        <v>62</v>
      </c>
      <c r="S771" t="s">
        <v>63</v>
      </c>
      <c r="T771" t="s">
        <v>108</v>
      </c>
      <c r="U771">
        <v>5</v>
      </c>
      <c r="V771" t="s">
        <v>58</v>
      </c>
      <c r="W771" t="s">
        <v>255</v>
      </c>
      <c r="X771" t="s">
        <v>191</v>
      </c>
      <c r="Y771">
        <v>1</v>
      </c>
      <c r="Z771">
        <v>2</v>
      </c>
      <c r="AA771">
        <v>48</v>
      </c>
    </row>
    <row r="772" spans="1:27" x14ac:dyDescent="0.35">
      <c r="A772">
        <v>202</v>
      </c>
      <c r="B772">
        <v>202</v>
      </c>
      <c r="C772" t="s">
        <v>38</v>
      </c>
      <c r="D772" t="s">
        <v>39</v>
      </c>
      <c r="E772">
        <v>2</v>
      </c>
      <c r="F772" t="s">
        <v>262</v>
      </c>
      <c r="G772">
        <v>4</v>
      </c>
      <c r="H772">
        <v>7</v>
      </c>
      <c r="I772">
        <v>1</v>
      </c>
      <c r="J772">
        <v>11</v>
      </c>
      <c r="K772">
        <v>4</v>
      </c>
      <c r="L772">
        <v>4</v>
      </c>
      <c r="M772">
        <v>1</v>
      </c>
      <c r="N772" t="s">
        <v>69</v>
      </c>
      <c r="O772" t="s">
        <v>42</v>
      </c>
      <c r="P772" t="s">
        <v>70</v>
      </c>
      <c r="Q772" t="s">
        <v>71</v>
      </c>
      <c r="R772" t="s">
        <v>62</v>
      </c>
      <c r="S772" t="s">
        <v>63</v>
      </c>
      <c r="T772" t="s">
        <v>72</v>
      </c>
      <c r="U772">
        <v>4</v>
      </c>
      <c r="V772" t="s">
        <v>122</v>
      </c>
      <c r="W772" t="s">
        <v>219</v>
      </c>
      <c r="X772" t="s">
        <v>175</v>
      </c>
      <c r="Y772">
        <v>1</v>
      </c>
      <c r="Z772">
        <v>2</v>
      </c>
      <c r="AA772">
        <v>48</v>
      </c>
    </row>
    <row r="773" spans="1:27" x14ac:dyDescent="0.35">
      <c r="A773">
        <v>202</v>
      </c>
      <c r="B773">
        <v>202</v>
      </c>
      <c r="C773" t="s">
        <v>38</v>
      </c>
      <c r="D773" t="s">
        <v>39</v>
      </c>
      <c r="E773">
        <v>2</v>
      </c>
      <c r="F773" t="s">
        <v>262</v>
      </c>
      <c r="G773">
        <v>4</v>
      </c>
      <c r="H773">
        <v>7</v>
      </c>
      <c r="I773">
        <v>1</v>
      </c>
      <c r="J773">
        <v>12</v>
      </c>
      <c r="K773">
        <v>7</v>
      </c>
      <c r="L773">
        <v>7</v>
      </c>
      <c r="M773">
        <v>1</v>
      </c>
      <c r="N773" t="s">
        <v>41</v>
      </c>
      <c r="O773" t="s">
        <v>42</v>
      </c>
      <c r="P773" t="s">
        <v>43</v>
      </c>
      <c r="Q773" t="s">
        <v>44</v>
      </c>
      <c r="R773" t="s">
        <v>45</v>
      </c>
      <c r="S773" t="s">
        <v>46</v>
      </c>
      <c r="T773" t="s">
        <v>47</v>
      </c>
      <c r="U773">
        <v>2</v>
      </c>
      <c r="V773" t="s">
        <v>118</v>
      </c>
      <c r="W773" t="s">
        <v>247</v>
      </c>
      <c r="X773" t="s">
        <v>141</v>
      </c>
      <c r="Y773">
        <v>1</v>
      </c>
      <c r="Z773">
        <v>2</v>
      </c>
      <c r="AA773">
        <v>48</v>
      </c>
    </row>
    <row r="774" spans="1:27" x14ac:dyDescent="0.35">
      <c r="A774">
        <v>202</v>
      </c>
      <c r="B774">
        <v>202</v>
      </c>
      <c r="C774" t="s">
        <v>38</v>
      </c>
      <c r="D774" t="s">
        <v>39</v>
      </c>
      <c r="E774">
        <v>2</v>
      </c>
      <c r="F774" t="s">
        <v>262</v>
      </c>
      <c r="G774">
        <v>4</v>
      </c>
      <c r="H774">
        <v>7</v>
      </c>
      <c r="I774">
        <v>1</v>
      </c>
      <c r="J774">
        <v>13</v>
      </c>
      <c r="K774">
        <v>18</v>
      </c>
      <c r="L774">
        <v>18</v>
      </c>
      <c r="M774">
        <v>1</v>
      </c>
      <c r="N774" t="s">
        <v>174</v>
      </c>
      <c r="O774" t="s">
        <v>124</v>
      </c>
      <c r="P774" t="s">
        <v>153</v>
      </c>
      <c r="Q774" t="s">
        <v>154</v>
      </c>
      <c r="R774" t="s">
        <v>150</v>
      </c>
      <c r="S774" t="s">
        <v>53</v>
      </c>
      <c r="T774" t="s">
        <v>175</v>
      </c>
      <c r="U774">
        <v>2</v>
      </c>
      <c r="V774" t="s">
        <v>155</v>
      </c>
      <c r="W774" t="s">
        <v>82</v>
      </c>
      <c r="X774" t="s">
        <v>207</v>
      </c>
      <c r="Y774">
        <v>1</v>
      </c>
      <c r="Z774">
        <v>2</v>
      </c>
      <c r="AA774">
        <v>48</v>
      </c>
    </row>
    <row r="775" spans="1:27" x14ac:dyDescent="0.35">
      <c r="A775">
        <v>202</v>
      </c>
      <c r="B775">
        <v>202</v>
      </c>
      <c r="C775" t="s">
        <v>38</v>
      </c>
      <c r="D775" t="s">
        <v>39</v>
      </c>
      <c r="E775">
        <v>2</v>
      </c>
      <c r="F775" t="s">
        <v>262</v>
      </c>
      <c r="G775">
        <v>4</v>
      </c>
      <c r="H775">
        <v>7</v>
      </c>
      <c r="I775">
        <v>1</v>
      </c>
      <c r="J775">
        <v>14</v>
      </c>
      <c r="K775">
        <v>22</v>
      </c>
      <c r="L775">
        <v>22</v>
      </c>
      <c r="M775">
        <v>1</v>
      </c>
      <c r="N775" t="s">
        <v>146</v>
      </c>
      <c r="O775" t="s">
        <v>124</v>
      </c>
      <c r="P775" t="s">
        <v>125</v>
      </c>
      <c r="Q775" t="s">
        <v>126</v>
      </c>
      <c r="R775" t="s">
        <v>147</v>
      </c>
      <c r="S775" t="s">
        <v>63</v>
      </c>
      <c r="T775" t="s">
        <v>148</v>
      </c>
      <c r="U775">
        <v>2</v>
      </c>
      <c r="V775" t="s">
        <v>128</v>
      </c>
      <c r="W775" t="s">
        <v>255</v>
      </c>
      <c r="X775" t="s">
        <v>120</v>
      </c>
      <c r="Y775">
        <v>1</v>
      </c>
      <c r="Z775">
        <v>2</v>
      </c>
      <c r="AA775">
        <v>48</v>
      </c>
    </row>
    <row r="776" spans="1:27" x14ac:dyDescent="0.35">
      <c r="A776">
        <v>202</v>
      </c>
      <c r="B776">
        <v>202</v>
      </c>
      <c r="C776" t="s">
        <v>38</v>
      </c>
      <c r="D776" t="s">
        <v>39</v>
      </c>
      <c r="E776">
        <v>2</v>
      </c>
      <c r="F776" t="s">
        <v>262</v>
      </c>
      <c r="G776">
        <v>4</v>
      </c>
      <c r="H776">
        <v>7</v>
      </c>
      <c r="I776">
        <v>1</v>
      </c>
      <c r="J776">
        <v>15</v>
      </c>
      <c r="K776">
        <v>23</v>
      </c>
      <c r="L776">
        <v>23</v>
      </c>
      <c r="M776">
        <v>1</v>
      </c>
      <c r="N776" t="s">
        <v>176</v>
      </c>
      <c r="O776" t="s">
        <v>124</v>
      </c>
      <c r="P776" t="s">
        <v>177</v>
      </c>
      <c r="Q776" t="s">
        <v>178</v>
      </c>
      <c r="R776" t="s">
        <v>132</v>
      </c>
      <c r="S776" t="s">
        <v>81</v>
      </c>
      <c r="T776" t="s">
        <v>179</v>
      </c>
      <c r="U776">
        <v>4</v>
      </c>
      <c r="V776" t="s">
        <v>145</v>
      </c>
      <c r="W776" t="s">
        <v>225</v>
      </c>
      <c r="X776" t="s">
        <v>116</v>
      </c>
      <c r="Y776">
        <v>2</v>
      </c>
      <c r="Z776">
        <v>2</v>
      </c>
      <c r="AA776">
        <v>48</v>
      </c>
    </row>
    <row r="777" spans="1:27" x14ac:dyDescent="0.35">
      <c r="A777">
        <v>202</v>
      </c>
      <c r="B777">
        <v>202</v>
      </c>
      <c r="C777" t="s">
        <v>38</v>
      </c>
      <c r="D777" t="s">
        <v>39</v>
      </c>
      <c r="E777">
        <v>2</v>
      </c>
      <c r="F777" t="s">
        <v>262</v>
      </c>
      <c r="G777">
        <v>4</v>
      </c>
      <c r="H777">
        <v>7</v>
      </c>
      <c r="I777">
        <v>1</v>
      </c>
      <c r="J777">
        <v>16</v>
      </c>
      <c r="K777">
        <v>21</v>
      </c>
      <c r="L777">
        <v>21</v>
      </c>
      <c r="M777">
        <v>1</v>
      </c>
      <c r="N777" t="s">
        <v>123</v>
      </c>
      <c r="O777" t="s">
        <v>124</v>
      </c>
      <c r="P777" t="s">
        <v>125</v>
      </c>
      <c r="Q777" t="s">
        <v>126</v>
      </c>
      <c r="R777" t="s">
        <v>127</v>
      </c>
      <c r="S777" t="s">
        <v>46</v>
      </c>
      <c r="T777" t="s">
        <v>128</v>
      </c>
      <c r="U777">
        <v>1</v>
      </c>
      <c r="V777" t="s">
        <v>195</v>
      </c>
      <c r="W777" t="s">
        <v>243</v>
      </c>
      <c r="X777" t="s">
        <v>114</v>
      </c>
      <c r="Y777">
        <v>2</v>
      </c>
      <c r="Z777">
        <v>2</v>
      </c>
      <c r="AA777">
        <v>48</v>
      </c>
    </row>
    <row r="778" spans="1:27" x14ac:dyDescent="0.35">
      <c r="A778">
        <v>202</v>
      </c>
      <c r="B778">
        <v>202</v>
      </c>
      <c r="C778" t="s">
        <v>38</v>
      </c>
      <c r="D778" t="s">
        <v>39</v>
      </c>
      <c r="E778">
        <v>2</v>
      </c>
      <c r="F778" t="s">
        <v>262</v>
      </c>
      <c r="G778">
        <v>4</v>
      </c>
      <c r="H778">
        <v>7</v>
      </c>
      <c r="I778">
        <v>1</v>
      </c>
      <c r="J778">
        <v>17</v>
      </c>
      <c r="K778">
        <v>19</v>
      </c>
      <c r="L778">
        <v>19</v>
      </c>
      <c r="M778">
        <v>1</v>
      </c>
      <c r="N778" t="s">
        <v>134</v>
      </c>
      <c r="O778" t="s">
        <v>124</v>
      </c>
      <c r="P778" t="s">
        <v>135</v>
      </c>
      <c r="Q778" t="s">
        <v>136</v>
      </c>
      <c r="R778" t="s">
        <v>127</v>
      </c>
      <c r="S778" t="s">
        <v>46</v>
      </c>
      <c r="T778" t="s">
        <v>137</v>
      </c>
      <c r="U778">
        <v>5</v>
      </c>
      <c r="V778" t="s">
        <v>151</v>
      </c>
      <c r="W778" t="s">
        <v>64</v>
      </c>
      <c r="X778" t="s">
        <v>245</v>
      </c>
      <c r="Y778">
        <v>1</v>
      </c>
      <c r="Z778">
        <v>2</v>
      </c>
      <c r="AA778">
        <v>48</v>
      </c>
    </row>
    <row r="779" spans="1:27" x14ac:dyDescent="0.35">
      <c r="A779">
        <v>202</v>
      </c>
      <c r="B779">
        <v>202</v>
      </c>
      <c r="C779" t="s">
        <v>38</v>
      </c>
      <c r="D779" t="s">
        <v>39</v>
      </c>
      <c r="E779">
        <v>2</v>
      </c>
      <c r="F779" t="s">
        <v>262</v>
      </c>
      <c r="G779">
        <v>4</v>
      </c>
      <c r="H779">
        <v>7</v>
      </c>
      <c r="I779">
        <v>1</v>
      </c>
      <c r="J779">
        <v>18</v>
      </c>
      <c r="K779">
        <v>16</v>
      </c>
      <c r="L779">
        <v>16</v>
      </c>
      <c r="M779">
        <v>1</v>
      </c>
      <c r="N779" t="s">
        <v>170</v>
      </c>
      <c r="O779" t="s">
        <v>124</v>
      </c>
      <c r="P779" t="s">
        <v>157</v>
      </c>
      <c r="Q779" t="s">
        <v>158</v>
      </c>
      <c r="R779" t="s">
        <v>147</v>
      </c>
      <c r="S779" t="s">
        <v>63</v>
      </c>
      <c r="T779" t="s">
        <v>171</v>
      </c>
      <c r="U779">
        <v>1</v>
      </c>
      <c r="V779" t="s">
        <v>159</v>
      </c>
      <c r="W779" t="s">
        <v>259</v>
      </c>
      <c r="X779" t="s">
        <v>47</v>
      </c>
      <c r="Y779">
        <v>1</v>
      </c>
      <c r="Z779">
        <v>2</v>
      </c>
      <c r="AA779">
        <v>48</v>
      </c>
    </row>
    <row r="780" spans="1:27" x14ac:dyDescent="0.35">
      <c r="A780">
        <v>202</v>
      </c>
      <c r="B780">
        <v>202</v>
      </c>
      <c r="C780" t="s">
        <v>38</v>
      </c>
      <c r="D780" t="s">
        <v>39</v>
      </c>
      <c r="E780">
        <v>2</v>
      </c>
      <c r="F780" t="s">
        <v>262</v>
      </c>
      <c r="G780">
        <v>4</v>
      </c>
      <c r="H780">
        <v>7</v>
      </c>
      <c r="I780">
        <v>1</v>
      </c>
      <c r="J780">
        <v>19</v>
      </c>
      <c r="K780">
        <v>13</v>
      </c>
      <c r="L780">
        <v>13</v>
      </c>
      <c r="M780">
        <v>1</v>
      </c>
      <c r="N780" t="s">
        <v>188</v>
      </c>
      <c r="O780" t="s">
        <v>124</v>
      </c>
      <c r="P780" t="s">
        <v>163</v>
      </c>
      <c r="Q780" t="s">
        <v>164</v>
      </c>
      <c r="R780" t="s">
        <v>127</v>
      </c>
      <c r="S780" t="s">
        <v>46</v>
      </c>
      <c r="T780" t="s">
        <v>189</v>
      </c>
      <c r="U780">
        <v>4</v>
      </c>
      <c r="V780" t="s">
        <v>187</v>
      </c>
      <c r="W780" t="s">
        <v>118</v>
      </c>
      <c r="X780" t="s">
        <v>238</v>
      </c>
      <c r="Y780">
        <v>2</v>
      </c>
      <c r="Z780">
        <v>2</v>
      </c>
      <c r="AA780">
        <v>48</v>
      </c>
    </row>
    <row r="781" spans="1:27" x14ac:dyDescent="0.35">
      <c r="A781">
        <v>202</v>
      </c>
      <c r="B781">
        <v>202</v>
      </c>
      <c r="C781" t="s">
        <v>38</v>
      </c>
      <c r="D781" t="s">
        <v>39</v>
      </c>
      <c r="E781">
        <v>2</v>
      </c>
      <c r="F781" t="s">
        <v>262</v>
      </c>
      <c r="G781">
        <v>4</v>
      </c>
      <c r="H781">
        <v>7</v>
      </c>
      <c r="I781">
        <v>1</v>
      </c>
      <c r="J781">
        <v>20</v>
      </c>
      <c r="K781">
        <v>24</v>
      </c>
      <c r="L781">
        <v>24</v>
      </c>
      <c r="M781">
        <v>1</v>
      </c>
      <c r="N781" t="s">
        <v>198</v>
      </c>
      <c r="O781" t="s">
        <v>124</v>
      </c>
      <c r="P781" t="s">
        <v>177</v>
      </c>
      <c r="Q781" t="s">
        <v>178</v>
      </c>
      <c r="R781" t="s">
        <v>150</v>
      </c>
      <c r="S781" t="s">
        <v>53</v>
      </c>
      <c r="T781" t="s">
        <v>199</v>
      </c>
      <c r="U781">
        <v>5</v>
      </c>
      <c r="V781" t="s">
        <v>179</v>
      </c>
      <c r="W781" t="s">
        <v>104</v>
      </c>
      <c r="X781" t="s">
        <v>222</v>
      </c>
      <c r="Y781">
        <v>1</v>
      </c>
      <c r="Z781">
        <v>2</v>
      </c>
      <c r="AA781">
        <v>48</v>
      </c>
    </row>
    <row r="782" spans="1:27" x14ac:dyDescent="0.35">
      <c r="A782">
        <v>202</v>
      </c>
      <c r="B782">
        <v>202</v>
      </c>
      <c r="C782" t="s">
        <v>38</v>
      </c>
      <c r="D782" t="s">
        <v>39</v>
      </c>
      <c r="E782">
        <v>2</v>
      </c>
      <c r="F782" t="s">
        <v>262</v>
      </c>
      <c r="G782">
        <v>4</v>
      </c>
      <c r="H782">
        <v>7</v>
      </c>
      <c r="I782">
        <v>1</v>
      </c>
      <c r="J782">
        <v>21</v>
      </c>
      <c r="K782">
        <v>17</v>
      </c>
      <c r="L782">
        <v>17</v>
      </c>
      <c r="M782">
        <v>1</v>
      </c>
      <c r="N782" t="s">
        <v>152</v>
      </c>
      <c r="O782" t="s">
        <v>124</v>
      </c>
      <c r="P782" t="s">
        <v>153</v>
      </c>
      <c r="Q782" t="s">
        <v>154</v>
      </c>
      <c r="R782" t="s">
        <v>147</v>
      </c>
      <c r="S782" t="s">
        <v>63</v>
      </c>
      <c r="T782" t="s">
        <v>155</v>
      </c>
      <c r="U782">
        <v>4</v>
      </c>
      <c r="V782" t="s">
        <v>193</v>
      </c>
      <c r="W782" t="s">
        <v>112</v>
      </c>
      <c r="X782" t="s">
        <v>249</v>
      </c>
      <c r="Y782">
        <v>2</v>
      </c>
      <c r="Z782">
        <v>2</v>
      </c>
      <c r="AA782">
        <v>48</v>
      </c>
    </row>
    <row r="783" spans="1:27" x14ac:dyDescent="0.35">
      <c r="A783">
        <v>202</v>
      </c>
      <c r="B783">
        <v>202</v>
      </c>
      <c r="C783" t="s">
        <v>38</v>
      </c>
      <c r="D783" t="s">
        <v>39</v>
      </c>
      <c r="E783">
        <v>2</v>
      </c>
      <c r="F783" t="s">
        <v>262</v>
      </c>
      <c r="G783">
        <v>4</v>
      </c>
      <c r="H783">
        <v>7</v>
      </c>
      <c r="I783">
        <v>1</v>
      </c>
      <c r="J783">
        <v>22</v>
      </c>
      <c r="K783">
        <v>20</v>
      </c>
      <c r="L783">
        <v>20</v>
      </c>
      <c r="M783">
        <v>1</v>
      </c>
      <c r="N783" t="s">
        <v>149</v>
      </c>
      <c r="O783" t="s">
        <v>124</v>
      </c>
      <c r="P783" t="s">
        <v>135</v>
      </c>
      <c r="Q783" t="s">
        <v>136</v>
      </c>
      <c r="R783" t="s">
        <v>150</v>
      </c>
      <c r="S783" t="s">
        <v>53</v>
      </c>
      <c r="T783" t="s">
        <v>151</v>
      </c>
      <c r="U783">
        <v>1</v>
      </c>
      <c r="V783" t="s">
        <v>175</v>
      </c>
      <c r="W783" t="s">
        <v>86</v>
      </c>
      <c r="X783" t="s">
        <v>228</v>
      </c>
      <c r="Y783">
        <v>2</v>
      </c>
      <c r="Z783">
        <v>2</v>
      </c>
      <c r="AA783">
        <v>48</v>
      </c>
    </row>
    <row r="784" spans="1:27" x14ac:dyDescent="0.35">
      <c r="A784">
        <v>202</v>
      </c>
      <c r="B784">
        <v>202</v>
      </c>
      <c r="C784" t="s">
        <v>38</v>
      </c>
      <c r="D784" t="s">
        <v>39</v>
      </c>
      <c r="E784">
        <v>2</v>
      </c>
      <c r="F784" t="s">
        <v>262</v>
      </c>
      <c r="G784">
        <v>4</v>
      </c>
      <c r="H784">
        <v>7</v>
      </c>
      <c r="I784">
        <v>1</v>
      </c>
      <c r="J784">
        <v>23</v>
      </c>
      <c r="K784">
        <v>15</v>
      </c>
      <c r="L784">
        <v>15</v>
      </c>
      <c r="M784">
        <v>1</v>
      </c>
      <c r="N784" t="s">
        <v>156</v>
      </c>
      <c r="O784" t="s">
        <v>124</v>
      </c>
      <c r="P784" t="s">
        <v>157</v>
      </c>
      <c r="Q784" t="s">
        <v>158</v>
      </c>
      <c r="R784" t="s">
        <v>132</v>
      </c>
      <c r="S784" t="s">
        <v>81</v>
      </c>
      <c r="T784" t="s">
        <v>159</v>
      </c>
      <c r="U784">
        <v>2</v>
      </c>
      <c r="V784" t="s">
        <v>165</v>
      </c>
      <c r="W784" t="s">
        <v>241</v>
      </c>
      <c r="X784" t="s">
        <v>94</v>
      </c>
      <c r="Y784">
        <v>2</v>
      </c>
      <c r="Z784">
        <v>2</v>
      </c>
      <c r="AA784">
        <v>48</v>
      </c>
    </row>
    <row r="785" spans="1:27" x14ac:dyDescent="0.35">
      <c r="A785">
        <v>202</v>
      </c>
      <c r="B785">
        <v>202</v>
      </c>
      <c r="C785" t="s">
        <v>38</v>
      </c>
      <c r="D785" t="s">
        <v>39</v>
      </c>
      <c r="E785">
        <v>2</v>
      </c>
      <c r="F785" t="s">
        <v>262</v>
      </c>
      <c r="G785">
        <v>4</v>
      </c>
      <c r="H785">
        <v>7</v>
      </c>
      <c r="I785">
        <v>1</v>
      </c>
      <c r="J785">
        <v>24</v>
      </c>
      <c r="K785">
        <v>14</v>
      </c>
      <c r="L785">
        <v>14</v>
      </c>
      <c r="M785">
        <v>1</v>
      </c>
      <c r="N785" t="s">
        <v>162</v>
      </c>
      <c r="O785" t="s">
        <v>124</v>
      </c>
      <c r="P785" t="s">
        <v>163</v>
      </c>
      <c r="Q785" t="s">
        <v>164</v>
      </c>
      <c r="R785" t="s">
        <v>132</v>
      </c>
      <c r="S785" t="s">
        <v>81</v>
      </c>
      <c r="T785" t="s">
        <v>165</v>
      </c>
      <c r="U785">
        <v>1</v>
      </c>
      <c r="V785" t="s">
        <v>189</v>
      </c>
      <c r="W785" t="s">
        <v>247</v>
      </c>
      <c r="X785" t="s">
        <v>90</v>
      </c>
      <c r="Y785">
        <v>1</v>
      </c>
      <c r="Z785">
        <v>2</v>
      </c>
      <c r="AA785">
        <v>48</v>
      </c>
    </row>
    <row r="786" spans="1:27" x14ac:dyDescent="0.35">
      <c r="A786">
        <v>202</v>
      </c>
      <c r="B786">
        <v>202</v>
      </c>
      <c r="C786" t="s">
        <v>38</v>
      </c>
      <c r="D786" t="s">
        <v>39</v>
      </c>
      <c r="E786">
        <v>2</v>
      </c>
      <c r="F786" t="s">
        <v>262</v>
      </c>
      <c r="G786">
        <v>4</v>
      </c>
      <c r="H786">
        <v>7</v>
      </c>
      <c r="I786">
        <v>1</v>
      </c>
      <c r="J786">
        <v>25</v>
      </c>
      <c r="K786">
        <v>26</v>
      </c>
      <c r="L786">
        <v>26</v>
      </c>
      <c r="M786">
        <v>1</v>
      </c>
      <c r="N786" t="s">
        <v>256</v>
      </c>
      <c r="O786" t="s">
        <v>201</v>
      </c>
      <c r="P786" t="s">
        <v>202</v>
      </c>
      <c r="Q786" t="s">
        <v>221</v>
      </c>
      <c r="R786" t="s">
        <v>202</v>
      </c>
      <c r="S786" t="s">
        <v>81</v>
      </c>
      <c r="T786" t="s">
        <v>257</v>
      </c>
      <c r="U786">
        <v>4</v>
      </c>
      <c r="V786" t="s">
        <v>222</v>
      </c>
      <c r="W786" t="s">
        <v>116</v>
      </c>
      <c r="X786" t="s">
        <v>175</v>
      </c>
      <c r="Y786">
        <v>1</v>
      </c>
      <c r="Z786">
        <v>2</v>
      </c>
      <c r="AA786">
        <v>48</v>
      </c>
    </row>
    <row r="787" spans="1:27" x14ac:dyDescent="0.35">
      <c r="A787">
        <v>202</v>
      </c>
      <c r="B787">
        <v>202</v>
      </c>
      <c r="C787" t="s">
        <v>38</v>
      </c>
      <c r="D787" t="s">
        <v>39</v>
      </c>
      <c r="E787">
        <v>2</v>
      </c>
      <c r="F787" t="s">
        <v>262</v>
      </c>
      <c r="G787">
        <v>4</v>
      </c>
      <c r="H787">
        <v>7</v>
      </c>
      <c r="I787">
        <v>1</v>
      </c>
      <c r="J787">
        <v>26</v>
      </c>
      <c r="K787">
        <v>33</v>
      </c>
      <c r="L787">
        <v>33</v>
      </c>
      <c r="M787">
        <v>1</v>
      </c>
      <c r="N787" t="s">
        <v>258</v>
      </c>
      <c r="O787" t="s">
        <v>201</v>
      </c>
      <c r="P787" t="s">
        <v>202</v>
      </c>
      <c r="Q787" t="s">
        <v>209</v>
      </c>
      <c r="R787" t="s">
        <v>202</v>
      </c>
      <c r="S787" t="s">
        <v>46</v>
      </c>
      <c r="T787" t="s">
        <v>259</v>
      </c>
      <c r="U787">
        <v>2</v>
      </c>
      <c r="V787" t="s">
        <v>210</v>
      </c>
      <c r="W787" t="s">
        <v>120</v>
      </c>
      <c r="X787" t="s">
        <v>199</v>
      </c>
      <c r="Y787">
        <v>1</v>
      </c>
      <c r="Z787">
        <v>2</v>
      </c>
      <c r="AA787">
        <v>48</v>
      </c>
    </row>
    <row r="788" spans="1:27" x14ac:dyDescent="0.35">
      <c r="A788">
        <v>202</v>
      </c>
      <c r="B788">
        <v>202</v>
      </c>
      <c r="C788" t="s">
        <v>38</v>
      </c>
      <c r="D788" t="s">
        <v>39</v>
      </c>
      <c r="E788">
        <v>2</v>
      </c>
      <c r="F788" t="s">
        <v>262</v>
      </c>
      <c r="G788">
        <v>4</v>
      </c>
      <c r="H788">
        <v>7</v>
      </c>
      <c r="I788">
        <v>1</v>
      </c>
      <c r="J788">
        <v>27</v>
      </c>
      <c r="K788">
        <v>27</v>
      </c>
      <c r="L788">
        <v>27</v>
      </c>
      <c r="M788">
        <v>1</v>
      </c>
      <c r="N788" t="s">
        <v>205</v>
      </c>
      <c r="O788" t="s">
        <v>201</v>
      </c>
      <c r="P788" t="s">
        <v>202</v>
      </c>
      <c r="Q788" t="s">
        <v>206</v>
      </c>
      <c r="R788" t="s">
        <v>202</v>
      </c>
      <c r="S788" t="s">
        <v>81</v>
      </c>
      <c r="T788" t="s">
        <v>207</v>
      </c>
      <c r="U788">
        <v>4</v>
      </c>
      <c r="V788" t="s">
        <v>257</v>
      </c>
      <c r="W788" t="s">
        <v>155</v>
      </c>
      <c r="X788" t="s">
        <v>106</v>
      </c>
      <c r="Y788">
        <v>2</v>
      </c>
      <c r="Z788">
        <v>2</v>
      </c>
      <c r="AA788">
        <v>48</v>
      </c>
    </row>
    <row r="789" spans="1:27" x14ac:dyDescent="0.35">
      <c r="A789">
        <v>202</v>
      </c>
      <c r="B789">
        <v>202</v>
      </c>
      <c r="C789" t="s">
        <v>38</v>
      </c>
      <c r="D789" t="s">
        <v>39</v>
      </c>
      <c r="E789">
        <v>2</v>
      </c>
      <c r="F789" t="s">
        <v>262</v>
      </c>
      <c r="G789">
        <v>4</v>
      </c>
      <c r="H789">
        <v>7</v>
      </c>
      <c r="I789">
        <v>1</v>
      </c>
      <c r="J789">
        <v>28</v>
      </c>
      <c r="K789">
        <v>35</v>
      </c>
      <c r="L789">
        <v>35</v>
      </c>
      <c r="M789">
        <v>1</v>
      </c>
      <c r="N789" t="s">
        <v>260</v>
      </c>
      <c r="O789" t="s">
        <v>201</v>
      </c>
      <c r="P789" t="s">
        <v>202</v>
      </c>
      <c r="Q789" t="s">
        <v>232</v>
      </c>
      <c r="R789" t="s">
        <v>202</v>
      </c>
      <c r="S789" t="s">
        <v>81</v>
      </c>
      <c r="T789" t="s">
        <v>261</v>
      </c>
      <c r="U789">
        <v>4</v>
      </c>
      <c r="V789" t="s">
        <v>233</v>
      </c>
      <c r="W789" t="s">
        <v>72</v>
      </c>
      <c r="X789" t="s">
        <v>148</v>
      </c>
      <c r="Y789">
        <v>1</v>
      </c>
      <c r="Z789">
        <v>2</v>
      </c>
      <c r="AA789">
        <v>48</v>
      </c>
    </row>
    <row r="790" spans="1:27" x14ac:dyDescent="0.35">
      <c r="A790">
        <v>202</v>
      </c>
      <c r="B790">
        <v>202</v>
      </c>
      <c r="C790" t="s">
        <v>38</v>
      </c>
      <c r="D790" t="s">
        <v>39</v>
      </c>
      <c r="E790">
        <v>2</v>
      </c>
      <c r="F790" t="s">
        <v>262</v>
      </c>
      <c r="G790">
        <v>4</v>
      </c>
      <c r="H790">
        <v>7</v>
      </c>
      <c r="I790">
        <v>1</v>
      </c>
      <c r="J790">
        <v>29</v>
      </c>
      <c r="K790">
        <v>25</v>
      </c>
      <c r="L790">
        <v>25</v>
      </c>
      <c r="M790">
        <v>1</v>
      </c>
      <c r="N790" t="s">
        <v>220</v>
      </c>
      <c r="O790" t="s">
        <v>201</v>
      </c>
      <c r="P790" t="s">
        <v>202</v>
      </c>
      <c r="Q790" t="s">
        <v>221</v>
      </c>
      <c r="R790" t="s">
        <v>202</v>
      </c>
      <c r="S790" t="s">
        <v>46</v>
      </c>
      <c r="T790" t="s">
        <v>222</v>
      </c>
      <c r="U790">
        <v>2</v>
      </c>
      <c r="V790" t="s">
        <v>236</v>
      </c>
      <c r="W790" t="s">
        <v>100</v>
      </c>
      <c r="X790" t="s">
        <v>171</v>
      </c>
      <c r="Y790">
        <v>2</v>
      </c>
      <c r="Z790">
        <v>2</v>
      </c>
      <c r="AA790">
        <v>48</v>
      </c>
    </row>
    <row r="791" spans="1:27" x14ac:dyDescent="0.35">
      <c r="A791">
        <v>202</v>
      </c>
      <c r="B791">
        <v>202</v>
      </c>
      <c r="C791" t="s">
        <v>38</v>
      </c>
      <c r="D791" t="s">
        <v>39</v>
      </c>
      <c r="E791">
        <v>2</v>
      </c>
      <c r="F791" t="s">
        <v>262</v>
      </c>
      <c r="G791">
        <v>4</v>
      </c>
      <c r="H791">
        <v>7</v>
      </c>
      <c r="I791">
        <v>1</v>
      </c>
      <c r="J791">
        <v>30</v>
      </c>
      <c r="K791">
        <v>29</v>
      </c>
      <c r="L791">
        <v>29</v>
      </c>
      <c r="M791">
        <v>1</v>
      </c>
      <c r="N791" t="s">
        <v>214</v>
      </c>
      <c r="O791" t="s">
        <v>201</v>
      </c>
      <c r="P791" t="s">
        <v>202</v>
      </c>
      <c r="Q791" t="s">
        <v>215</v>
      </c>
      <c r="R791" t="s">
        <v>202</v>
      </c>
      <c r="S791" t="s">
        <v>63</v>
      </c>
      <c r="T791" t="s">
        <v>216</v>
      </c>
      <c r="U791">
        <v>4</v>
      </c>
      <c r="V791" t="s">
        <v>241</v>
      </c>
      <c r="W791" t="s">
        <v>90</v>
      </c>
      <c r="X791" t="s">
        <v>137</v>
      </c>
      <c r="Y791">
        <v>2</v>
      </c>
      <c r="Z791">
        <v>2</v>
      </c>
      <c r="AA791">
        <v>48</v>
      </c>
    </row>
    <row r="792" spans="1:27" x14ac:dyDescent="0.35">
      <c r="A792">
        <v>202</v>
      </c>
      <c r="B792">
        <v>202</v>
      </c>
      <c r="C792" t="s">
        <v>38</v>
      </c>
      <c r="D792" t="s">
        <v>39</v>
      </c>
      <c r="E792">
        <v>2</v>
      </c>
      <c r="F792" t="s">
        <v>262</v>
      </c>
      <c r="G792">
        <v>4</v>
      </c>
      <c r="H792">
        <v>7</v>
      </c>
      <c r="I792">
        <v>1</v>
      </c>
      <c r="J792">
        <v>31</v>
      </c>
      <c r="K792">
        <v>32</v>
      </c>
      <c r="L792">
        <v>32</v>
      </c>
      <c r="M792">
        <v>1</v>
      </c>
      <c r="N792" t="s">
        <v>211</v>
      </c>
      <c r="O792" t="s">
        <v>201</v>
      </c>
      <c r="P792" t="s">
        <v>202</v>
      </c>
      <c r="Q792" t="s">
        <v>212</v>
      </c>
      <c r="R792" t="s">
        <v>202</v>
      </c>
      <c r="S792" t="s">
        <v>53</v>
      </c>
      <c r="T792" t="s">
        <v>213</v>
      </c>
      <c r="U792">
        <v>4</v>
      </c>
      <c r="V792" t="s">
        <v>249</v>
      </c>
      <c r="W792" t="s">
        <v>108</v>
      </c>
      <c r="X792" t="s">
        <v>145</v>
      </c>
      <c r="Y792">
        <v>1</v>
      </c>
      <c r="Z792">
        <v>2</v>
      </c>
      <c r="AA792">
        <v>48</v>
      </c>
    </row>
    <row r="793" spans="1:27" x14ac:dyDescent="0.35">
      <c r="A793">
        <v>202</v>
      </c>
      <c r="B793">
        <v>202</v>
      </c>
      <c r="C793" t="s">
        <v>38</v>
      </c>
      <c r="D793" t="s">
        <v>39</v>
      </c>
      <c r="E793">
        <v>2</v>
      </c>
      <c r="F793" t="s">
        <v>262</v>
      </c>
      <c r="G793">
        <v>4</v>
      </c>
      <c r="H793">
        <v>7</v>
      </c>
      <c r="I793">
        <v>1</v>
      </c>
      <c r="J793">
        <v>32</v>
      </c>
      <c r="K793">
        <v>36</v>
      </c>
      <c r="L793">
        <v>36</v>
      </c>
      <c r="M793">
        <v>1</v>
      </c>
      <c r="N793" t="s">
        <v>231</v>
      </c>
      <c r="O793" t="s">
        <v>201</v>
      </c>
      <c r="P793" t="s">
        <v>202</v>
      </c>
      <c r="Q793" t="s">
        <v>232</v>
      </c>
      <c r="R793" t="s">
        <v>202</v>
      </c>
      <c r="S793" t="s">
        <v>53</v>
      </c>
      <c r="T793" t="s">
        <v>233</v>
      </c>
      <c r="U793">
        <v>4</v>
      </c>
      <c r="V793" t="s">
        <v>255</v>
      </c>
      <c r="W793" t="s">
        <v>114</v>
      </c>
      <c r="X793" t="s">
        <v>165</v>
      </c>
      <c r="Y793">
        <v>2</v>
      </c>
      <c r="Z793">
        <v>2</v>
      </c>
      <c r="AA793">
        <v>48</v>
      </c>
    </row>
    <row r="794" spans="1:27" x14ac:dyDescent="0.35">
      <c r="A794">
        <v>202</v>
      </c>
      <c r="B794">
        <v>202</v>
      </c>
      <c r="C794" t="s">
        <v>38</v>
      </c>
      <c r="D794" t="s">
        <v>39</v>
      </c>
      <c r="E794">
        <v>2</v>
      </c>
      <c r="F794" t="s">
        <v>262</v>
      </c>
      <c r="G794">
        <v>4</v>
      </c>
      <c r="H794">
        <v>7</v>
      </c>
      <c r="I794">
        <v>1</v>
      </c>
      <c r="J794">
        <v>33</v>
      </c>
      <c r="K794">
        <v>30</v>
      </c>
      <c r="L794">
        <v>30</v>
      </c>
      <c r="M794">
        <v>1</v>
      </c>
      <c r="N794" t="s">
        <v>254</v>
      </c>
      <c r="O794" t="s">
        <v>201</v>
      </c>
      <c r="P794" t="s">
        <v>202</v>
      </c>
      <c r="Q794" t="s">
        <v>215</v>
      </c>
      <c r="R794" t="s">
        <v>202</v>
      </c>
      <c r="S794" t="s">
        <v>53</v>
      </c>
      <c r="T794" t="s">
        <v>255</v>
      </c>
      <c r="U794">
        <v>1</v>
      </c>
      <c r="V794" t="s">
        <v>216</v>
      </c>
      <c r="W794" t="s">
        <v>133</v>
      </c>
      <c r="X794" t="s">
        <v>112</v>
      </c>
      <c r="Y794">
        <v>1</v>
      </c>
      <c r="Z794">
        <v>2</v>
      </c>
      <c r="AA794">
        <v>48</v>
      </c>
    </row>
    <row r="795" spans="1:27" x14ac:dyDescent="0.35">
      <c r="A795">
        <v>202</v>
      </c>
      <c r="B795">
        <v>202</v>
      </c>
      <c r="C795" t="s">
        <v>38</v>
      </c>
      <c r="D795" t="s">
        <v>39</v>
      </c>
      <c r="E795">
        <v>2</v>
      </c>
      <c r="F795" t="s">
        <v>262</v>
      </c>
      <c r="G795">
        <v>4</v>
      </c>
      <c r="H795">
        <v>7</v>
      </c>
      <c r="I795">
        <v>1</v>
      </c>
      <c r="J795">
        <v>34</v>
      </c>
      <c r="K795">
        <v>31</v>
      </c>
      <c r="L795">
        <v>31</v>
      </c>
      <c r="M795">
        <v>1</v>
      </c>
      <c r="N795" t="s">
        <v>248</v>
      </c>
      <c r="O795" t="s">
        <v>201</v>
      </c>
      <c r="P795" t="s">
        <v>202</v>
      </c>
      <c r="Q795" t="s">
        <v>212</v>
      </c>
      <c r="R795" t="s">
        <v>202</v>
      </c>
      <c r="S795" t="s">
        <v>46</v>
      </c>
      <c r="T795" t="s">
        <v>249</v>
      </c>
      <c r="U795">
        <v>1</v>
      </c>
      <c r="V795" t="s">
        <v>259</v>
      </c>
      <c r="W795" t="s">
        <v>197</v>
      </c>
      <c r="X795" t="s">
        <v>86</v>
      </c>
      <c r="Y795">
        <v>2</v>
      </c>
      <c r="Z795">
        <v>2</v>
      </c>
      <c r="AA795">
        <v>48</v>
      </c>
    </row>
    <row r="796" spans="1:27" x14ac:dyDescent="0.35">
      <c r="A796">
        <v>202</v>
      </c>
      <c r="B796">
        <v>202</v>
      </c>
      <c r="C796" t="s">
        <v>38</v>
      </c>
      <c r="D796" t="s">
        <v>39</v>
      </c>
      <c r="E796">
        <v>2</v>
      </c>
      <c r="F796" t="s">
        <v>262</v>
      </c>
      <c r="G796">
        <v>4</v>
      </c>
      <c r="H796">
        <v>7</v>
      </c>
      <c r="I796">
        <v>1</v>
      </c>
      <c r="J796">
        <v>35</v>
      </c>
      <c r="K796">
        <v>34</v>
      </c>
      <c r="L796">
        <v>34</v>
      </c>
      <c r="M796">
        <v>1</v>
      </c>
      <c r="N796" t="s">
        <v>208</v>
      </c>
      <c r="O796" t="s">
        <v>201</v>
      </c>
      <c r="P796" t="s">
        <v>202</v>
      </c>
      <c r="Q796" t="s">
        <v>209</v>
      </c>
      <c r="R796" t="s">
        <v>202</v>
      </c>
      <c r="S796" t="s">
        <v>63</v>
      </c>
      <c r="T796" t="s">
        <v>210</v>
      </c>
      <c r="U796">
        <v>4</v>
      </c>
      <c r="V796" t="s">
        <v>247</v>
      </c>
      <c r="W796" t="s">
        <v>76</v>
      </c>
      <c r="X796" t="s">
        <v>187</v>
      </c>
      <c r="Y796">
        <v>2</v>
      </c>
      <c r="Z796">
        <v>2</v>
      </c>
      <c r="AA796">
        <v>48</v>
      </c>
    </row>
    <row r="797" spans="1:27" x14ac:dyDescent="0.35">
      <c r="A797">
        <v>202</v>
      </c>
      <c r="B797">
        <v>202</v>
      </c>
      <c r="C797" t="s">
        <v>38</v>
      </c>
      <c r="D797" t="s">
        <v>39</v>
      </c>
      <c r="E797">
        <v>2</v>
      </c>
      <c r="F797" t="s">
        <v>262</v>
      </c>
      <c r="G797">
        <v>4</v>
      </c>
      <c r="H797">
        <v>7</v>
      </c>
      <c r="I797">
        <v>1</v>
      </c>
      <c r="J797">
        <v>36</v>
      </c>
      <c r="K797">
        <v>28</v>
      </c>
      <c r="L797">
        <v>28</v>
      </c>
      <c r="M797">
        <v>1</v>
      </c>
      <c r="N797" t="s">
        <v>246</v>
      </c>
      <c r="O797" t="s">
        <v>201</v>
      </c>
      <c r="P797" t="s">
        <v>202</v>
      </c>
      <c r="Q797" t="s">
        <v>206</v>
      </c>
      <c r="R797" t="s">
        <v>202</v>
      </c>
      <c r="S797" t="s">
        <v>63</v>
      </c>
      <c r="T797" t="s">
        <v>247</v>
      </c>
      <c r="U797">
        <v>1</v>
      </c>
      <c r="V797" t="s">
        <v>207</v>
      </c>
      <c r="W797" t="s">
        <v>173</v>
      </c>
      <c r="X797" t="s">
        <v>104</v>
      </c>
      <c r="Y797">
        <v>1</v>
      </c>
      <c r="Z797">
        <v>2</v>
      </c>
      <c r="AA797">
        <v>48</v>
      </c>
    </row>
    <row r="798" spans="1:27" x14ac:dyDescent="0.35">
      <c r="A798">
        <v>202</v>
      </c>
      <c r="B798">
        <v>202</v>
      </c>
      <c r="C798" t="s">
        <v>38</v>
      </c>
      <c r="D798" t="s">
        <v>39</v>
      </c>
      <c r="E798">
        <v>2</v>
      </c>
      <c r="F798" t="s">
        <v>262</v>
      </c>
      <c r="G798">
        <v>4</v>
      </c>
      <c r="H798">
        <v>7</v>
      </c>
      <c r="I798">
        <v>1</v>
      </c>
      <c r="J798">
        <v>37</v>
      </c>
      <c r="K798">
        <v>40</v>
      </c>
      <c r="L798">
        <v>40</v>
      </c>
      <c r="M798">
        <v>2</v>
      </c>
      <c r="N798" t="s">
        <v>105</v>
      </c>
      <c r="O798" t="s">
        <v>42</v>
      </c>
      <c r="P798" t="s">
        <v>74</v>
      </c>
      <c r="Q798" t="s">
        <v>75</v>
      </c>
      <c r="R798" t="s">
        <v>52</v>
      </c>
      <c r="S798" t="s">
        <v>53</v>
      </c>
      <c r="T798" t="s">
        <v>106</v>
      </c>
      <c r="U798">
        <v>1</v>
      </c>
      <c r="V798" t="s">
        <v>90</v>
      </c>
      <c r="W798" t="s">
        <v>230</v>
      </c>
      <c r="X798" t="s">
        <v>195</v>
      </c>
      <c r="Y798">
        <v>2</v>
      </c>
      <c r="Z798">
        <v>2</v>
      </c>
      <c r="AA798">
        <v>48</v>
      </c>
    </row>
    <row r="799" spans="1:27" x14ac:dyDescent="0.35">
      <c r="A799">
        <v>202</v>
      </c>
      <c r="B799">
        <v>202</v>
      </c>
      <c r="C799" t="s">
        <v>38</v>
      </c>
      <c r="D799" t="s">
        <v>39</v>
      </c>
      <c r="E799">
        <v>2</v>
      </c>
      <c r="F799" t="s">
        <v>262</v>
      </c>
      <c r="G799">
        <v>4</v>
      </c>
      <c r="H799">
        <v>7</v>
      </c>
      <c r="I799">
        <v>1</v>
      </c>
      <c r="J799">
        <v>38</v>
      </c>
      <c r="K799">
        <v>46</v>
      </c>
      <c r="L799">
        <v>46</v>
      </c>
      <c r="M799">
        <v>2</v>
      </c>
      <c r="N799" t="s">
        <v>115</v>
      </c>
      <c r="O799" t="s">
        <v>42</v>
      </c>
      <c r="P799" t="s">
        <v>84</v>
      </c>
      <c r="Q799" t="s">
        <v>85</v>
      </c>
      <c r="R799" t="s">
        <v>52</v>
      </c>
      <c r="S799" t="s">
        <v>53</v>
      </c>
      <c r="T799" t="s">
        <v>116</v>
      </c>
      <c r="U799">
        <v>2</v>
      </c>
      <c r="V799" t="s">
        <v>86</v>
      </c>
      <c r="W799" t="s">
        <v>259</v>
      </c>
      <c r="X799" t="s">
        <v>145</v>
      </c>
      <c r="Y799">
        <v>1</v>
      </c>
      <c r="Z799">
        <v>2</v>
      </c>
      <c r="AA799">
        <v>48</v>
      </c>
    </row>
    <row r="800" spans="1:27" x14ac:dyDescent="0.35">
      <c r="A800">
        <v>202</v>
      </c>
      <c r="B800">
        <v>202</v>
      </c>
      <c r="C800" t="s">
        <v>38</v>
      </c>
      <c r="D800" t="s">
        <v>39</v>
      </c>
      <c r="E800">
        <v>2</v>
      </c>
      <c r="F800" t="s">
        <v>262</v>
      </c>
      <c r="G800">
        <v>4</v>
      </c>
      <c r="H800">
        <v>7</v>
      </c>
      <c r="I800">
        <v>1</v>
      </c>
      <c r="J800">
        <v>39</v>
      </c>
      <c r="K800">
        <v>43</v>
      </c>
      <c r="L800">
        <v>43</v>
      </c>
      <c r="M800">
        <v>2</v>
      </c>
      <c r="N800" t="s">
        <v>111</v>
      </c>
      <c r="O800" t="s">
        <v>42</v>
      </c>
      <c r="P800" t="s">
        <v>92</v>
      </c>
      <c r="Q800" t="s">
        <v>93</v>
      </c>
      <c r="R800" t="s">
        <v>80</v>
      </c>
      <c r="S800" t="s">
        <v>81</v>
      </c>
      <c r="T800" t="s">
        <v>112</v>
      </c>
      <c r="U800">
        <v>1</v>
      </c>
      <c r="V800" t="s">
        <v>120</v>
      </c>
      <c r="W800" t="s">
        <v>155</v>
      </c>
      <c r="X800" t="s">
        <v>216</v>
      </c>
      <c r="Y800">
        <v>2</v>
      </c>
      <c r="Z800">
        <v>2</v>
      </c>
      <c r="AA800">
        <v>48</v>
      </c>
    </row>
    <row r="801" spans="1:27" x14ac:dyDescent="0.35">
      <c r="A801">
        <v>202</v>
      </c>
      <c r="B801">
        <v>202</v>
      </c>
      <c r="C801" t="s">
        <v>38</v>
      </c>
      <c r="D801" t="s">
        <v>39</v>
      </c>
      <c r="E801">
        <v>2</v>
      </c>
      <c r="F801" t="s">
        <v>262</v>
      </c>
      <c r="G801">
        <v>4</v>
      </c>
      <c r="H801">
        <v>7</v>
      </c>
      <c r="I801">
        <v>1</v>
      </c>
      <c r="J801">
        <v>40</v>
      </c>
      <c r="K801">
        <v>45</v>
      </c>
      <c r="L801">
        <v>45</v>
      </c>
      <c r="M801">
        <v>2</v>
      </c>
      <c r="N801" t="s">
        <v>83</v>
      </c>
      <c r="O801" t="s">
        <v>42</v>
      </c>
      <c r="P801" t="s">
        <v>84</v>
      </c>
      <c r="Q801" t="s">
        <v>85</v>
      </c>
      <c r="R801" t="s">
        <v>62</v>
      </c>
      <c r="S801" t="s">
        <v>63</v>
      </c>
      <c r="T801" t="s">
        <v>86</v>
      </c>
      <c r="U801">
        <v>4</v>
      </c>
      <c r="V801" t="s">
        <v>72</v>
      </c>
      <c r="W801" t="s">
        <v>128</v>
      </c>
      <c r="X801" t="s">
        <v>228</v>
      </c>
      <c r="Y801">
        <v>2</v>
      </c>
      <c r="Z801">
        <v>2</v>
      </c>
      <c r="AA801">
        <v>48</v>
      </c>
    </row>
    <row r="802" spans="1:27" x14ac:dyDescent="0.35">
      <c r="A802">
        <v>202</v>
      </c>
      <c r="B802">
        <v>202</v>
      </c>
      <c r="C802" t="s">
        <v>38</v>
      </c>
      <c r="D802" t="s">
        <v>39</v>
      </c>
      <c r="E802">
        <v>2</v>
      </c>
      <c r="F802" t="s">
        <v>262</v>
      </c>
      <c r="G802">
        <v>4</v>
      </c>
      <c r="H802">
        <v>7</v>
      </c>
      <c r="I802">
        <v>1</v>
      </c>
      <c r="J802">
        <v>41</v>
      </c>
      <c r="K802">
        <v>48</v>
      </c>
      <c r="L802">
        <v>48</v>
      </c>
      <c r="M802">
        <v>2</v>
      </c>
      <c r="N802" t="s">
        <v>49</v>
      </c>
      <c r="O802" t="s">
        <v>42</v>
      </c>
      <c r="P802" t="s">
        <v>50</v>
      </c>
      <c r="Q802" t="s">
        <v>51</v>
      </c>
      <c r="R802" t="s">
        <v>52</v>
      </c>
      <c r="S802" t="s">
        <v>53</v>
      </c>
      <c r="T802" t="s">
        <v>54</v>
      </c>
      <c r="U802">
        <v>2</v>
      </c>
      <c r="V802" t="s">
        <v>96</v>
      </c>
      <c r="W802" t="s">
        <v>133</v>
      </c>
      <c r="X802" t="s">
        <v>207</v>
      </c>
      <c r="Y802">
        <v>2</v>
      </c>
      <c r="Z802">
        <v>2</v>
      </c>
      <c r="AA802">
        <v>48</v>
      </c>
    </row>
    <row r="803" spans="1:27" x14ac:dyDescent="0.35">
      <c r="A803">
        <v>202</v>
      </c>
      <c r="B803">
        <v>202</v>
      </c>
      <c r="C803" t="s">
        <v>38</v>
      </c>
      <c r="D803" t="s">
        <v>39</v>
      </c>
      <c r="E803">
        <v>2</v>
      </c>
      <c r="F803" t="s">
        <v>262</v>
      </c>
      <c r="G803">
        <v>4</v>
      </c>
      <c r="H803">
        <v>7</v>
      </c>
      <c r="I803">
        <v>1</v>
      </c>
      <c r="J803">
        <v>42</v>
      </c>
      <c r="K803">
        <v>38</v>
      </c>
      <c r="L803">
        <v>38</v>
      </c>
      <c r="M803">
        <v>2</v>
      </c>
      <c r="N803" t="s">
        <v>65</v>
      </c>
      <c r="O803" t="s">
        <v>42</v>
      </c>
      <c r="P803" t="s">
        <v>66</v>
      </c>
      <c r="Q803" t="s">
        <v>67</v>
      </c>
      <c r="R803" t="s">
        <v>62</v>
      </c>
      <c r="S803" t="s">
        <v>63</v>
      </c>
      <c r="T803" t="s">
        <v>68</v>
      </c>
      <c r="U803">
        <v>1</v>
      </c>
      <c r="V803" t="s">
        <v>108</v>
      </c>
      <c r="W803" t="s">
        <v>159</v>
      </c>
      <c r="X803" t="s">
        <v>251</v>
      </c>
      <c r="Y803">
        <v>2</v>
      </c>
      <c r="Z803">
        <v>2</v>
      </c>
      <c r="AA803">
        <v>48</v>
      </c>
    </row>
    <row r="804" spans="1:27" x14ac:dyDescent="0.35">
      <c r="A804">
        <v>202</v>
      </c>
      <c r="B804">
        <v>202</v>
      </c>
      <c r="C804" t="s">
        <v>38</v>
      </c>
      <c r="D804" t="s">
        <v>39</v>
      </c>
      <c r="E804">
        <v>2</v>
      </c>
      <c r="F804" t="s">
        <v>262</v>
      </c>
      <c r="G804">
        <v>4</v>
      </c>
      <c r="H804">
        <v>7</v>
      </c>
      <c r="I804">
        <v>1</v>
      </c>
      <c r="J804">
        <v>43</v>
      </c>
      <c r="K804">
        <v>47</v>
      </c>
      <c r="L804">
        <v>47</v>
      </c>
      <c r="M804">
        <v>2</v>
      </c>
      <c r="N804" t="s">
        <v>87</v>
      </c>
      <c r="O804" t="s">
        <v>42</v>
      </c>
      <c r="P804" t="s">
        <v>50</v>
      </c>
      <c r="Q804" t="s">
        <v>51</v>
      </c>
      <c r="R804" t="s">
        <v>45</v>
      </c>
      <c r="S804" t="s">
        <v>46</v>
      </c>
      <c r="T804" t="s">
        <v>88</v>
      </c>
      <c r="U804">
        <v>1</v>
      </c>
      <c r="V804" t="s">
        <v>54</v>
      </c>
      <c r="W804" t="s">
        <v>179</v>
      </c>
      <c r="X804" t="s">
        <v>245</v>
      </c>
      <c r="Y804">
        <v>1</v>
      </c>
      <c r="Z804">
        <v>2</v>
      </c>
      <c r="AA804">
        <v>48</v>
      </c>
    </row>
    <row r="805" spans="1:27" x14ac:dyDescent="0.35">
      <c r="A805">
        <v>202</v>
      </c>
      <c r="B805">
        <v>202</v>
      </c>
      <c r="C805" t="s">
        <v>38</v>
      </c>
      <c r="D805" t="s">
        <v>39</v>
      </c>
      <c r="E805">
        <v>2</v>
      </c>
      <c r="F805" t="s">
        <v>262</v>
      </c>
      <c r="G805">
        <v>4</v>
      </c>
      <c r="H805">
        <v>7</v>
      </c>
      <c r="I805">
        <v>1</v>
      </c>
      <c r="J805">
        <v>44</v>
      </c>
      <c r="K805">
        <v>41</v>
      </c>
      <c r="L805">
        <v>41</v>
      </c>
      <c r="M805">
        <v>2</v>
      </c>
      <c r="N805" t="s">
        <v>101</v>
      </c>
      <c r="O805" t="s">
        <v>42</v>
      </c>
      <c r="P805" t="s">
        <v>102</v>
      </c>
      <c r="Q805" t="s">
        <v>103</v>
      </c>
      <c r="R805" t="s">
        <v>45</v>
      </c>
      <c r="S805" t="s">
        <v>46</v>
      </c>
      <c r="T805" t="s">
        <v>104</v>
      </c>
      <c r="U805">
        <v>1</v>
      </c>
      <c r="V805" t="s">
        <v>47</v>
      </c>
      <c r="W805" t="s">
        <v>213</v>
      </c>
      <c r="X805" t="s">
        <v>193</v>
      </c>
      <c r="Y805">
        <v>2</v>
      </c>
      <c r="Z805">
        <v>2</v>
      </c>
      <c r="AA805">
        <v>48</v>
      </c>
    </row>
    <row r="806" spans="1:27" x14ac:dyDescent="0.35">
      <c r="A806">
        <v>202</v>
      </c>
      <c r="B806">
        <v>202</v>
      </c>
      <c r="C806" t="s">
        <v>38</v>
      </c>
      <c r="D806" t="s">
        <v>39</v>
      </c>
      <c r="E806">
        <v>2</v>
      </c>
      <c r="F806" t="s">
        <v>262</v>
      </c>
      <c r="G806">
        <v>4</v>
      </c>
      <c r="H806">
        <v>7</v>
      </c>
      <c r="I806">
        <v>1</v>
      </c>
      <c r="J806">
        <v>45</v>
      </c>
      <c r="K806">
        <v>37</v>
      </c>
      <c r="L806">
        <v>37</v>
      </c>
      <c r="M806">
        <v>2</v>
      </c>
      <c r="N806" t="s">
        <v>119</v>
      </c>
      <c r="O806" t="s">
        <v>42</v>
      </c>
      <c r="P806" t="s">
        <v>66</v>
      </c>
      <c r="Q806" t="s">
        <v>67</v>
      </c>
      <c r="R806" t="s">
        <v>80</v>
      </c>
      <c r="S806" t="s">
        <v>81</v>
      </c>
      <c r="T806" t="s">
        <v>120</v>
      </c>
      <c r="U806">
        <v>2</v>
      </c>
      <c r="V806" t="s">
        <v>68</v>
      </c>
      <c r="W806" t="s">
        <v>197</v>
      </c>
      <c r="X806" t="s">
        <v>233</v>
      </c>
      <c r="Y806">
        <v>1</v>
      </c>
      <c r="Z806">
        <v>2</v>
      </c>
      <c r="AA806">
        <v>48</v>
      </c>
    </row>
    <row r="807" spans="1:27" x14ac:dyDescent="0.35">
      <c r="A807">
        <v>202</v>
      </c>
      <c r="B807">
        <v>202</v>
      </c>
      <c r="C807" t="s">
        <v>38</v>
      </c>
      <c r="D807" t="s">
        <v>39</v>
      </c>
      <c r="E807">
        <v>2</v>
      </c>
      <c r="F807" t="s">
        <v>262</v>
      </c>
      <c r="G807">
        <v>4</v>
      </c>
      <c r="H807">
        <v>7</v>
      </c>
      <c r="I807">
        <v>1</v>
      </c>
      <c r="J807">
        <v>46</v>
      </c>
      <c r="K807">
        <v>42</v>
      </c>
      <c r="L807">
        <v>42</v>
      </c>
      <c r="M807">
        <v>2</v>
      </c>
      <c r="N807" t="s">
        <v>113</v>
      </c>
      <c r="O807" t="s">
        <v>42</v>
      </c>
      <c r="P807" t="s">
        <v>102</v>
      </c>
      <c r="Q807" t="s">
        <v>103</v>
      </c>
      <c r="R807" t="s">
        <v>80</v>
      </c>
      <c r="S807" t="s">
        <v>81</v>
      </c>
      <c r="T807" t="s">
        <v>114</v>
      </c>
      <c r="U807">
        <v>5</v>
      </c>
      <c r="V807" t="s">
        <v>104</v>
      </c>
      <c r="W807" t="s">
        <v>241</v>
      </c>
      <c r="X807" t="s">
        <v>199</v>
      </c>
      <c r="Y807">
        <v>1</v>
      </c>
      <c r="Z807">
        <v>2</v>
      </c>
      <c r="AA807">
        <v>48</v>
      </c>
    </row>
    <row r="808" spans="1:27" x14ac:dyDescent="0.35">
      <c r="A808">
        <v>202</v>
      </c>
      <c r="B808">
        <v>202</v>
      </c>
      <c r="C808" t="s">
        <v>38</v>
      </c>
      <c r="D808" t="s">
        <v>39</v>
      </c>
      <c r="E808">
        <v>2</v>
      </c>
      <c r="F808" t="s">
        <v>262</v>
      </c>
      <c r="G808">
        <v>4</v>
      </c>
      <c r="H808">
        <v>7</v>
      </c>
      <c r="I808">
        <v>1</v>
      </c>
      <c r="J808">
        <v>47</v>
      </c>
      <c r="K808">
        <v>39</v>
      </c>
      <c r="L808">
        <v>39</v>
      </c>
      <c r="M808">
        <v>2</v>
      </c>
      <c r="N808" t="s">
        <v>73</v>
      </c>
      <c r="O808" t="s">
        <v>42</v>
      </c>
      <c r="P808" t="s">
        <v>74</v>
      </c>
      <c r="Q808" t="s">
        <v>75</v>
      </c>
      <c r="R808" t="s">
        <v>45</v>
      </c>
      <c r="S808" t="s">
        <v>46</v>
      </c>
      <c r="T808" t="s">
        <v>76</v>
      </c>
      <c r="U808">
        <v>2</v>
      </c>
      <c r="V808" t="s">
        <v>106</v>
      </c>
      <c r="W808" t="s">
        <v>243</v>
      </c>
      <c r="X808" t="s">
        <v>165</v>
      </c>
      <c r="Y808">
        <v>1</v>
      </c>
      <c r="Z808">
        <v>2</v>
      </c>
      <c r="AA808">
        <v>48</v>
      </c>
    </row>
    <row r="809" spans="1:27" x14ac:dyDescent="0.35">
      <c r="A809">
        <v>202</v>
      </c>
      <c r="B809">
        <v>202</v>
      </c>
      <c r="C809" t="s">
        <v>38</v>
      </c>
      <c r="D809" t="s">
        <v>39</v>
      </c>
      <c r="E809">
        <v>2</v>
      </c>
      <c r="F809" t="s">
        <v>262</v>
      </c>
      <c r="G809">
        <v>4</v>
      </c>
      <c r="H809">
        <v>7</v>
      </c>
      <c r="I809">
        <v>1</v>
      </c>
      <c r="J809">
        <v>48</v>
      </c>
      <c r="K809">
        <v>44</v>
      </c>
      <c r="L809">
        <v>44</v>
      </c>
      <c r="M809">
        <v>2</v>
      </c>
      <c r="N809" t="s">
        <v>91</v>
      </c>
      <c r="O809" t="s">
        <v>42</v>
      </c>
      <c r="P809" t="s">
        <v>92</v>
      </c>
      <c r="Q809" t="s">
        <v>93</v>
      </c>
      <c r="R809" t="s">
        <v>62</v>
      </c>
      <c r="S809" t="s">
        <v>63</v>
      </c>
      <c r="T809" t="s">
        <v>94</v>
      </c>
      <c r="U809">
        <v>5</v>
      </c>
      <c r="V809" t="s">
        <v>112</v>
      </c>
      <c r="W809" t="s">
        <v>169</v>
      </c>
      <c r="X809" t="s">
        <v>222</v>
      </c>
      <c r="Y809">
        <v>1</v>
      </c>
      <c r="Z809">
        <v>2</v>
      </c>
      <c r="AA809">
        <v>48</v>
      </c>
    </row>
    <row r="810" spans="1:27" x14ac:dyDescent="0.35">
      <c r="A810">
        <v>202</v>
      </c>
      <c r="B810">
        <v>202</v>
      </c>
      <c r="C810" t="s">
        <v>38</v>
      </c>
      <c r="D810" t="s">
        <v>39</v>
      </c>
      <c r="E810">
        <v>2</v>
      </c>
      <c r="F810" t="s">
        <v>262</v>
      </c>
      <c r="G810">
        <v>4</v>
      </c>
      <c r="H810">
        <v>7</v>
      </c>
      <c r="I810">
        <v>1</v>
      </c>
      <c r="J810">
        <v>49</v>
      </c>
      <c r="K810">
        <v>56</v>
      </c>
      <c r="L810">
        <v>56</v>
      </c>
      <c r="M810">
        <v>2</v>
      </c>
      <c r="N810" t="s">
        <v>160</v>
      </c>
      <c r="O810" t="s">
        <v>124</v>
      </c>
      <c r="P810" t="s">
        <v>139</v>
      </c>
      <c r="Q810" t="s">
        <v>140</v>
      </c>
      <c r="R810" t="s">
        <v>147</v>
      </c>
      <c r="S810" t="s">
        <v>63</v>
      </c>
      <c r="T810" t="s">
        <v>161</v>
      </c>
      <c r="U810">
        <v>4</v>
      </c>
      <c r="V810" t="s">
        <v>148</v>
      </c>
      <c r="W810" t="s">
        <v>219</v>
      </c>
      <c r="X810" t="s">
        <v>96</v>
      </c>
      <c r="Y810">
        <v>2</v>
      </c>
      <c r="Z810">
        <v>2</v>
      </c>
      <c r="AA810">
        <v>48</v>
      </c>
    </row>
    <row r="811" spans="1:27" x14ac:dyDescent="0.35">
      <c r="A811">
        <v>202</v>
      </c>
      <c r="B811">
        <v>202</v>
      </c>
      <c r="C811" t="s">
        <v>38</v>
      </c>
      <c r="D811" t="s">
        <v>39</v>
      </c>
      <c r="E811">
        <v>2</v>
      </c>
      <c r="F811" t="s">
        <v>262</v>
      </c>
      <c r="G811">
        <v>4</v>
      </c>
      <c r="H811">
        <v>7</v>
      </c>
      <c r="I811">
        <v>1</v>
      </c>
      <c r="J811">
        <v>50</v>
      </c>
      <c r="K811">
        <v>51</v>
      </c>
      <c r="L811">
        <v>51</v>
      </c>
      <c r="M811">
        <v>2</v>
      </c>
      <c r="N811" t="s">
        <v>194</v>
      </c>
      <c r="O811" t="s">
        <v>124</v>
      </c>
      <c r="P811" t="s">
        <v>167</v>
      </c>
      <c r="Q811" t="s">
        <v>168</v>
      </c>
      <c r="R811" t="s">
        <v>127</v>
      </c>
      <c r="S811" t="s">
        <v>46</v>
      </c>
      <c r="T811" t="s">
        <v>195</v>
      </c>
      <c r="U811">
        <v>1</v>
      </c>
      <c r="V811" t="s">
        <v>169</v>
      </c>
      <c r="W811" t="s">
        <v>122</v>
      </c>
      <c r="X811" t="s">
        <v>210</v>
      </c>
      <c r="Y811">
        <v>1</v>
      </c>
      <c r="Z811">
        <v>2</v>
      </c>
      <c r="AA811">
        <v>48</v>
      </c>
    </row>
    <row r="812" spans="1:27" x14ac:dyDescent="0.35">
      <c r="A812">
        <v>202</v>
      </c>
      <c r="B812">
        <v>202</v>
      </c>
      <c r="C812" t="s">
        <v>38</v>
      </c>
      <c r="D812" t="s">
        <v>39</v>
      </c>
      <c r="E812">
        <v>2</v>
      </c>
      <c r="F812" t="s">
        <v>262</v>
      </c>
      <c r="G812">
        <v>4</v>
      </c>
      <c r="H812">
        <v>7</v>
      </c>
      <c r="I812">
        <v>1</v>
      </c>
      <c r="J812">
        <v>51</v>
      </c>
      <c r="K812">
        <v>60</v>
      </c>
      <c r="L812">
        <v>60</v>
      </c>
      <c r="M812">
        <v>2</v>
      </c>
      <c r="N812" t="s">
        <v>196</v>
      </c>
      <c r="O812" t="s">
        <v>124</v>
      </c>
      <c r="P812" t="s">
        <v>185</v>
      </c>
      <c r="Q812" t="s">
        <v>186</v>
      </c>
      <c r="R812" t="s">
        <v>150</v>
      </c>
      <c r="S812" t="s">
        <v>53</v>
      </c>
      <c r="T812" t="s">
        <v>197</v>
      </c>
      <c r="U812">
        <v>1</v>
      </c>
      <c r="V812" t="s">
        <v>199</v>
      </c>
      <c r="W812" t="s">
        <v>230</v>
      </c>
      <c r="X812" t="s">
        <v>100</v>
      </c>
      <c r="Y812">
        <v>2</v>
      </c>
      <c r="Z812">
        <v>2</v>
      </c>
      <c r="AA812">
        <v>48</v>
      </c>
    </row>
    <row r="813" spans="1:27" x14ac:dyDescent="0.35">
      <c r="A813">
        <v>202</v>
      </c>
      <c r="B813">
        <v>202</v>
      </c>
      <c r="C813" t="s">
        <v>38</v>
      </c>
      <c r="D813" t="s">
        <v>39</v>
      </c>
      <c r="E813">
        <v>2</v>
      </c>
      <c r="F813" t="s">
        <v>262</v>
      </c>
      <c r="G813">
        <v>4</v>
      </c>
      <c r="H813">
        <v>7</v>
      </c>
      <c r="I813">
        <v>1</v>
      </c>
      <c r="J813">
        <v>52</v>
      </c>
      <c r="K813">
        <v>50</v>
      </c>
      <c r="L813">
        <v>50</v>
      </c>
      <c r="M813">
        <v>2</v>
      </c>
      <c r="N813" t="s">
        <v>192</v>
      </c>
      <c r="O813" t="s">
        <v>124</v>
      </c>
      <c r="P813" t="s">
        <v>130</v>
      </c>
      <c r="Q813" t="s">
        <v>131</v>
      </c>
      <c r="R813" t="s">
        <v>147</v>
      </c>
      <c r="S813" t="s">
        <v>63</v>
      </c>
      <c r="T813" t="s">
        <v>193</v>
      </c>
      <c r="U813">
        <v>5</v>
      </c>
      <c r="V813" t="s">
        <v>133</v>
      </c>
      <c r="W813" t="s">
        <v>110</v>
      </c>
      <c r="X813" t="s">
        <v>204</v>
      </c>
      <c r="Y813">
        <v>1</v>
      </c>
      <c r="Z813">
        <v>2</v>
      </c>
      <c r="AA813">
        <v>48</v>
      </c>
    </row>
    <row r="814" spans="1:27" x14ac:dyDescent="0.35">
      <c r="A814">
        <v>202</v>
      </c>
      <c r="B814">
        <v>202</v>
      </c>
      <c r="C814" t="s">
        <v>38</v>
      </c>
      <c r="D814" t="s">
        <v>39</v>
      </c>
      <c r="E814">
        <v>2</v>
      </c>
      <c r="F814" t="s">
        <v>262</v>
      </c>
      <c r="G814">
        <v>4</v>
      </c>
      <c r="H814">
        <v>7</v>
      </c>
      <c r="I814">
        <v>1</v>
      </c>
      <c r="J814">
        <v>53</v>
      </c>
      <c r="K814">
        <v>57</v>
      </c>
      <c r="L814">
        <v>57</v>
      </c>
      <c r="M814">
        <v>2</v>
      </c>
      <c r="N814" t="s">
        <v>180</v>
      </c>
      <c r="O814" t="s">
        <v>124</v>
      </c>
      <c r="P814" t="s">
        <v>181</v>
      </c>
      <c r="Q814" t="s">
        <v>182</v>
      </c>
      <c r="R814" t="s">
        <v>147</v>
      </c>
      <c r="S814" t="s">
        <v>63</v>
      </c>
      <c r="T814" t="s">
        <v>183</v>
      </c>
      <c r="U814">
        <v>5</v>
      </c>
      <c r="V814" t="s">
        <v>171</v>
      </c>
      <c r="W814" t="s">
        <v>236</v>
      </c>
      <c r="X814" t="s">
        <v>88</v>
      </c>
      <c r="Y814">
        <v>2</v>
      </c>
      <c r="Z814">
        <v>2</v>
      </c>
      <c r="AA814">
        <v>48</v>
      </c>
    </row>
    <row r="815" spans="1:27" x14ac:dyDescent="0.35">
      <c r="A815">
        <v>202</v>
      </c>
      <c r="B815">
        <v>202</v>
      </c>
      <c r="C815" t="s">
        <v>38</v>
      </c>
      <c r="D815" t="s">
        <v>39</v>
      </c>
      <c r="E815">
        <v>2</v>
      </c>
      <c r="F815" t="s">
        <v>262</v>
      </c>
      <c r="G815">
        <v>4</v>
      </c>
      <c r="H815">
        <v>7</v>
      </c>
      <c r="I815">
        <v>1</v>
      </c>
      <c r="J815">
        <v>54</v>
      </c>
      <c r="K815">
        <v>55</v>
      </c>
      <c r="L815">
        <v>55</v>
      </c>
      <c r="M815">
        <v>2</v>
      </c>
      <c r="N815" t="s">
        <v>138</v>
      </c>
      <c r="O815" t="s">
        <v>124</v>
      </c>
      <c r="P815" t="s">
        <v>139</v>
      </c>
      <c r="Q815" t="s">
        <v>140</v>
      </c>
      <c r="R815" t="s">
        <v>132</v>
      </c>
      <c r="S815" t="s">
        <v>81</v>
      </c>
      <c r="T815" t="s">
        <v>141</v>
      </c>
      <c r="U815">
        <v>2</v>
      </c>
      <c r="V815" t="s">
        <v>161</v>
      </c>
      <c r="W815" t="s">
        <v>106</v>
      </c>
      <c r="X815" t="s">
        <v>233</v>
      </c>
      <c r="Y815">
        <v>1</v>
      </c>
      <c r="Z815">
        <v>2</v>
      </c>
      <c r="AA815">
        <v>48</v>
      </c>
    </row>
    <row r="816" spans="1:27" x14ac:dyDescent="0.35">
      <c r="A816">
        <v>202</v>
      </c>
      <c r="B816">
        <v>202</v>
      </c>
      <c r="C816" t="s">
        <v>38</v>
      </c>
      <c r="D816" t="s">
        <v>39</v>
      </c>
      <c r="E816">
        <v>2</v>
      </c>
      <c r="F816" t="s">
        <v>262</v>
      </c>
      <c r="G816">
        <v>4</v>
      </c>
      <c r="H816">
        <v>7</v>
      </c>
      <c r="I816">
        <v>1</v>
      </c>
      <c r="J816">
        <v>55</v>
      </c>
      <c r="K816">
        <v>54</v>
      </c>
      <c r="L816">
        <v>54</v>
      </c>
      <c r="M816">
        <v>2</v>
      </c>
      <c r="N816" t="s">
        <v>142</v>
      </c>
      <c r="O816" t="s">
        <v>124</v>
      </c>
      <c r="P816" t="s">
        <v>143</v>
      </c>
      <c r="Q816" t="s">
        <v>144</v>
      </c>
      <c r="R816" t="s">
        <v>132</v>
      </c>
      <c r="S816" t="s">
        <v>81</v>
      </c>
      <c r="T816" t="s">
        <v>145</v>
      </c>
      <c r="U816">
        <v>5</v>
      </c>
      <c r="V816" t="s">
        <v>173</v>
      </c>
      <c r="W816" t="s">
        <v>54</v>
      </c>
      <c r="X816" t="s">
        <v>251</v>
      </c>
      <c r="Y816">
        <v>1</v>
      </c>
      <c r="Z816">
        <v>2</v>
      </c>
      <c r="AA816">
        <v>48</v>
      </c>
    </row>
    <row r="817" spans="1:27" x14ac:dyDescent="0.35">
      <c r="A817">
        <v>202</v>
      </c>
      <c r="B817">
        <v>202</v>
      </c>
      <c r="C817" t="s">
        <v>38</v>
      </c>
      <c r="D817" t="s">
        <v>39</v>
      </c>
      <c r="E817">
        <v>2</v>
      </c>
      <c r="F817" t="s">
        <v>262</v>
      </c>
      <c r="G817">
        <v>4</v>
      </c>
      <c r="H817">
        <v>7</v>
      </c>
      <c r="I817">
        <v>1</v>
      </c>
      <c r="J817">
        <v>56</v>
      </c>
      <c r="K817">
        <v>58</v>
      </c>
      <c r="L817">
        <v>58</v>
      </c>
      <c r="M817">
        <v>2</v>
      </c>
      <c r="N817" t="s">
        <v>190</v>
      </c>
      <c r="O817" t="s">
        <v>124</v>
      </c>
      <c r="P817" t="s">
        <v>181</v>
      </c>
      <c r="Q817" t="s">
        <v>182</v>
      </c>
      <c r="R817" t="s">
        <v>150</v>
      </c>
      <c r="S817" t="s">
        <v>53</v>
      </c>
      <c r="T817" t="s">
        <v>191</v>
      </c>
      <c r="U817">
        <v>4</v>
      </c>
      <c r="V817" t="s">
        <v>183</v>
      </c>
      <c r="W817" t="s">
        <v>257</v>
      </c>
      <c r="X817" t="s">
        <v>76</v>
      </c>
      <c r="Y817">
        <v>1</v>
      </c>
      <c r="Z817">
        <v>2</v>
      </c>
      <c r="AA817">
        <v>48</v>
      </c>
    </row>
    <row r="818" spans="1:27" x14ac:dyDescent="0.35">
      <c r="A818">
        <v>202</v>
      </c>
      <c r="B818">
        <v>202</v>
      </c>
      <c r="C818" t="s">
        <v>38</v>
      </c>
      <c r="D818" t="s">
        <v>39</v>
      </c>
      <c r="E818">
        <v>2</v>
      </c>
      <c r="F818" t="s">
        <v>262</v>
      </c>
      <c r="G818">
        <v>4</v>
      </c>
      <c r="H818">
        <v>7</v>
      </c>
      <c r="I818">
        <v>1</v>
      </c>
      <c r="J818">
        <v>57</v>
      </c>
      <c r="K818">
        <v>49</v>
      </c>
      <c r="L818">
        <v>49</v>
      </c>
      <c r="M818">
        <v>2</v>
      </c>
      <c r="N818" t="s">
        <v>129</v>
      </c>
      <c r="O818" t="s">
        <v>124</v>
      </c>
      <c r="P818" t="s">
        <v>130</v>
      </c>
      <c r="Q818" t="s">
        <v>131</v>
      </c>
      <c r="R818" t="s">
        <v>132</v>
      </c>
      <c r="S818" t="s">
        <v>81</v>
      </c>
      <c r="T818" t="s">
        <v>133</v>
      </c>
      <c r="U818">
        <v>2</v>
      </c>
      <c r="V818" t="s">
        <v>141</v>
      </c>
      <c r="W818" t="s">
        <v>68</v>
      </c>
      <c r="X818" t="s">
        <v>216</v>
      </c>
      <c r="Y818">
        <v>2</v>
      </c>
      <c r="Z818">
        <v>2</v>
      </c>
      <c r="AA818">
        <v>48</v>
      </c>
    </row>
    <row r="819" spans="1:27" x14ac:dyDescent="0.35">
      <c r="A819">
        <v>202</v>
      </c>
      <c r="B819">
        <v>202</v>
      </c>
      <c r="C819" t="s">
        <v>38</v>
      </c>
      <c r="D819" t="s">
        <v>39</v>
      </c>
      <c r="E819">
        <v>2</v>
      </c>
      <c r="F819" t="s">
        <v>262</v>
      </c>
      <c r="G819">
        <v>4</v>
      </c>
      <c r="H819">
        <v>7</v>
      </c>
      <c r="I819">
        <v>1</v>
      </c>
      <c r="J819">
        <v>58</v>
      </c>
      <c r="K819">
        <v>53</v>
      </c>
      <c r="L819">
        <v>53</v>
      </c>
      <c r="M819">
        <v>2</v>
      </c>
      <c r="N819" t="s">
        <v>172</v>
      </c>
      <c r="O819" t="s">
        <v>124</v>
      </c>
      <c r="P819" t="s">
        <v>143</v>
      </c>
      <c r="Q819" t="s">
        <v>144</v>
      </c>
      <c r="R819" t="s">
        <v>127</v>
      </c>
      <c r="S819" t="s">
        <v>46</v>
      </c>
      <c r="T819" t="s">
        <v>173</v>
      </c>
      <c r="U819">
        <v>4</v>
      </c>
      <c r="V819" t="s">
        <v>137</v>
      </c>
      <c r="W819" t="s">
        <v>213</v>
      </c>
      <c r="X819" t="s">
        <v>72</v>
      </c>
      <c r="Y819">
        <v>2</v>
      </c>
      <c r="Z819">
        <v>2</v>
      </c>
      <c r="AA819">
        <v>48</v>
      </c>
    </row>
    <row r="820" spans="1:27" x14ac:dyDescent="0.35">
      <c r="A820">
        <v>202</v>
      </c>
      <c r="B820">
        <v>202</v>
      </c>
      <c r="C820" t="s">
        <v>38</v>
      </c>
      <c r="D820" t="s">
        <v>39</v>
      </c>
      <c r="E820">
        <v>2</v>
      </c>
      <c r="F820" t="s">
        <v>262</v>
      </c>
      <c r="G820">
        <v>4</v>
      </c>
      <c r="H820">
        <v>7</v>
      </c>
      <c r="I820">
        <v>1</v>
      </c>
      <c r="J820">
        <v>59</v>
      </c>
      <c r="K820">
        <v>59</v>
      </c>
      <c r="L820">
        <v>59</v>
      </c>
      <c r="M820">
        <v>2</v>
      </c>
      <c r="N820" t="s">
        <v>184</v>
      </c>
      <c r="O820" t="s">
        <v>124</v>
      </c>
      <c r="P820" t="s">
        <v>185</v>
      </c>
      <c r="Q820" t="s">
        <v>186</v>
      </c>
      <c r="R820" t="s">
        <v>127</v>
      </c>
      <c r="S820" t="s">
        <v>46</v>
      </c>
      <c r="T820" t="s">
        <v>187</v>
      </c>
      <c r="U820">
        <v>5</v>
      </c>
      <c r="V820" t="s">
        <v>197</v>
      </c>
      <c r="W820" t="s">
        <v>261</v>
      </c>
      <c r="X820" t="s">
        <v>108</v>
      </c>
      <c r="Y820">
        <v>1</v>
      </c>
      <c r="Z820">
        <v>2</v>
      </c>
      <c r="AA820">
        <v>48</v>
      </c>
    </row>
    <row r="821" spans="1:27" x14ac:dyDescent="0.35">
      <c r="A821">
        <v>202</v>
      </c>
      <c r="B821">
        <v>202</v>
      </c>
      <c r="C821" t="s">
        <v>38</v>
      </c>
      <c r="D821" t="s">
        <v>39</v>
      </c>
      <c r="E821">
        <v>2</v>
      </c>
      <c r="F821" t="s">
        <v>262</v>
      </c>
      <c r="G821">
        <v>4</v>
      </c>
      <c r="H821">
        <v>7</v>
      </c>
      <c r="I821">
        <v>1</v>
      </c>
      <c r="J821">
        <v>60</v>
      </c>
      <c r="K821">
        <v>52</v>
      </c>
      <c r="L821">
        <v>52</v>
      </c>
      <c r="M821">
        <v>2</v>
      </c>
      <c r="N821" t="s">
        <v>166</v>
      </c>
      <c r="O821" t="s">
        <v>124</v>
      </c>
      <c r="P821" t="s">
        <v>167</v>
      </c>
      <c r="Q821" t="s">
        <v>168</v>
      </c>
      <c r="R821" t="s">
        <v>150</v>
      </c>
      <c r="S821" t="s">
        <v>53</v>
      </c>
      <c r="T821" t="s">
        <v>169</v>
      </c>
      <c r="U821">
        <v>2</v>
      </c>
      <c r="V821" t="s">
        <v>191</v>
      </c>
      <c r="W821" t="s">
        <v>58</v>
      </c>
      <c r="X821" t="s">
        <v>253</v>
      </c>
      <c r="Y821">
        <v>2</v>
      </c>
      <c r="Z821">
        <v>2</v>
      </c>
      <c r="AA821">
        <v>48</v>
      </c>
    </row>
    <row r="822" spans="1:27" x14ac:dyDescent="0.35">
      <c r="A822">
        <v>202</v>
      </c>
      <c r="B822">
        <v>202</v>
      </c>
      <c r="C822" t="s">
        <v>38</v>
      </c>
      <c r="D822" t="s">
        <v>39</v>
      </c>
      <c r="E822">
        <v>2</v>
      </c>
      <c r="F822" t="s">
        <v>262</v>
      </c>
      <c r="G822">
        <v>4</v>
      </c>
      <c r="H822">
        <v>7</v>
      </c>
      <c r="I822">
        <v>1</v>
      </c>
      <c r="J822">
        <v>61</v>
      </c>
      <c r="K822">
        <v>63</v>
      </c>
      <c r="L822">
        <v>63</v>
      </c>
      <c r="M822">
        <v>2</v>
      </c>
      <c r="N822" t="s">
        <v>223</v>
      </c>
      <c r="O822" t="s">
        <v>201</v>
      </c>
      <c r="P822" t="s">
        <v>202</v>
      </c>
      <c r="Q822" t="s">
        <v>224</v>
      </c>
      <c r="R822" t="s">
        <v>202</v>
      </c>
      <c r="S822" t="s">
        <v>46</v>
      </c>
      <c r="T822" t="s">
        <v>225</v>
      </c>
      <c r="U822">
        <v>4</v>
      </c>
      <c r="V822" t="s">
        <v>238</v>
      </c>
      <c r="W822" t="s">
        <v>159</v>
      </c>
      <c r="X822" t="s">
        <v>68</v>
      </c>
      <c r="Y822">
        <v>1</v>
      </c>
      <c r="Z822">
        <v>2</v>
      </c>
      <c r="AA822">
        <v>48</v>
      </c>
    </row>
    <row r="823" spans="1:27" x14ac:dyDescent="0.35">
      <c r="A823">
        <v>202</v>
      </c>
      <c r="B823">
        <v>202</v>
      </c>
      <c r="C823" t="s">
        <v>38</v>
      </c>
      <c r="D823" t="s">
        <v>39</v>
      </c>
      <c r="E823">
        <v>2</v>
      </c>
      <c r="F823" t="s">
        <v>262</v>
      </c>
      <c r="G823">
        <v>4</v>
      </c>
      <c r="H823">
        <v>7</v>
      </c>
      <c r="I823">
        <v>1</v>
      </c>
      <c r="J823">
        <v>62</v>
      </c>
      <c r="K823">
        <v>68</v>
      </c>
      <c r="L823">
        <v>68</v>
      </c>
      <c r="M823">
        <v>2</v>
      </c>
      <c r="N823" t="s">
        <v>242</v>
      </c>
      <c r="O823" t="s">
        <v>201</v>
      </c>
      <c r="P823" t="s">
        <v>202</v>
      </c>
      <c r="Q823" t="s">
        <v>227</v>
      </c>
      <c r="R823" t="s">
        <v>202</v>
      </c>
      <c r="S823" t="s">
        <v>63</v>
      </c>
      <c r="T823" t="s">
        <v>243</v>
      </c>
      <c r="U823">
        <v>4</v>
      </c>
      <c r="V823" t="s">
        <v>228</v>
      </c>
      <c r="W823" t="s">
        <v>128</v>
      </c>
      <c r="X823" t="s">
        <v>110</v>
      </c>
      <c r="Y823">
        <v>1</v>
      </c>
      <c r="Z823">
        <v>2</v>
      </c>
      <c r="AA823">
        <v>48</v>
      </c>
    </row>
    <row r="824" spans="1:27" x14ac:dyDescent="0.35">
      <c r="A824">
        <v>202</v>
      </c>
      <c r="B824">
        <v>202</v>
      </c>
      <c r="C824" t="s">
        <v>38</v>
      </c>
      <c r="D824" t="s">
        <v>39</v>
      </c>
      <c r="E824">
        <v>2</v>
      </c>
      <c r="F824" t="s">
        <v>262</v>
      </c>
      <c r="G824">
        <v>4</v>
      </c>
      <c r="H824">
        <v>7</v>
      </c>
      <c r="I824">
        <v>1</v>
      </c>
      <c r="J824">
        <v>63</v>
      </c>
      <c r="K824">
        <v>62</v>
      </c>
      <c r="L824">
        <v>62</v>
      </c>
      <c r="M824">
        <v>2</v>
      </c>
      <c r="N824" t="s">
        <v>239</v>
      </c>
      <c r="O824" t="s">
        <v>201</v>
      </c>
      <c r="P824" t="s">
        <v>202</v>
      </c>
      <c r="Q824" t="s">
        <v>240</v>
      </c>
      <c r="R824" t="s">
        <v>202</v>
      </c>
      <c r="S824" t="s">
        <v>63</v>
      </c>
      <c r="T824" t="s">
        <v>241</v>
      </c>
      <c r="U824">
        <v>5</v>
      </c>
      <c r="V824" t="s">
        <v>245</v>
      </c>
      <c r="W824" t="s">
        <v>88</v>
      </c>
      <c r="X824" t="s">
        <v>191</v>
      </c>
      <c r="Y824">
        <v>1</v>
      </c>
      <c r="Z824">
        <v>2</v>
      </c>
      <c r="AA824">
        <v>48</v>
      </c>
    </row>
    <row r="825" spans="1:27" x14ac:dyDescent="0.35">
      <c r="A825">
        <v>202</v>
      </c>
      <c r="B825">
        <v>202</v>
      </c>
      <c r="C825" t="s">
        <v>38</v>
      </c>
      <c r="D825" t="s">
        <v>39</v>
      </c>
      <c r="E825">
        <v>2</v>
      </c>
      <c r="F825" t="s">
        <v>262</v>
      </c>
      <c r="G825">
        <v>4</v>
      </c>
      <c r="H825">
        <v>7</v>
      </c>
      <c r="I825">
        <v>1</v>
      </c>
      <c r="J825">
        <v>64</v>
      </c>
      <c r="K825">
        <v>65</v>
      </c>
      <c r="L825">
        <v>65</v>
      </c>
      <c r="M825">
        <v>2</v>
      </c>
      <c r="N825" t="s">
        <v>200</v>
      </c>
      <c r="O825" t="s">
        <v>201</v>
      </c>
      <c r="P825" t="s">
        <v>202</v>
      </c>
      <c r="Q825" t="s">
        <v>203</v>
      </c>
      <c r="R825" t="s">
        <v>202</v>
      </c>
      <c r="S825" t="s">
        <v>46</v>
      </c>
      <c r="T825" t="s">
        <v>204</v>
      </c>
      <c r="U825">
        <v>5</v>
      </c>
      <c r="V825" t="s">
        <v>225</v>
      </c>
      <c r="W825" t="s">
        <v>169</v>
      </c>
      <c r="X825" t="s">
        <v>82</v>
      </c>
      <c r="Y825">
        <v>2</v>
      </c>
      <c r="Z825">
        <v>2</v>
      </c>
      <c r="AA825">
        <v>48</v>
      </c>
    </row>
    <row r="826" spans="1:27" x14ac:dyDescent="0.35">
      <c r="A826">
        <v>202</v>
      </c>
      <c r="B826">
        <v>202</v>
      </c>
      <c r="C826" t="s">
        <v>38</v>
      </c>
      <c r="D826" t="s">
        <v>39</v>
      </c>
      <c r="E826">
        <v>2</v>
      </c>
      <c r="F826" t="s">
        <v>262</v>
      </c>
      <c r="G826">
        <v>4</v>
      </c>
      <c r="H826">
        <v>7</v>
      </c>
      <c r="I826">
        <v>1</v>
      </c>
      <c r="J826">
        <v>65</v>
      </c>
      <c r="K826">
        <v>64</v>
      </c>
      <c r="L826">
        <v>64</v>
      </c>
      <c r="M826">
        <v>2</v>
      </c>
      <c r="N826" t="s">
        <v>237</v>
      </c>
      <c r="O826" t="s">
        <v>201</v>
      </c>
      <c r="P826" t="s">
        <v>202</v>
      </c>
      <c r="Q826" t="s">
        <v>224</v>
      </c>
      <c r="R826" t="s">
        <v>202</v>
      </c>
      <c r="S826" t="s">
        <v>53</v>
      </c>
      <c r="T826" t="s">
        <v>238</v>
      </c>
      <c r="U826">
        <v>1</v>
      </c>
      <c r="V826" t="s">
        <v>213</v>
      </c>
      <c r="W826" t="s">
        <v>47</v>
      </c>
      <c r="X826" t="s">
        <v>195</v>
      </c>
      <c r="Y826">
        <v>2</v>
      </c>
      <c r="Z826">
        <v>2</v>
      </c>
      <c r="AA826">
        <v>48</v>
      </c>
    </row>
    <row r="827" spans="1:27" x14ac:dyDescent="0.35">
      <c r="A827">
        <v>202</v>
      </c>
      <c r="B827">
        <v>202</v>
      </c>
      <c r="C827" t="s">
        <v>38</v>
      </c>
      <c r="D827" t="s">
        <v>39</v>
      </c>
      <c r="E827">
        <v>2</v>
      </c>
      <c r="F827" t="s">
        <v>262</v>
      </c>
      <c r="G827">
        <v>4</v>
      </c>
      <c r="H827">
        <v>7</v>
      </c>
      <c r="I827">
        <v>1</v>
      </c>
      <c r="J827">
        <v>66</v>
      </c>
      <c r="K827">
        <v>67</v>
      </c>
      <c r="L827">
        <v>67</v>
      </c>
      <c r="M827">
        <v>2</v>
      </c>
      <c r="N827" t="s">
        <v>226</v>
      </c>
      <c r="O827" t="s">
        <v>201</v>
      </c>
      <c r="P827" t="s">
        <v>202</v>
      </c>
      <c r="Q827" t="s">
        <v>227</v>
      </c>
      <c r="R827" t="s">
        <v>202</v>
      </c>
      <c r="S827" t="s">
        <v>81</v>
      </c>
      <c r="T827" t="s">
        <v>228</v>
      </c>
      <c r="U827">
        <v>1</v>
      </c>
      <c r="V827" t="s">
        <v>261</v>
      </c>
      <c r="W827" t="s">
        <v>183</v>
      </c>
      <c r="X827" t="s">
        <v>54</v>
      </c>
      <c r="Y827">
        <v>2</v>
      </c>
      <c r="Z827">
        <v>2</v>
      </c>
      <c r="AA827">
        <v>48</v>
      </c>
    </row>
    <row r="828" spans="1:27" x14ac:dyDescent="0.35">
      <c r="A828">
        <v>202</v>
      </c>
      <c r="B828">
        <v>202</v>
      </c>
      <c r="C828" t="s">
        <v>38</v>
      </c>
      <c r="D828" t="s">
        <v>39</v>
      </c>
      <c r="E828">
        <v>2</v>
      </c>
      <c r="F828" t="s">
        <v>262</v>
      </c>
      <c r="G828">
        <v>4</v>
      </c>
      <c r="H828">
        <v>7</v>
      </c>
      <c r="I828">
        <v>1</v>
      </c>
      <c r="J828">
        <v>67</v>
      </c>
      <c r="K828">
        <v>61</v>
      </c>
      <c r="L828">
        <v>61</v>
      </c>
      <c r="M828">
        <v>2</v>
      </c>
      <c r="N828" t="s">
        <v>244</v>
      </c>
      <c r="O828" t="s">
        <v>201</v>
      </c>
      <c r="P828" t="s">
        <v>202</v>
      </c>
      <c r="Q828" t="s">
        <v>240</v>
      </c>
      <c r="R828" t="s">
        <v>202</v>
      </c>
      <c r="S828" t="s">
        <v>81</v>
      </c>
      <c r="T828" t="s">
        <v>245</v>
      </c>
      <c r="U828">
        <v>2</v>
      </c>
      <c r="V828" t="s">
        <v>230</v>
      </c>
      <c r="W828" t="s">
        <v>151</v>
      </c>
      <c r="X828" t="s">
        <v>118</v>
      </c>
      <c r="Y828">
        <v>2</v>
      </c>
      <c r="Z828">
        <v>2</v>
      </c>
      <c r="AA828">
        <v>48</v>
      </c>
    </row>
    <row r="829" spans="1:27" x14ac:dyDescent="0.35">
      <c r="A829">
        <v>202</v>
      </c>
      <c r="B829">
        <v>202</v>
      </c>
      <c r="C829" t="s">
        <v>38</v>
      </c>
      <c r="D829" t="s">
        <v>39</v>
      </c>
      <c r="E829">
        <v>2</v>
      </c>
      <c r="F829" t="s">
        <v>262</v>
      </c>
      <c r="G829">
        <v>4</v>
      </c>
      <c r="H829">
        <v>7</v>
      </c>
      <c r="I829">
        <v>1</v>
      </c>
      <c r="J829">
        <v>68</v>
      </c>
      <c r="K829">
        <v>71</v>
      </c>
      <c r="L829">
        <v>71</v>
      </c>
      <c r="M829">
        <v>2</v>
      </c>
      <c r="N829" t="s">
        <v>234</v>
      </c>
      <c r="O829" t="s">
        <v>201</v>
      </c>
      <c r="P829" t="s">
        <v>202</v>
      </c>
      <c r="Q829" t="s">
        <v>235</v>
      </c>
      <c r="R829" t="s">
        <v>202</v>
      </c>
      <c r="S829" t="s">
        <v>46</v>
      </c>
      <c r="T829" t="s">
        <v>236</v>
      </c>
      <c r="U829">
        <v>5</v>
      </c>
      <c r="V829" t="s">
        <v>251</v>
      </c>
      <c r="W829" t="s">
        <v>94</v>
      </c>
      <c r="X829" t="s">
        <v>141</v>
      </c>
      <c r="Y829">
        <v>1</v>
      </c>
      <c r="Z829">
        <v>2</v>
      </c>
      <c r="AA829">
        <v>48</v>
      </c>
    </row>
    <row r="830" spans="1:27" x14ac:dyDescent="0.35">
      <c r="A830">
        <v>202</v>
      </c>
      <c r="B830">
        <v>202</v>
      </c>
      <c r="C830" t="s">
        <v>38</v>
      </c>
      <c r="D830" t="s">
        <v>39</v>
      </c>
      <c r="E830">
        <v>2</v>
      </c>
      <c r="F830" t="s">
        <v>262</v>
      </c>
      <c r="G830">
        <v>4</v>
      </c>
      <c r="H830">
        <v>7</v>
      </c>
      <c r="I830">
        <v>1</v>
      </c>
      <c r="J830">
        <v>69</v>
      </c>
      <c r="K830">
        <v>69</v>
      </c>
      <c r="L830">
        <v>69</v>
      </c>
      <c r="M830">
        <v>2</v>
      </c>
      <c r="N830" t="s">
        <v>252</v>
      </c>
      <c r="O830" t="s">
        <v>201</v>
      </c>
      <c r="P830" t="s">
        <v>202</v>
      </c>
      <c r="Q830" t="s">
        <v>218</v>
      </c>
      <c r="R830" t="s">
        <v>202</v>
      </c>
      <c r="S830" t="s">
        <v>63</v>
      </c>
      <c r="T830" t="s">
        <v>253</v>
      </c>
      <c r="U830">
        <v>2</v>
      </c>
      <c r="V830" t="s">
        <v>243</v>
      </c>
      <c r="W830" t="s">
        <v>179</v>
      </c>
      <c r="X830" t="s">
        <v>122</v>
      </c>
      <c r="Y830">
        <v>2</v>
      </c>
      <c r="Z830">
        <v>2</v>
      </c>
      <c r="AA830">
        <v>48</v>
      </c>
    </row>
    <row r="831" spans="1:27" x14ac:dyDescent="0.35">
      <c r="A831">
        <v>202</v>
      </c>
      <c r="B831">
        <v>202</v>
      </c>
      <c r="C831" t="s">
        <v>38</v>
      </c>
      <c r="D831" t="s">
        <v>39</v>
      </c>
      <c r="E831">
        <v>2</v>
      </c>
      <c r="F831" t="s">
        <v>262</v>
      </c>
      <c r="G831">
        <v>4</v>
      </c>
      <c r="H831">
        <v>7</v>
      </c>
      <c r="I831">
        <v>1</v>
      </c>
      <c r="J831">
        <v>70</v>
      </c>
      <c r="K831">
        <v>66</v>
      </c>
      <c r="L831">
        <v>66</v>
      </c>
      <c r="M831">
        <v>2</v>
      </c>
      <c r="N831" t="s">
        <v>229</v>
      </c>
      <c r="O831" t="s">
        <v>201</v>
      </c>
      <c r="P831" t="s">
        <v>202</v>
      </c>
      <c r="Q831" t="s">
        <v>203</v>
      </c>
      <c r="R831" t="s">
        <v>202</v>
      </c>
      <c r="S831" t="s">
        <v>81</v>
      </c>
      <c r="T831" t="s">
        <v>230</v>
      </c>
      <c r="U831">
        <v>5</v>
      </c>
      <c r="V831" t="s">
        <v>204</v>
      </c>
      <c r="W831" t="s">
        <v>96</v>
      </c>
      <c r="X831" t="s">
        <v>193</v>
      </c>
      <c r="Y831">
        <v>1</v>
      </c>
      <c r="Z831">
        <v>2</v>
      </c>
      <c r="AA831">
        <v>48</v>
      </c>
    </row>
    <row r="832" spans="1:27" x14ac:dyDescent="0.35">
      <c r="A832">
        <v>202</v>
      </c>
      <c r="B832">
        <v>202</v>
      </c>
      <c r="C832" t="s">
        <v>38</v>
      </c>
      <c r="D832" t="s">
        <v>39</v>
      </c>
      <c r="E832">
        <v>2</v>
      </c>
      <c r="F832" t="s">
        <v>262</v>
      </c>
      <c r="G832">
        <v>4</v>
      </c>
      <c r="H832">
        <v>7</v>
      </c>
      <c r="I832">
        <v>1</v>
      </c>
      <c r="J832">
        <v>71</v>
      </c>
      <c r="K832">
        <v>72</v>
      </c>
      <c r="L832">
        <v>72</v>
      </c>
      <c r="M832">
        <v>2</v>
      </c>
      <c r="N832" t="s">
        <v>250</v>
      </c>
      <c r="O832" t="s">
        <v>201</v>
      </c>
      <c r="P832" t="s">
        <v>202</v>
      </c>
      <c r="Q832" t="s">
        <v>235</v>
      </c>
      <c r="R832" t="s">
        <v>202</v>
      </c>
      <c r="S832" t="s">
        <v>53</v>
      </c>
      <c r="T832" t="s">
        <v>251</v>
      </c>
      <c r="U832">
        <v>5</v>
      </c>
      <c r="V832" t="s">
        <v>219</v>
      </c>
      <c r="W832" t="s">
        <v>161</v>
      </c>
      <c r="X832" t="s">
        <v>64</v>
      </c>
      <c r="Y832">
        <v>2</v>
      </c>
      <c r="Z832">
        <v>2</v>
      </c>
      <c r="AA832">
        <v>48</v>
      </c>
    </row>
    <row r="833" spans="1:27" x14ac:dyDescent="0.35">
      <c r="A833">
        <v>202</v>
      </c>
      <c r="B833">
        <v>202</v>
      </c>
      <c r="C833" t="s">
        <v>38</v>
      </c>
      <c r="D833" t="s">
        <v>39</v>
      </c>
      <c r="E833">
        <v>2</v>
      </c>
      <c r="F833" t="s">
        <v>262</v>
      </c>
      <c r="G833">
        <v>4</v>
      </c>
      <c r="H833">
        <v>7</v>
      </c>
      <c r="I833">
        <v>1</v>
      </c>
      <c r="J833">
        <v>72</v>
      </c>
      <c r="K833">
        <v>70</v>
      </c>
      <c r="L833">
        <v>70</v>
      </c>
      <c r="M833">
        <v>2</v>
      </c>
      <c r="N833" t="s">
        <v>217</v>
      </c>
      <c r="O833" t="s">
        <v>201</v>
      </c>
      <c r="P833" t="s">
        <v>202</v>
      </c>
      <c r="Q833" t="s">
        <v>218</v>
      </c>
      <c r="R833" t="s">
        <v>202</v>
      </c>
      <c r="S833" t="s">
        <v>53</v>
      </c>
      <c r="T833" t="s">
        <v>219</v>
      </c>
      <c r="U833">
        <v>5</v>
      </c>
      <c r="V833" t="s">
        <v>253</v>
      </c>
      <c r="W833" t="s">
        <v>189</v>
      </c>
      <c r="X833" t="s">
        <v>58</v>
      </c>
      <c r="Y833">
        <v>1</v>
      </c>
      <c r="Z833">
        <v>2</v>
      </c>
      <c r="AA833">
        <v>48</v>
      </c>
    </row>
    <row r="834" spans="1:27" x14ac:dyDescent="0.35">
      <c r="A834">
        <v>202</v>
      </c>
      <c r="B834">
        <v>202</v>
      </c>
      <c r="C834" t="s">
        <v>38</v>
      </c>
      <c r="D834" t="s">
        <v>39</v>
      </c>
      <c r="E834">
        <v>3</v>
      </c>
      <c r="F834" t="s">
        <v>262</v>
      </c>
      <c r="G834">
        <v>5</v>
      </c>
      <c r="H834">
        <v>8</v>
      </c>
      <c r="I834">
        <v>1</v>
      </c>
      <c r="J834">
        <v>1</v>
      </c>
      <c r="K834">
        <v>4</v>
      </c>
      <c r="L834">
        <v>4</v>
      </c>
      <c r="M834">
        <v>1</v>
      </c>
      <c r="N834" t="s">
        <v>69</v>
      </c>
      <c r="O834" t="s">
        <v>42</v>
      </c>
      <c r="P834" t="s">
        <v>70</v>
      </c>
      <c r="Q834" t="s">
        <v>71</v>
      </c>
      <c r="R834" t="s">
        <v>62</v>
      </c>
      <c r="S834" t="s">
        <v>63</v>
      </c>
      <c r="T834" t="s">
        <v>72</v>
      </c>
      <c r="U834">
        <v>4</v>
      </c>
      <c r="V834" t="s">
        <v>64</v>
      </c>
      <c r="W834" t="s">
        <v>230</v>
      </c>
      <c r="X834" t="s">
        <v>141</v>
      </c>
      <c r="Y834">
        <v>2</v>
      </c>
      <c r="Z834">
        <v>3</v>
      </c>
      <c r="AA834">
        <v>48</v>
      </c>
    </row>
    <row r="835" spans="1:27" x14ac:dyDescent="0.35">
      <c r="A835">
        <v>202</v>
      </c>
      <c r="B835">
        <v>202</v>
      </c>
      <c r="C835" t="s">
        <v>38</v>
      </c>
      <c r="D835" t="s">
        <v>39</v>
      </c>
      <c r="E835">
        <v>3</v>
      </c>
      <c r="F835" t="s">
        <v>262</v>
      </c>
      <c r="G835">
        <v>5</v>
      </c>
      <c r="H835">
        <v>8</v>
      </c>
      <c r="I835">
        <v>1</v>
      </c>
      <c r="J835">
        <v>2</v>
      </c>
      <c r="K835">
        <v>1</v>
      </c>
      <c r="L835">
        <v>1</v>
      </c>
      <c r="M835">
        <v>1</v>
      </c>
      <c r="N835" t="s">
        <v>109</v>
      </c>
      <c r="O835" t="s">
        <v>42</v>
      </c>
      <c r="P835" t="s">
        <v>98</v>
      </c>
      <c r="Q835" t="s">
        <v>99</v>
      </c>
      <c r="R835" t="s">
        <v>45</v>
      </c>
      <c r="S835" t="s">
        <v>46</v>
      </c>
      <c r="T835" t="s">
        <v>110</v>
      </c>
      <c r="U835">
        <v>2</v>
      </c>
      <c r="V835" t="s">
        <v>100</v>
      </c>
      <c r="W835" t="s">
        <v>161</v>
      </c>
      <c r="X835" t="s">
        <v>216</v>
      </c>
      <c r="Y835">
        <v>1</v>
      </c>
      <c r="Z835">
        <v>3</v>
      </c>
      <c r="AA835">
        <v>48</v>
      </c>
    </row>
    <row r="836" spans="1:27" x14ac:dyDescent="0.35">
      <c r="A836">
        <v>202</v>
      </c>
      <c r="B836">
        <v>202</v>
      </c>
      <c r="C836" t="s">
        <v>38</v>
      </c>
      <c r="D836" t="s">
        <v>39</v>
      </c>
      <c r="E836">
        <v>3</v>
      </c>
      <c r="F836" t="s">
        <v>262</v>
      </c>
      <c r="G836">
        <v>5</v>
      </c>
      <c r="H836">
        <v>8</v>
      </c>
      <c r="I836">
        <v>1</v>
      </c>
      <c r="J836">
        <v>3</v>
      </c>
      <c r="K836">
        <v>6</v>
      </c>
      <c r="L836">
        <v>6</v>
      </c>
      <c r="M836">
        <v>1</v>
      </c>
      <c r="N836" t="s">
        <v>89</v>
      </c>
      <c r="O836" t="s">
        <v>42</v>
      </c>
      <c r="P836" t="s">
        <v>60</v>
      </c>
      <c r="Q836" t="s">
        <v>61</v>
      </c>
      <c r="R836" t="s">
        <v>52</v>
      </c>
      <c r="S836" t="s">
        <v>53</v>
      </c>
      <c r="T836" t="s">
        <v>90</v>
      </c>
      <c r="U836">
        <v>1</v>
      </c>
      <c r="V836" t="s">
        <v>118</v>
      </c>
      <c r="W836" t="s">
        <v>247</v>
      </c>
      <c r="X836" t="s">
        <v>193</v>
      </c>
      <c r="Y836">
        <v>2</v>
      </c>
      <c r="Z836">
        <v>3</v>
      </c>
      <c r="AA836">
        <v>48</v>
      </c>
    </row>
    <row r="837" spans="1:27" x14ac:dyDescent="0.35">
      <c r="A837">
        <v>202</v>
      </c>
      <c r="B837">
        <v>202</v>
      </c>
      <c r="C837" t="s">
        <v>38</v>
      </c>
      <c r="D837" t="s">
        <v>39</v>
      </c>
      <c r="E837">
        <v>3</v>
      </c>
      <c r="F837" t="s">
        <v>262</v>
      </c>
      <c r="G837">
        <v>5</v>
      </c>
      <c r="H837">
        <v>8</v>
      </c>
      <c r="I837">
        <v>1</v>
      </c>
      <c r="J837">
        <v>4</v>
      </c>
      <c r="K837">
        <v>2</v>
      </c>
      <c r="L837">
        <v>2</v>
      </c>
      <c r="M837">
        <v>1</v>
      </c>
      <c r="N837" t="s">
        <v>97</v>
      </c>
      <c r="O837" t="s">
        <v>42</v>
      </c>
      <c r="P837" t="s">
        <v>98</v>
      </c>
      <c r="Q837" t="s">
        <v>99</v>
      </c>
      <c r="R837" t="s">
        <v>80</v>
      </c>
      <c r="S837" t="s">
        <v>81</v>
      </c>
      <c r="T837" t="s">
        <v>100</v>
      </c>
      <c r="U837">
        <v>1</v>
      </c>
      <c r="V837" t="s">
        <v>112</v>
      </c>
      <c r="W837" t="s">
        <v>236</v>
      </c>
      <c r="X837" t="s">
        <v>148</v>
      </c>
      <c r="Y837">
        <v>2</v>
      </c>
      <c r="Z837">
        <v>3</v>
      </c>
      <c r="AA837">
        <v>48</v>
      </c>
    </row>
    <row r="838" spans="1:27" x14ac:dyDescent="0.35">
      <c r="A838">
        <v>202</v>
      </c>
      <c r="B838">
        <v>202</v>
      </c>
      <c r="C838" t="s">
        <v>38</v>
      </c>
      <c r="D838" t="s">
        <v>39</v>
      </c>
      <c r="E838">
        <v>3</v>
      </c>
      <c r="F838" t="s">
        <v>262</v>
      </c>
      <c r="G838">
        <v>5</v>
      </c>
      <c r="H838">
        <v>8</v>
      </c>
      <c r="I838">
        <v>1</v>
      </c>
      <c r="J838">
        <v>5</v>
      </c>
      <c r="K838">
        <v>10</v>
      </c>
      <c r="L838">
        <v>10</v>
      </c>
      <c r="M838">
        <v>1</v>
      </c>
      <c r="N838" t="s">
        <v>107</v>
      </c>
      <c r="O838" t="s">
        <v>42</v>
      </c>
      <c r="P838" t="s">
        <v>56</v>
      </c>
      <c r="Q838" t="s">
        <v>57</v>
      </c>
      <c r="R838" t="s">
        <v>62</v>
      </c>
      <c r="S838" t="s">
        <v>63</v>
      </c>
      <c r="T838" t="s">
        <v>108</v>
      </c>
      <c r="U838">
        <v>5</v>
      </c>
      <c r="V838" t="s">
        <v>86</v>
      </c>
      <c r="W838" t="s">
        <v>169</v>
      </c>
      <c r="X838" t="s">
        <v>204</v>
      </c>
      <c r="Y838">
        <v>2</v>
      </c>
      <c r="Z838">
        <v>3</v>
      </c>
      <c r="AA838">
        <v>48</v>
      </c>
    </row>
    <row r="839" spans="1:27" x14ac:dyDescent="0.35">
      <c r="A839">
        <v>202</v>
      </c>
      <c r="B839">
        <v>202</v>
      </c>
      <c r="C839" t="s">
        <v>38</v>
      </c>
      <c r="D839" t="s">
        <v>39</v>
      </c>
      <c r="E839">
        <v>3</v>
      </c>
      <c r="F839" t="s">
        <v>262</v>
      </c>
      <c r="G839">
        <v>5</v>
      </c>
      <c r="H839">
        <v>8</v>
      </c>
      <c r="I839">
        <v>1</v>
      </c>
      <c r="J839">
        <v>6</v>
      </c>
      <c r="K839">
        <v>7</v>
      </c>
      <c r="L839">
        <v>7</v>
      </c>
      <c r="M839">
        <v>1</v>
      </c>
      <c r="N839" t="s">
        <v>41</v>
      </c>
      <c r="O839" t="s">
        <v>42</v>
      </c>
      <c r="P839" t="s">
        <v>43</v>
      </c>
      <c r="Q839" t="s">
        <v>44</v>
      </c>
      <c r="R839" t="s">
        <v>45</v>
      </c>
      <c r="S839" t="s">
        <v>46</v>
      </c>
      <c r="T839" t="s">
        <v>47</v>
      </c>
      <c r="U839">
        <v>2</v>
      </c>
      <c r="V839" t="s">
        <v>58</v>
      </c>
      <c r="W839" t="s">
        <v>261</v>
      </c>
      <c r="X839" t="s">
        <v>165</v>
      </c>
      <c r="Y839">
        <v>2</v>
      </c>
      <c r="Z839">
        <v>3</v>
      </c>
      <c r="AA839">
        <v>48</v>
      </c>
    </row>
    <row r="840" spans="1:27" x14ac:dyDescent="0.35">
      <c r="A840">
        <v>202</v>
      </c>
      <c r="B840">
        <v>202</v>
      </c>
      <c r="C840" t="s">
        <v>38</v>
      </c>
      <c r="D840" t="s">
        <v>39</v>
      </c>
      <c r="E840">
        <v>3</v>
      </c>
      <c r="F840" t="s">
        <v>262</v>
      </c>
      <c r="G840">
        <v>5</v>
      </c>
      <c r="H840">
        <v>8</v>
      </c>
      <c r="I840">
        <v>1</v>
      </c>
      <c r="J840">
        <v>7</v>
      </c>
      <c r="K840">
        <v>9</v>
      </c>
      <c r="L840">
        <v>9</v>
      </c>
      <c r="M840">
        <v>1</v>
      </c>
      <c r="N840" t="s">
        <v>55</v>
      </c>
      <c r="O840" t="s">
        <v>42</v>
      </c>
      <c r="P840" t="s">
        <v>56</v>
      </c>
      <c r="Q840" t="s">
        <v>57</v>
      </c>
      <c r="R840" t="s">
        <v>45</v>
      </c>
      <c r="S840" t="s">
        <v>46</v>
      </c>
      <c r="T840" t="s">
        <v>58</v>
      </c>
      <c r="U840">
        <v>4</v>
      </c>
      <c r="V840" t="s">
        <v>108</v>
      </c>
      <c r="W840" t="s">
        <v>133</v>
      </c>
      <c r="X840" t="s">
        <v>251</v>
      </c>
      <c r="Y840">
        <v>1</v>
      </c>
      <c r="Z840">
        <v>3</v>
      </c>
      <c r="AA840">
        <v>48</v>
      </c>
    </row>
    <row r="841" spans="1:27" x14ac:dyDescent="0.35">
      <c r="A841">
        <v>202</v>
      </c>
      <c r="B841">
        <v>202</v>
      </c>
      <c r="C841" t="s">
        <v>38</v>
      </c>
      <c r="D841" t="s">
        <v>39</v>
      </c>
      <c r="E841">
        <v>3</v>
      </c>
      <c r="F841" t="s">
        <v>262</v>
      </c>
      <c r="G841">
        <v>5</v>
      </c>
      <c r="H841">
        <v>8</v>
      </c>
      <c r="I841">
        <v>1</v>
      </c>
      <c r="J841">
        <v>8</v>
      </c>
      <c r="K841">
        <v>11</v>
      </c>
      <c r="L841">
        <v>11</v>
      </c>
      <c r="M841">
        <v>1</v>
      </c>
      <c r="N841" t="s">
        <v>77</v>
      </c>
      <c r="O841" t="s">
        <v>42</v>
      </c>
      <c r="P841" t="s">
        <v>78</v>
      </c>
      <c r="Q841" t="s">
        <v>79</v>
      </c>
      <c r="R841" t="s">
        <v>80</v>
      </c>
      <c r="S841" t="s">
        <v>81</v>
      </c>
      <c r="T841" t="s">
        <v>82</v>
      </c>
      <c r="U841">
        <v>1</v>
      </c>
      <c r="V841" t="s">
        <v>96</v>
      </c>
      <c r="W841" t="s">
        <v>173</v>
      </c>
      <c r="X841" t="s">
        <v>222</v>
      </c>
      <c r="Y841">
        <v>1</v>
      </c>
      <c r="Z841">
        <v>3</v>
      </c>
      <c r="AA841">
        <v>48</v>
      </c>
    </row>
    <row r="842" spans="1:27" x14ac:dyDescent="0.35">
      <c r="A842">
        <v>202</v>
      </c>
      <c r="B842">
        <v>202</v>
      </c>
      <c r="C842" t="s">
        <v>38</v>
      </c>
      <c r="D842" t="s">
        <v>39</v>
      </c>
      <c r="E842">
        <v>3</v>
      </c>
      <c r="F842" t="s">
        <v>262</v>
      </c>
      <c r="G842">
        <v>5</v>
      </c>
      <c r="H842">
        <v>8</v>
      </c>
      <c r="I842">
        <v>1</v>
      </c>
      <c r="J842">
        <v>9</v>
      </c>
      <c r="K842">
        <v>8</v>
      </c>
      <c r="L842">
        <v>8</v>
      </c>
      <c r="M842">
        <v>1</v>
      </c>
      <c r="N842" t="s">
        <v>117</v>
      </c>
      <c r="O842" t="s">
        <v>42</v>
      </c>
      <c r="P842" t="s">
        <v>43</v>
      </c>
      <c r="Q842" t="s">
        <v>44</v>
      </c>
      <c r="R842" t="s">
        <v>52</v>
      </c>
      <c r="S842" t="s">
        <v>53</v>
      </c>
      <c r="T842" t="s">
        <v>118</v>
      </c>
      <c r="U842">
        <v>5</v>
      </c>
      <c r="V842" t="s">
        <v>47</v>
      </c>
      <c r="W842" t="s">
        <v>243</v>
      </c>
      <c r="X842" t="s">
        <v>145</v>
      </c>
      <c r="Y842">
        <v>1</v>
      </c>
      <c r="Z842">
        <v>3</v>
      </c>
      <c r="AA842">
        <v>48</v>
      </c>
    </row>
    <row r="843" spans="1:27" x14ac:dyDescent="0.35">
      <c r="A843">
        <v>202</v>
      </c>
      <c r="B843">
        <v>202</v>
      </c>
      <c r="C843" t="s">
        <v>38</v>
      </c>
      <c r="D843" t="s">
        <v>39</v>
      </c>
      <c r="E843">
        <v>3</v>
      </c>
      <c r="F843" t="s">
        <v>262</v>
      </c>
      <c r="G843">
        <v>5</v>
      </c>
      <c r="H843">
        <v>8</v>
      </c>
      <c r="I843">
        <v>1</v>
      </c>
      <c r="J843">
        <v>10</v>
      </c>
      <c r="K843">
        <v>12</v>
      </c>
      <c r="L843">
        <v>12</v>
      </c>
      <c r="M843">
        <v>1</v>
      </c>
      <c r="N843" t="s">
        <v>95</v>
      </c>
      <c r="O843" t="s">
        <v>42</v>
      </c>
      <c r="P843" t="s">
        <v>78</v>
      </c>
      <c r="Q843" t="s">
        <v>79</v>
      </c>
      <c r="R843" t="s">
        <v>52</v>
      </c>
      <c r="S843" t="s">
        <v>53</v>
      </c>
      <c r="T843" t="s">
        <v>96</v>
      </c>
      <c r="U843">
        <v>1</v>
      </c>
      <c r="V843" t="s">
        <v>106</v>
      </c>
      <c r="W843" t="s">
        <v>159</v>
      </c>
      <c r="X843" t="s">
        <v>228</v>
      </c>
      <c r="Y843">
        <v>2</v>
      </c>
      <c r="Z843">
        <v>3</v>
      </c>
      <c r="AA843">
        <v>48</v>
      </c>
    </row>
    <row r="844" spans="1:27" x14ac:dyDescent="0.35">
      <c r="A844">
        <v>202</v>
      </c>
      <c r="B844">
        <v>202</v>
      </c>
      <c r="C844" t="s">
        <v>38</v>
      </c>
      <c r="D844" t="s">
        <v>39</v>
      </c>
      <c r="E844">
        <v>3</v>
      </c>
      <c r="F844" t="s">
        <v>262</v>
      </c>
      <c r="G844">
        <v>5</v>
      </c>
      <c r="H844">
        <v>8</v>
      </c>
      <c r="I844">
        <v>1</v>
      </c>
      <c r="J844">
        <v>11</v>
      </c>
      <c r="K844">
        <v>3</v>
      </c>
      <c r="L844">
        <v>3</v>
      </c>
      <c r="M844">
        <v>1</v>
      </c>
      <c r="N844" t="s">
        <v>121</v>
      </c>
      <c r="O844" t="s">
        <v>42</v>
      </c>
      <c r="P844" t="s">
        <v>70</v>
      </c>
      <c r="Q844" t="s">
        <v>71</v>
      </c>
      <c r="R844" t="s">
        <v>80</v>
      </c>
      <c r="S844" t="s">
        <v>81</v>
      </c>
      <c r="T844" t="s">
        <v>122</v>
      </c>
      <c r="U844">
        <v>4</v>
      </c>
      <c r="V844" t="s">
        <v>72</v>
      </c>
      <c r="W844" t="s">
        <v>197</v>
      </c>
      <c r="X844" t="s">
        <v>249</v>
      </c>
      <c r="Y844">
        <v>1</v>
      </c>
      <c r="Z844">
        <v>3</v>
      </c>
      <c r="AA844">
        <v>48</v>
      </c>
    </row>
    <row r="845" spans="1:27" x14ac:dyDescent="0.35">
      <c r="A845">
        <v>202</v>
      </c>
      <c r="B845">
        <v>202</v>
      </c>
      <c r="C845" t="s">
        <v>38</v>
      </c>
      <c r="D845" t="s">
        <v>39</v>
      </c>
      <c r="E845">
        <v>3</v>
      </c>
      <c r="F845" t="s">
        <v>262</v>
      </c>
      <c r="G845">
        <v>5</v>
      </c>
      <c r="H845">
        <v>8</v>
      </c>
      <c r="I845">
        <v>1</v>
      </c>
      <c r="J845">
        <v>12</v>
      </c>
      <c r="K845">
        <v>5</v>
      </c>
      <c r="L845">
        <v>5</v>
      </c>
      <c r="M845">
        <v>1</v>
      </c>
      <c r="N845" t="s">
        <v>59</v>
      </c>
      <c r="O845" t="s">
        <v>42</v>
      </c>
      <c r="P845" t="s">
        <v>60</v>
      </c>
      <c r="Q845" t="s">
        <v>61</v>
      </c>
      <c r="R845" t="s">
        <v>62</v>
      </c>
      <c r="S845" t="s">
        <v>63</v>
      </c>
      <c r="T845" t="s">
        <v>64</v>
      </c>
      <c r="U845">
        <v>1</v>
      </c>
      <c r="V845" t="s">
        <v>90</v>
      </c>
      <c r="W845" t="s">
        <v>257</v>
      </c>
      <c r="X845" t="s">
        <v>137</v>
      </c>
      <c r="Y845">
        <v>1</v>
      </c>
      <c r="Z845">
        <v>3</v>
      </c>
      <c r="AA845">
        <v>48</v>
      </c>
    </row>
    <row r="846" spans="1:27" x14ac:dyDescent="0.35">
      <c r="A846">
        <v>202</v>
      </c>
      <c r="B846">
        <v>202</v>
      </c>
      <c r="C846" t="s">
        <v>38</v>
      </c>
      <c r="D846" t="s">
        <v>39</v>
      </c>
      <c r="E846">
        <v>3</v>
      </c>
      <c r="F846" t="s">
        <v>262</v>
      </c>
      <c r="G846">
        <v>5</v>
      </c>
      <c r="H846">
        <v>8</v>
      </c>
      <c r="I846">
        <v>1</v>
      </c>
      <c r="J846">
        <v>13</v>
      </c>
      <c r="K846">
        <v>24</v>
      </c>
      <c r="L846">
        <v>24</v>
      </c>
      <c r="M846">
        <v>1</v>
      </c>
      <c r="N846" t="s">
        <v>198</v>
      </c>
      <c r="O846" t="s">
        <v>124</v>
      </c>
      <c r="P846" t="s">
        <v>177</v>
      </c>
      <c r="Q846" t="s">
        <v>178</v>
      </c>
      <c r="R846" t="s">
        <v>150</v>
      </c>
      <c r="S846" t="s">
        <v>53</v>
      </c>
      <c r="T846" t="s">
        <v>199</v>
      </c>
      <c r="U846">
        <v>1</v>
      </c>
      <c r="V846" t="s">
        <v>197</v>
      </c>
      <c r="W846" t="s">
        <v>216</v>
      </c>
      <c r="X846" t="s">
        <v>72</v>
      </c>
      <c r="Y846">
        <v>2</v>
      </c>
      <c r="Z846">
        <v>3</v>
      </c>
      <c r="AA846">
        <v>48</v>
      </c>
    </row>
    <row r="847" spans="1:27" x14ac:dyDescent="0.35">
      <c r="A847">
        <v>202</v>
      </c>
      <c r="B847">
        <v>202</v>
      </c>
      <c r="C847" t="s">
        <v>38</v>
      </c>
      <c r="D847" t="s">
        <v>39</v>
      </c>
      <c r="E847">
        <v>3</v>
      </c>
      <c r="F847" t="s">
        <v>262</v>
      </c>
      <c r="G847">
        <v>5</v>
      </c>
      <c r="H847">
        <v>8</v>
      </c>
      <c r="I847">
        <v>1</v>
      </c>
      <c r="J847">
        <v>14</v>
      </c>
      <c r="K847">
        <v>16</v>
      </c>
      <c r="L847">
        <v>16</v>
      </c>
      <c r="M847">
        <v>1</v>
      </c>
      <c r="N847" t="s">
        <v>170</v>
      </c>
      <c r="O847" t="s">
        <v>124</v>
      </c>
      <c r="P847" t="s">
        <v>157</v>
      </c>
      <c r="Q847" t="s">
        <v>158</v>
      </c>
      <c r="R847" t="s">
        <v>147</v>
      </c>
      <c r="S847" t="s">
        <v>63</v>
      </c>
      <c r="T847" t="s">
        <v>171</v>
      </c>
      <c r="U847">
        <v>1</v>
      </c>
      <c r="V847" t="s">
        <v>183</v>
      </c>
      <c r="W847" t="s">
        <v>110</v>
      </c>
      <c r="X847" t="s">
        <v>261</v>
      </c>
      <c r="Y847">
        <v>2</v>
      </c>
      <c r="Z847">
        <v>3</v>
      </c>
      <c r="AA847">
        <v>48</v>
      </c>
    </row>
    <row r="848" spans="1:27" x14ac:dyDescent="0.35">
      <c r="A848">
        <v>202</v>
      </c>
      <c r="B848">
        <v>202</v>
      </c>
      <c r="C848" t="s">
        <v>38</v>
      </c>
      <c r="D848" t="s">
        <v>39</v>
      </c>
      <c r="E848">
        <v>3</v>
      </c>
      <c r="F848" t="s">
        <v>262</v>
      </c>
      <c r="G848">
        <v>5</v>
      </c>
      <c r="H848">
        <v>8</v>
      </c>
      <c r="I848">
        <v>1</v>
      </c>
      <c r="J848">
        <v>15</v>
      </c>
      <c r="K848">
        <v>19</v>
      </c>
      <c r="L848">
        <v>19</v>
      </c>
      <c r="M848">
        <v>1</v>
      </c>
      <c r="N848" t="s">
        <v>134</v>
      </c>
      <c r="O848" t="s">
        <v>124</v>
      </c>
      <c r="P848" t="s">
        <v>135</v>
      </c>
      <c r="Q848" t="s">
        <v>136</v>
      </c>
      <c r="R848" t="s">
        <v>127</v>
      </c>
      <c r="S848" t="s">
        <v>46</v>
      </c>
      <c r="T848" t="s">
        <v>137</v>
      </c>
      <c r="U848">
        <v>1</v>
      </c>
      <c r="V848" t="s">
        <v>189</v>
      </c>
      <c r="W848" t="s">
        <v>112</v>
      </c>
      <c r="X848" t="s">
        <v>241</v>
      </c>
      <c r="Y848">
        <v>2</v>
      </c>
      <c r="Z848">
        <v>3</v>
      </c>
      <c r="AA848">
        <v>48</v>
      </c>
    </row>
    <row r="849" spans="1:27" x14ac:dyDescent="0.35">
      <c r="A849">
        <v>202</v>
      </c>
      <c r="B849">
        <v>202</v>
      </c>
      <c r="C849" t="s">
        <v>38</v>
      </c>
      <c r="D849" t="s">
        <v>39</v>
      </c>
      <c r="E849">
        <v>3</v>
      </c>
      <c r="F849" t="s">
        <v>262</v>
      </c>
      <c r="G849">
        <v>5</v>
      </c>
      <c r="H849">
        <v>8</v>
      </c>
      <c r="I849">
        <v>1</v>
      </c>
      <c r="J849">
        <v>16</v>
      </c>
      <c r="K849">
        <v>21</v>
      </c>
      <c r="L849">
        <v>21</v>
      </c>
      <c r="M849">
        <v>1</v>
      </c>
      <c r="N849" t="s">
        <v>123</v>
      </c>
      <c r="O849" t="s">
        <v>124</v>
      </c>
      <c r="P849" t="s">
        <v>125</v>
      </c>
      <c r="Q849" t="s">
        <v>126</v>
      </c>
      <c r="R849" t="s">
        <v>127</v>
      </c>
      <c r="S849" t="s">
        <v>46</v>
      </c>
      <c r="T849" t="s">
        <v>128</v>
      </c>
      <c r="U849">
        <v>5</v>
      </c>
      <c r="V849" t="s">
        <v>148</v>
      </c>
      <c r="W849" t="s">
        <v>228</v>
      </c>
      <c r="X849" t="s">
        <v>114</v>
      </c>
      <c r="Y849">
        <v>1</v>
      </c>
      <c r="Z849">
        <v>3</v>
      </c>
      <c r="AA849">
        <v>48</v>
      </c>
    </row>
    <row r="850" spans="1:27" x14ac:dyDescent="0.35">
      <c r="A850">
        <v>202</v>
      </c>
      <c r="B850">
        <v>202</v>
      </c>
      <c r="C850" t="s">
        <v>38</v>
      </c>
      <c r="D850" t="s">
        <v>39</v>
      </c>
      <c r="E850">
        <v>3</v>
      </c>
      <c r="F850" t="s">
        <v>262</v>
      </c>
      <c r="G850">
        <v>5</v>
      </c>
      <c r="H850">
        <v>8</v>
      </c>
      <c r="I850">
        <v>1</v>
      </c>
      <c r="J850">
        <v>17</v>
      </c>
      <c r="K850">
        <v>20</v>
      </c>
      <c r="L850">
        <v>20</v>
      </c>
      <c r="M850">
        <v>1</v>
      </c>
      <c r="N850" t="s">
        <v>149</v>
      </c>
      <c r="O850" t="s">
        <v>124</v>
      </c>
      <c r="P850" t="s">
        <v>135</v>
      </c>
      <c r="Q850" t="s">
        <v>136</v>
      </c>
      <c r="R850" t="s">
        <v>150</v>
      </c>
      <c r="S850" t="s">
        <v>53</v>
      </c>
      <c r="T850" t="s">
        <v>151</v>
      </c>
      <c r="U850">
        <v>5</v>
      </c>
      <c r="V850" t="s">
        <v>137</v>
      </c>
      <c r="W850" t="s">
        <v>122</v>
      </c>
      <c r="X850" t="s">
        <v>257</v>
      </c>
      <c r="Y850">
        <v>1</v>
      </c>
      <c r="Z850">
        <v>3</v>
      </c>
      <c r="AA850">
        <v>48</v>
      </c>
    </row>
    <row r="851" spans="1:27" x14ac:dyDescent="0.35">
      <c r="A851">
        <v>202</v>
      </c>
      <c r="B851">
        <v>202</v>
      </c>
      <c r="C851" t="s">
        <v>38</v>
      </c>
      <c r="D851" t="s">
        <v>39</v>
      </c>
      <c r="E851">
        <v>3</v>
      </c>
      <c r="F851" t="s">
        <v>262</v>
      </c>
      <c r="G851">
        <v>5</v>
      </c>
      <c r="H851">
        <v>8</v>
      </c>
      <c r="I851">
        <v>1</v>
      </c>
      <c r="J851">
        <v>18</v>
      </c>
      <c r="K851">
        <v>17</v>
      </c>
      <c r="L851">
        <v>17</v>
      </c>
      <c r="M851">
        <v>1</v>
      </c>
      <c r="N851" t="s">
        <v>152</v>
      </c>
      <c r="O851" t="s">
        <v>124</v>
      </c>
      <c r="P851" t="s">
        <v>153</v>
      </c>
      <c r="Q851" t="s">
        <v>154</v>
      </c>
      <c r="R851" t="s">
        <v>147</v>
      </c>
      <c r="S851" t="s">
        <v>63</v>
      </c>
      <c r="T851" t="s">
        <v>155</v>
      </c>
      <c r="U851">
        <v>5</v>
      </c>
      <c r="V851" t="s">
        <v>175</v>
      </c>
      <c r="W851" t="s">
        <v>104</v>
      </c>
      <c r="X851" t="s">
        <v>230</v>
      </c>
      <c r="Y851">
        <v>1</v>
      </c>
      <c r="Z851">
        <v>3</v>
      </c>
      <c r="AA851">
        <v>48</v>
      </c>
    </row>
    <row r="852" spans="1:27" x14ac:dyDescent="0.35">
      <c r="A852">
        <v>202</v>
      </c>
      <c r="B852">
        <v>202</v>
      </c>
      <c r="C852" t="s">
        <v>38</v>
      </c>
      <c r="D852" t="s">
        <v>39</v>
      </c>
      <c r="E852">
        <v>3</v>
      </c>
      <c r="F852" t="s">
        <v>262</v>
      </c>
      <c r="G852">
        <v>5</v>
      </c>
      <c r="H852">
        <v>8</v>
      </c>
      <c r="I852">
        <v>1</v>
      </c>
      <c r="J852">
        <v>19</v>
      </c>
      <c r="K852">
        <v>23</v>
      </c>
      <c r="L852">
        <v>23</v>
      </c>
      <c r="M852">
        <v>1</v>
      </c>
      <c r="N852" t="s">
        <v>176</v>
      </c>
      <c r="O852" t="s">
        <v>124</v>
      </c>
      <c r="P852" t="s">
        <v>177</v>
      </c>
      <c r="Q852" t="s">
        <v>178</v>
      </c>
      <c r="R852" t="s">
        <v>132</v>
      </c>
      <c r="S852" t="s">
        <v>81</v>
      </c>
      <c r="T852" t="s">
        <v>179</v>
      </c>
      <c r="U852">
        <v>5</v>
      </c>
      <c r="V852" t="s">
        <v>199</v>
      </c>
      <c r="W852" t="s">
        <v>222</v>
      </c>
      <c r="X852" t="s">
        <v>47</v>
      </c>
      <c r="Y852">
        <v>1</v>
      </c>
      <c r="Z852">
        <v>3</v>
      </c>
      <c r="AA852">
        <v>48</v>
      </c>
    </row>
    <row r="853" spans="1:27" x14ac:dyDescent="0.35">
      <c r="A853">
        <v>202</v>
      </c>
      <c r="B853">
        <v>202</v>
      </c>
      <c r="C853" t="s">
        <v>38</v>
      </c>
      <c r="D853" t="s">
        <v>39</v>
      </c>
      <c r="E853">
        <v>3</v>
      </c>
      <c r="F853" t="s">
        <v>262</v>
      </c>
      <c r="G853">
        <v>5</v>
      </c>
      <c r="H853">
        <v>8</v>
      </c>
      <c r="I853">
        <v>1</v>
      </c>
      <c r="J853">
        <v>20</v>
      </c>
      <c r="K853">
        <v>15</v>
      </c>
      <c r="L853">
        <v>15</v>
      </c>
      <c r="M853">
        <v>1</v>
      </c>
      <c r="N853" t="s">
        <v>156</v>
      </c>
      <c r="O853" t="s">
        <v>124</v>
      </c>
      <c r="P853" t="s">
        <v>157</v>
      </c>
      <c r="Q853" t="s">
        <v>158</v>
      </c>
      <c r="R853" t="s">
        <v>132</v>
      </c>
      <c r="S853" t="s">
        <v>81</v>
      </c>
      <c r="T853" t="s">
        <v>159</v>
      </c>
      <c r="U853">
        <v>5</v>
      </c>
      <c r="V853" t="s">
        <v>171</v>
      </c>
      <c r="W853" t="s">
        <v>54</v>
      </c>
      <c r="X853" t="s">
        <v>236</v>
      </c>
      <c r="Y853">
        <v>1</v>
      </c>
      <c r="Z853">
        <v>3</v>
      </c>
      <c r="AA853">
        <v>48</v>
      </c>
    </row>
    <row r="854" spans="1:27" x14ac:dyDescent="0.35">
      <c r="A854">
        <v>202</v>
      </c>
      <c r="B854">
        <v>202</v>
      </c>
      <c r="C854" t="s">
        <v>38</v>
      </c>
      <c r="D854" t="s">
        <v>39</v>
      </c>
      <c r="E854">
        <v>3</v>
      </c>
      <c r="F854" t="s">
        <v>262</v>
      </c>
      <c r="G854">
        <v>5</v>
      </c>
      <c r="H854">
        <v>8</v>
      </c>
      <c r="I854">
        <v>1</v>
      </c>
      <c r="J854">
        <v>21</v>
      </c>
      <c r="K854">
        <v>18</v>
      </c>
      <c r="L854">
        <v>18</v>
      </c>
      <c r="M854">
        <v>1</v>
      </c>
      <c r="N854" t="s">
        <v>174</v>
      </c>
      <c r="O854" t="s">
        <v>124</v>
      </c>
      <c r="P854" t="s">
        <v>153</v>
      </c>
      <c r="Q854" t="s">
        <v>154</v>
      </c>
      <c r="R854" t="s">
        <v>150</v>
      </c>
      <c r="S854" t="s">
        <v>53</v>
      </c>
      <c r="T854" t="s">
        <v>175</v>
      </c>
      <c r="U854">
        <v>2</v>
      </c>
      <c r="V854" t="s">
        <v>151</v>
      </c>
      <c r="W854" t="s">
        <v>64</v>
      </c>
      <c r="X854" t="s">
        <v>259</v>
      </c>
      <c r="Y854">
        <v>2</v>
      </c>
      <c r="Z854">
        <v>3</v>
      </c>
      <c r="AA854">
        <v>48</v>
      </c>
    </row>
    <row r="855" spans="1:27" x14ac:dyDescent="0.35">
      <c r="A855">
        <v>202</v>
      </c>
      <c r="B855">
        <v>202</v>
      </c>
      <c r="C855" t="s">
        <v>38</v>
      </c>
      <c r="D855" t="s">
        <v>39</v>
      </c>
      <c r="E855">
        <v>3</v>
      </c>
      <c r="F855" t="s">
        <v>262</v>
      </c>
      <c r="G855">
        <v>5</v>
      </c>
      <c r="H855">
        <v>8</v>
      </c>
      <c r="I855">
        <v>1</v>
      </c>
      <c r="J855">
        <v>22</v>
      </c>
      <c r="K855">
        <v>13</v>
      </c>
      <c r="L855">
        <v>13</v>
      </c>
      <c r="M855">
        <v>1</v>
      </c>
      <c r="N855" t="s">
        <v>188</v>
      </c>
      <c r="O855" t="s">
        <v>124</v>
      </c>
      <c r="P855" t="s">
        <v>163</v>
      </c>
      <c r="Q855" t="s">
        <v>164</v>
      </c>
      <c r="R855" t="s">
        <v>127</v>
      </c>
      <c r="S855" t="s">
        <v>46</v>
      </c>
      <c r="T855" t="s">
        <v>189</v>
      </c>
      <c r="U855">
        <v>2</v>
      </c>
      <c r="V855" t="s">
        <v>165</v>
      </c>
      <c r="W855" t="s">
        <v>251</v>
      </c>
      <c r="X855" t="s">
        <v>116</v>
      </c>
      <c r="Y855">
        <v>1</v>
      </c>
      <c r="Z855">
        <v>3</v>
      </c>
      <c r="AA855">
        <v>48</v>
      </c>
    </row>
    <row r="856" spans="1:27" x14ac:dyDescent="0.35">
      <c r="A856">
        <v>202</v>
      </c>
      <c r="B856">
        <v>202</v>
      </c>
      <c r="C856" t="s">
        <v>38</v>
      </c>
      <c r="D856" t="s">
        <v>39</v>
      </c>
      <c r="E856">
        <v>3</v>
      </c>
      <c r="F856" t="s">
        <v>262</v>
      </c>
      <c r="G856">
        <v>5</v>
      </c>
      <c r="H856">
        <v>8</v>
      </c>
      <c r="I856">
        <v>1</v>
      </c>
      <c r="J856">
        <v>23</v>
      </c>
      <c r="K856">
        <v>22</v>
      </c>
      <c r="L856">
        <v>22</v>
      </c>
      <c r="M856">
        <v>1</v>
      </c>
      <c r="N856" t="s">
        <v>146</v>
      </c>
      <c r="O856" t="s">
        <v>124</v>
      </c>
      <c r="P856" t="s">
        <v>125</v>
      </c>
      <c r="Q856" t="s">
        <v>126</v>
      </c>
      <c r="R856" t="s">
        <v>147</v>
      </c>
      <c r="S856" t="s">
        <v>63</v>
      </c>
      <c r="T856" t="s">
        <v>148</v>
      </c>
      <c r="U856">
        <v>1</v>
      </c>
      <c r="V856" t="s">
        <v>161</v>
      </c>
      <c r="W856" t="s">
        <v>118</v>
      </c>
      <c r="X856" t="s">
        <v>225</v>
      </c>
      <c r="Y856">
        <v>2</v>
      </c>
      <c r="Z856">
        <v>3</v>
      </c>
      <c r="AA856">
        <v>48</v>
      </c>
    </row>
    <row r="857" spans="1:27" x14ac:dyDescent="0.35">
      <c r="A857">
        <v>202</v>
      </c>
      <c r="B857">
        <v>202</v>
      </c>
      <c r="C857" t="s">
        <v>38</v>
      </c>
      <c r="D857" t="s">
        <v>39</v>
      </c>
      <c r="E857">
        <v>3</v>
      </c>
      <c r="F857" t="s">
        <v>262</v>
      </c>
      <c r="G857">
        <v>5</v>
      </c>
      <c r="H857">
        <v>8</v>
      </c>
      <c r="I857">
        <v>1</v>
      </c>
      <c r="J857">
        <v>24</v>
      </c>
      <c r="K857">
        <v>14</v>
      </c>
      <c r="L857">
        <v>14</v>
      </c>
      <c r="M857">
        <v>1</v>
      </c>
      <c r="N857" t="s">
        <v>162</v>
      </c>
      <c r="O857" t="s">
        <v>124</v>
      </c>
      <c r="P857" t="s">
        <v>163</v>
      </c>
      <c r="Q857" t="s">
        <v>164</v>
      </c>
      <c r="R857" t="s">
        <v>132</v>
      </c>
      <c r="S857" t="s">
        <v>81</v>
      </c>
      <c r="T857" t="s">
        <v>165</v>
      </c>
      <c r="U857">
        <v>5</v>
      </c>
      <c r="V857" t="s">
        <v>179</v>
      </c>
      <c r="W857" t="s">
        <v>253</v>
      </c>
      <c r="X857" t="s">
        <v>108</v>
      </c>
      <c r="Y857">
        <v>2</v>
      </c>
      <c r="Z857">
        <v>3</v>
      </c>
      <c r="AA857">
        <v>48</v>
      </c>
    </row>
    <row r="858" spans="1:27" x14ac:dyDescent="0.35">
      <c r="A858">
        <v>202</v>
      </c>
      <c r="B858">
        <v>202</v>
      </c>
      <c r="C858" t="s">
        <v>38</v>
      </c>
      <c r="D858" t="s">
        <v>39</v>
      </c>
      <c r="E858">
        <v>3</v>
      </c>
      <c r="F858" t="s">
        <v>262</v>
      </c>
      <c r="G858">
        <v>5</v>
      </c>
      <c r="H858">
        <v>8</v>
      </c>
      <c r="I858">
        <v>1</v>
      </c>
      <c r="J858">
        <v>25</v>
      </c>
      <c r="K858">
        <v>34</v>
      </c>
      <c r="L858">
        <v>34</v>
      </c>
      <c r="M858">
        <v>1</v>
      </c>
      <c r="N858" t="s">
        <v>208</v>
      </c>
      <c r="O858" t="s">
        <v>201</v>
      </c>
      <c r="P858" t="s">
        <v>202</v>
      </c>
      <c r="Q858" t="s">
        <v>209</v>
      </c>
      <c r="R858" t="s">
        <v>202</v>
      </c>
      <c r="S858" t="s">
        <v>63</v>
      </c>
      <c r="T858" t="s">
        <v>210</v>
      </c>
      <c r="U858">
        <v>1</v>
      </c>
      <c r="V858" t="s">
        <v>259</v>
      </c>
      <c r="W858" t="s">
        <v>159</v>
      </c>
      <c r="X858" t="s">
        <v>54</v>
      </c>
      <c r="Y858">
        <v>1</v>
      </c>
      <c r="Z858">
        <v>3</v>
      </c>
      <c r="AA858">
        <v>48</v>
      </c>
    </row>
    <row r="859" spans="1:27" x14ac:dyDescent="0.35">
      <c r="A859">
        <v>202</v>
      </c>
      <c r="B859">
        <v>202</v>
      </c>
      <c r="C859" t="s">
        <v>38</v>
      </c>
      <c r="D859" t="s">
        <v>39</v>
      </c>
      <c r="E859">
        <v>3</v>
      </c>
      <c r="F859" t="s">
        <v>262</v>
      </c>
      <c r="G859">
        <v>5</v>
      </c>
      <c r="H859">
        <v>8</v>
      </c>
      <c r="I859">
        <v>1</v>
      </c>
      <c r="J859">
        <v>26</v>
      </c>
      <c r="K859">
        <v>30</v>
      </c>
      <c r="L859">
        <v>30</v>
      </c>
      <c r="M859">
        <v>1</v>
      </c>
      <c r="N859" t="s">
        <v>254</v>
      </c>
      <c r="O859" t="s">
        <v>201</v>
      </c>
      <c r="P859" t="s">
        <v>202</v>
      </c>
      <c r="Q859" t="s">
        <v>215</v>
      </c>
      <c r="R859" t="s">
        <v>202</v>
      </c>
      <c r="S859" t="s">
        <v>53</v>
      </c>
      <c r="T859" t="s">
        <v>255</v>
      </c>
      <c r="U859">
        <v>5</v>
      </c>
      <c r="V859" t="s">
        <v>233</v>
      </c>
      <c r="W859" t="s">
        <v>114</v>
      </c>
      <c r="X859" t="s">
        <v>141</v>
      </c>
      <c r="Y859">
        <v>2</v>
      </c>
      <c r="Z859">
        <v>3</v>
      </c>
      <c r="AA859">
        <v>48</v>
      </c>
    </row>
    <row r="860" spans="1:27" x14ac:dyDescent="0.35">
      <c r="A860">
        <v>202</v>
      </c>
      <c r="B860">
        <v>202</v>
      </c>
      <c r="C860" t="s">
        <v>38</v>
      </c>
      <c r="D860" t="s">
        <v>39</v>
      </c>
      <c r="E860">
        <v>3</v>
      </c>
      <c r="F860" t="s">
        <v>262</v>
      </c>
      <c r="G860">
        <v>5</v>
      </c>
      <c r="H860">
        <v>8</v>
      </c>
      <c r="I860">
        <v>1</v>
      </c>
      <c r="J860">
        <v>27</v>
      </c>
      <c r="K860">
        <v>35</v>
      </c>
      <c r="L860">
        <v>35</v>
      </c>
      <c r="M860">
        <v>1</v>
      </c>
      <c r="N860" t="s">
        <v>260</v>
      </c>
      <c r="O860" t="s">
        <v>201</v>
      </c>
      <c r="P860" t="s">
        <v>202</v>
      </c>
      <c r="Q860" t="s">
        <v>232</v>
      </c>
      <c r="R860" t="s">
        <v>202</v>
      </c>
      <c r="S860" t="s">
        <v>81</v>
      </c>
      <c r="T860" t="s">
        <v>261</v>
      </c>
      <c r="U860">
        <v>1</v>
      </c>
      <c r="V860" t="s">
        <v>207</v>
      </c>
      <c r="W860" t="s">
        <v>90</v>
      </c>
      <c r="X860" t="s">
        <v>175</v>
      </c>
      <c r="Y860">
        <v>2</v>
      </c>
      <c r="Z860">
        <v>3</v>
      </c>
      <c r="AA860">
        <v>48</v>
      </c>
    </row>
    <row r="861" spans="1:27" x14ac:dyDescent="0.35">
      <c r="A861">
        <v>202</v>
      </c>
      <c r="B861">
        <v>202</v>
      </c>
      <c r="C861" t="s">
        <v>38</v>
      </c>
      <c r="D861" t="s">
        <v>39</v>
      </c>
      <c r="E861">
        <v>3</v>
      </c>
      <c r="F861" t="s">
        <v>262</v>
      </c>
      <c r="G861">
        <v>5</v>
      </c>
      <c r="H861">
        <v>8</v>
      </c>
      <c r="I861">
        <v>1</v>
      </c>
      <c r="J861">
        <v>28</v>
      </c>
      <c r="K861">
        <v>25</v>
      </c>
      <c r="L861">
        <v>25</v>
      </c>
      <c r="M861">
        <v>1</v>
      </c>
      <c r="N861" t="s">
        <v>220</v>
      </c>
      <c r="O861" t="s">
        <v>201</v>
      </c>
      <c r="P861" t="s">
        <v>202</v>
      </c>
      <c r="Q861" t="s">
        <v>221</v>
      </c>
      <c r="R861" t="s">
        <v>202</v>
      </c>
      <c r="S861" t="s">
        <v>46</v>
      </c>
      <c r="T861" t="s">
        <v>222</v>
      </c>
      <c r="U861">
        <v>4</v>
      </c>
      <c r="V861" t="s">
        <v>257</v>
      </c>
      <c r="W861" t="s">
        <v>72</v>
      </c>
      <c r="X861" t="s">
        <v>191</v>
      </c>
      <c r="Y861">
        <v>1</v>
      </c>
      <c r="Z861">
        <v>3</v>
      </c>
      <c r="AA861">
        <v>48</v>
      </c>
    </row>
    <row r="862" spans="1:27" x14ac:dyDescent="0.35">
      <c r="A862">
        <v>202</v>
      </c>
      <c r="B862">
        <v>202</v>
      </c>
      <c r="C862" t="s">
        <v>38</v>
      </c>
      <c r="D862" t="s">
        <v>39</v>
      </c>
      <c r="E862">
        <v>3</v>
      </c>
      <c r="F862" t="s">
        <v>262</v>
      </c>
      <c r="G862">
        <v>5</v>
      </c>
      <c r="H862">
        <v>8</v>
      </c>
      <c r="I862">
        <v>1</v>
      </c>
      <c r="J862">
        <v>29</v>
      </c>
      <c r="K862">
        <v>36</v>
      </c>
      <c r="L862">
        <v>36</v>
      </c>
      <c r="M862">
        <v>1</v>
      </c>
      <c r="N862" t="s">
        <v>231</v>
      </c>
      <c r="O862" t="s">
        <v>201</v>
      </c>
      <c r="P862" t="s">
        <v>202</v>
      </c>
      <c r="Q862" t="s">
        <v>232</v>
      </c>
      <c r="R862" t="s">
        <v>202</v>
      </c>
      <c r="S862" t="s">
        <v>53</v>
      </c>
      <c r="T862" t="s">
        <v>233</v>
      </c>
      <c r="U862">
        <v>1</v>
      </c>
      <c r="V862" t="s">
        <v>261</v>
      </c>
      <c r="W862" t="s">
        <v>183</v>
      </c>
      <c r="X862" t="s">
        <v>68</v>
      </c>
      <c r="Y862">
        <v>1</v>
      </c>
      <c r="Z862">
        <v>3</v>
      </c>
      <c r="AA862">
        <v>48</v>
      </c>
    </row>
    <row r="863" spans="1:27" x14ac:dyDescent="0.35">
      <c r="A863">
        <v>202</v>
      </c>
      <c r="B863">
        <v>202</v>
      </c>
      <c r="C863" t="s">
        <v>38</v>
      </c>
      <c r="D863" t="s">
        <v>39</v>
      </c>
      <c r="E863">
        <v>3</v>
      </c>
      <c r="F863" t="s">
        <v>262</v>
      </c>
      <c r="G863">
        <v>5</v>
      </c>
      <c r="H863">
        <v>8</v>
      </c>
      <c r="I863">
        <v>1</v>
      </c>
      <c r="J863">
        <v>30</v>
      </c>
      <c r="K863">
        <v>27</v>
      </c>
      <c r="L863">
        <v>27</v>
      </c>
      <c r="M863">
        <v>1</v>
      </c>
      <c r="N863" t="s">
        <v>205</v>
      </c>
      <c r="O863" t="s">
        <v>201</v>
      </c>
      <c r="P863" t="s">
        <v>202</v>
      </c>
      <c r="Q863" t="s">
        <v>206</v>
      </c>
      <c r="R863" t="s">
        <v>202</v>
      </c>
      <c r="S863" t="s">
        <v>81</v>
      </c>
      <c r="T863" t="s">
        <v>207</v>
      </c>
      <c r="U863">
        <v>5</v>
      </c>
      <c r="V863" t="s">
        <v>247</v>
      </c>
      <c r="W863" t="s">
        <v>169</v>
      </c>
      <c r="X863" t="s">
        <v>106</v>
      </c>
      <c r="Y863">
        <v>1</v>
      </c>
      <c r="Z863">
        <v>3</v>
      </c>
      <c r="AA863">
        <v>48</v>
      </c>
    </row>
    <row r="864" spans="1:27" x14ac:dyDescent="0.35">
      <c r="A864">
        <v>202</v>
      </c>
      <c r="B864">
        <v>202</v>
      </c>
      <c r="C864" t="s">
        <v>38</v>
      </c>
      <c r="D864" t="s">
        <v>39</v>
      </c>
      <c r="E864">
        <v>3</v>
      </c>
      <c r="F864" t="s">
        <v>262</v>
      </c>
      <c r="G864">
        <v>5</v>
      </c>
      <c r="H864">
        <v>8</v>
      </c>
      <c r="I864">
        <v>1</v>
      </c>
      <c r="J864">
        <v>31</v>
      </c>
      <c r="K864">
        <v>29</v>
      </c>
      <c r="L864">
        <v>29</v>
      </c>
      <c r="M864">
        <v>1</v>
      </c>
      <c r="N864" t="s">
        <v>214</v>
      </c>
      <c r="O864" t="s">
        <v>201</v>
      </c>
      <c r="P864" t="s">
        <v>202</v>
      </c>
      <c r="Q864" t="s">
        <v>215</v>
      </c>
      <c r="R864" t="s">
        <v>202</v>
      </c>
      <c r="S864" t="s">
        <v>63</v>
      </c>
      <c r="T864" t="s">
        <v>216</v>
      </c>
      <c r="U864">
        <v>4</v>
      </c>
      <c r="V864" t="s">
        <v>255</v>
      </c>
      <c r="W864" t="s">
        <v>179</v>
      </c>
      <c r="X864" t="s">
        <v>122</v>
      </c>
      <c r="Y864">
        <v>1</v>
      </c>
      <c r="Z864">
        <v>3</v>
      </c>
      <c r="AA864">
        <v>48</v>
      </c>
    </row>
    <row r="865" spans="1:27" x14ac:dyDescent="0.35">
      <c r="A865">
        <v>202</v>
      </c>
      <c r="B865">
        <v>202</v>
      </c>
      <c r="C865" t="s">
        <v>38</v>
      </c>
      <c r="D865" t="s">
        <v>39</v>
      </c>
      <c r="E865">
        <v>3</v>
      </c>
      <c r="F865" t="s">
        <v>262</v>
      </c>
      <c r="G865">
        <v>5</v>
      </c>
      <c r="H865">
        <v>8</v>
      </c>
      <c r="I865">
        <v>1</v>
      </c>
      <c r="J865">
        <v>32</v>
      </c>
      <c r="K865">
        <v>31</v>
      </c>
      <c r="L865">
        <v>31</v>
      </c>
      <c r="M865">
        <v>1</v>
      </c>
      <c r="N865" t="s">
        <v>248</v>
      </c>
      <c r="O865" t="s">
        <v>201</v>
      </c>
      <c r="P865" t="s">
        <v>202</v>
      </c>
      <c r="Q865" t="s">
        <v>212</v>
      </c>
      <c r="R865" t="s">
        <v>202</v>
      </c>
      <c r="S865" t="s">
        <v>46</v>
      </c>
      <c r="T865" t="s">
        <v>249</v>
      </c>
      <c r="U865">
        <v>5</v>
      </c>
      <c r="V865" t="s">
        <v>213</v>
      </c>
      <c r="W865" t="s">
        <v>108</v>
      </c>
      <c r="X865" t="s">
        <v>171</v>
      </c>
      <c r="Y865">
        <v>1</v>
      </c>
      <c r="Z865">
        <v>3</v>
      </c>
      <c r="AA865">
        <v>48</v>
      </c>
    </row>
    <row r="866" spans="1:27" x14ac:dyDescent="0.35">
      <c r="A866">
        <v>202</v>
      </c>
      <c r="B866">
        <v>202</v>
      </c>
      <c r="C866" t="s">
        <v>38</v>
      </c>
      <c r="D866" t="s">
        <v>39</v>
      </c>
      <c r="E866">
        <v>3</v>
      </c>
      <c r="F866" t="s">
        <v>262</v>
      </c>
      <c r="G866">
        <v>5</v>
      </c>
      <c r="H866">
        <v>8</v>
      </c>
      <c r="I866">
        <v>1</v>
      </c>
      <c r="J866">
        <v>33</v>
      </c>
      <c r="K866">
        <v>33</v>
      </c>
      <c r="L866">
        <v>33</v>
      </c>
      <c r="M866">
        <v>1</v>
      </c>
      <c r="N866" t="s">
        <v>258</v>
      </c>
      <c r="O866" t="s">
        <v>201</v>
      </c>
      <c r="P866" t="s">
        <v>202</v>
      </c>
      <c r="Q866" t="s">
        <v>209</v>
      </c>
      <c r="R866" t="s">
        <v>202</v>
      </c>
      <c r="S866" t="s">
        <v>46</v>
      </c>
      <c r="T866" t="s">
        <v>259</v>
      </c>
      <c r="U866">
        <v>2</v>
      </c>
      <c r="V866" t="s">
        <v>249</v>
      </c>
      <c r="W866" t="s">
        <v>96</v>
      </c>
      <c r="X866" t="s">
        <v>199</v>
      </c>
      <c r="Y866">
        <v>2</v>
      </c>
      <c r="Z866">
        <v>3</v>
      </c>
      <c r="AA866">
        <v>48</v>
      </c>
    </row>
    <row r="867" spans="1:27" x14ac:dyDescent="0.35">
      <c r="A867">
        <v>202</v>
      </c>
      <c r="B867">
        <v>202</v>
      </c>
      <c r="C867" t="s">
        <v>38</v>
      </c>
      <c r="D867" t="s">
        <v>39</v>
      </c>
      <c r="E867">
        <v>3</v>
      </c>
      <c r="F867" t="s">
        <v>262</v>
      </c>
      <c r="G867">
        <v>5</v>
      </c>
      <c r="H867">
        <v>8</v>
      </c>
      <c r="I867">
        <v>1</v>
      </c>
      <c r="J867">
        <v>34</v>
      </c>
      <c r="K867">
        <v>26</v>
      </c>
      <c r="L867">
        <v>26</v>
      </c>
      <c r="M867">
        <v>1</v>
      </c>
      <c r="N867" t="s">
        <v>256</v>
      </c>
      <c r="O867" t="s">
        <v>201</v>
      </c>
      <c r="P867" t="s">
        <v>202</v>
      </c>
      <c r="Q867" t="s">
        <v>221</v>
      </c>
      <c r="R867" t="s">
        <v>202</v>
      </c>
      <c r="S867" t="s">
        <v>81</v>
      </c>
      <c r="T867" t="s">
        <v>257</v>
      </c>
      <c r="U867">
        <v>4</v>
      </c>
      <c r="V867" t="s">
        <v>245</v>
      </c>
      <c r="W867" t="s">
        <v>161</v>
      </c>
      <c r="X867" t="s">
        <v>118</v>
      </c>
      <c r="Y867">
        <v>2</v>
      </c>
      <c r="Z867">
        <v>3</v>
      </c>
      <c r="AA867">
        <v>48</v>
      </c>
    </row>
    <row r="868" spans="1:27" x14ac:dyDescent="0.35">
      <c r="A868">
        <v>202</v>
      </c>
      <c r="B868">
        <v>202</v>
      </c>
      <c r="C868" t="s">
        <v>38</v>
      </c>
      <c r="D868" t="s">
        <v>39</v>
      </c>
      <c r="E868">
        <v>3</v>
      </c>
      <c r="F868" t="s">
        <v>262</v>
      </c>
      <c r="G868">
        <v>5</v>
      </c>
      <c r="H868">
        <v>8</v>
      </c>
      <c r="I868">
        <v>1</v>
      </c>
      <c r="J868">
        <v>35</v>
      </c>
      <c r="K868">
        <v>32</v>
      </c>
      <c r="L868">
        <v>32</v>
      </c>
      <c r="M868">
        <v>1</v>
      </c>
      <c r="N868" t="s">
        <v>211</v>
      </c>
      <c r="O868" t="s">
        <v>201</v>
      </c>
      <c r="P868" t="s">
        <v>202</v>
      </c>
      <c r="Q868" t="s">
        <v>212</v>
      </c>
      <c r="R868" t="s">
        <v>202</v>
      </c>
      <c r="S868" t="s">
        <v>53</v>
      </c>
      <c r="T868" t="s">
        <v>213</v>
      </c>
      <c r="U868">
        <v>4</v>
      </c>
      <c r="V868" t="s">
        <v>251</v>
      </c>
      <c r="W868" t="s">
        <v>47</v>
      </c>
      <c r="X868" t="s">
        <v>137</v>
      </c>
      <c r="Y868">
        <v>2</v>
      </c>
      <c r="Z868">
        <v>3</v>
      </c>
      <c r="AA868">
        <v>48</v>
      </c>
    </row>
    <row r="869" spans="1:27" x14ac:dyDescent="0.35">
      <c r="A869">
        <v>202</v>
      </c>
      <c r="B869">
        <v>202</v>
      </c>
      <c r="C869" t="s">
        <v>38</v>
      </c>
      <c r="D869" t="s">
        <v>39</v>
      </c>
      <c r="E869">
        <v>3</v>
      </c>
      <c r="F869" t="s">
        <v>262</v>
      </c>
      <c r="G869">
        <v>5</v>
      </c>
      <c r="H869">
        <v>8</v>
      </c>
      <c r="I869">
        <v>1</v>
      </c>
      <c r="J869">
        <v>36</v>
      </c>
      <c r="K869">
        <v>28</v>
      </c>
      <c r="L869">
        <v>28</v>
      </c>
      <c r="M869">
        <v>1</v>
      </c>
      <c r="N869" t="s">
        <v>246</v>
      </c>
      <c r="O869" t="s">
        <v>201</v>
      </c>
      <c r="P869" t="s">
        <v>202</v>
      </c>
      <c r="Q869" t="s">
        <v>206</v>
      </c>
      <c r="R869" t="s">
        <v>202</v>
      </c>
      <c r="S869" t="s">
        <v>63</v>
      </c>
      <c r="T869" t="s">
        <v>247</v>
      </c>
      <c r="U869">
        <v>1</v>
      </c>
      <c r="V869" t="s">
        <v>216</v>
      </c>
      <c r="W869" t="s">
        <v>133</v>
      </c>
      <c r="X869" t="s">
        <v>58</v>
      </c>
      <c r="Y869">
        <v>2</v>
      </c>
      <c r="Z869">
        <v>3</v>
      </c>
      <c r="AA869">
        <v>48</v>
      </c>
    </row>
    <row r="870" spans="1:27" x14ac:dyDescent="0.35">
      <c r="A870">
        <v>202</v>
      </c>
      <c r="B870">
        <v>202</v>
      </c>
      <c r="C870" t="s">
        <v>38</v>
      </c>
      <c r="D870" t="s">
        <v>39</v>
      </c>
      <c r="E870">
        <v>3</v>
      </c>
      <c r="F870" t="s">
        <v>262</v>
      </c>
      <c r="G870">
        <v>5</v>
      </c>
      <c r="H870">
        <v>8</v>
      </c>
      <c r="I870">
        <v>1</v>
      </c>
      <c r="J870">
        <v>37</v>
      </c>
      <c r="K870">
        <v>48</v>
      </c>
      <c r="L870">
        <v>48</v>
      </c>
      <c r="M870">
        <v>2</v>
      </c>
      <c r="N870" t="s">
        <v>49</v>
      </c>
      <c r="O870" t="s">
        <v>42</v>
      </c>
      <c r="P870" t="s">
        <v>50</v>
      </c>
      <c r="Q870" t="s">
        <v>51</v>
      </c>
      <c r="R870" t="s">
        <v>52</v>
      </c>
      <c r="S870" t="s">
        <v>53</v>
      </c>
      <c r="T870" t="s">
        <v>54</v>
      </c>
      <c r="U870">
        <v>2</v>
      </c>
      <c r="V870" t="s">
        <v>88</v>
      </c>
      <c r="W870" t="s">
        <v>241</v>
      </c>
      <c r="X870" t="s">
        <v>171</v>
      </c>
      <c r="Y870">
        <v>1</v>
      </c>
      <c r="Z870">
        <v>3</v>
      </c>
      <c r="AA870">
        <v>48</v>
      </c>
    </row>
    <row r="871" spans="1:27" x14ac:dyDescent="0.35">
      <c r="A871">
        <v>202</v>
      </c>
      <c r="B871">
        <v>202</v>
      </c>
      <c r="C871" t="s">
        <v>38</v>
      </c>
      <c r="D871" t="s">
        <v>39</v>
      </c>
      <c r="E871">
        <v>3</v>
      </c>
      <c r="F871" t="s">
        <v>262</v>
      </c>
      <c r="G871">
        <v>5</v>
      </c>
      <c r="H871">
        <v>8</v>
      </c>
      <c r="I871">
        <v>1</v>
      </c>
      <c r="J871">
        <v>38</v>
      </c>
      <c r="K871">
        <v>41</v>
      </c>
      <c r="L871">
        <v>41</v>
      </c>
      <c r="M871">
        <v>2</v>
      </c>
      <c r="N871" t="s">
        <v>101</v>
      </c>
      <c r="O871" t="s">
        <v>42</v>
      </c>
      <c r="P871" t="s">
        <v>102</v>
      </c>
      <c r="Q871" t="s">
        <v>103</v>
      </c>
      <c r="R871" t="s">
        <v>45</v>
      </c>
      <c r="S871" t="s">
        <v>46</v>
      </c>
      <c r="T871" t="s">
        <v>104</v>
      </c>
      <c r="U871">
        <v>2</v>
      </c>
      <c r="V871" t="s">
        <v>114</v>
      </c>
      <c r="W871" t="s">
        <v>183</v>
      </c>
      <c r="X871" t="s">
        <v>210</v>
      </c>
      <c r="Y871">
        <v>1</v>
      </c>
      <c r="Z871">
        <v>3</v>
      </c>
      <c r="AA871">
        <v>48</v>
      </c>
    </row>
    <row r="872" spans="1:27" x14ac:dyDescent="0.35">
      <c r="A872">
        <v>202</v>
      </c>
      <c r="B872">
        <v>202</v>
      </c>
      <c r="C872" t="s">
        <v>38</v>
      </c>
      <c r="D872" t="s">
        <v>39</v>
      </c>
      <c r="E872">
        <v>3</v>
      </c>
      <c r="F872" t="s">
        <v>262</v>
      </c>
      <c r="G872">
        <v>5</v>
      </c>
      <c r="H872">
        <v>8</v>
      </c>
      <c r="I872">
        <v>1</v>
      </c>
      <c r="J872">
        <v>39</v>
      </c>
      <c r="K872">
        <v>38</v>
      </c>
      <c r="L872">
        <v>38</v>
      </c>
      <c r="M872">
        <v>2</v>
      </c>
      <c r="N872" t="s">
        <v>65</v>
      </c>
      <c r="O872" t="s">
        <v>42</v>
      </c>
      <c r="P872" t="s">
        <v>66</v>
      </c>
      <c r="Q872" t="s">
        <v>67</v>
      </c>
      <c r="R872" t="s">
        <v>62</v>
      </c>
      <c r="S872" t="s">
        <v>63</v>
      </c>
      <c r="T872" t="s">
        <v>68</v>
      </c>
      <c r="U872">
        <v>5</v>
      </c>
      <c r="V872" t="s">
        <v>120</v>
      </c>
      <c r="W872" t="s">
        <v>128</v>
      </c>
      <c r="X872" t="s">
        <v>238</v>
      </c>
      <c r="Y872">
        <v>1</v>
      </c>
      <c r="Z872">
        <v>3</v>
      </c>
      <c r="AA872">
        <v>48</v>
      </c>
    </row>
    <row r="873" spans="1:27" x14ac:dyDescent="0.35">
      <c r="A873">
        <v>202</v>
      </c>
      <c r="B873">
        <v>202</v>
      </c>
      <c r="C873" t="s">
        <v>38</v>
      </c>
      <c r="D873" t="s">
        <v>39</v>
      </c>
      <c r="E873">
        <v>3</v>
      </c>
      <c r="F873" t="s">
        <v>262</v>
      </c>
      <c r="G873">
        <v>5</v>
      </c>
      <c r="H873">
        <v>8</v>
      </c>
      <c r="I873">
        <v>1</v>
      </c>
      <c r="J873">
        <v>40</v>
      </c>
      <c r="K873">
        <v>44</v>
      </c>
      <c r="L873">
        <v>44</v>
      </c>
      <c r="M873">
        <v>2</v>
      </c>
      <c r="N873" t="s">
        <v>91</v>
      </c>
      <c r="O873" t="s">
        <v>42</v>
      </c>
      <c r="P873" t="s">
        <v>92</v>
      </c>
      <c r="Q873" t="s">
        <v>93</v>
      </c>
      <c r="R873" t="s">
        <v>62</v>
      </c>
      <c r="S873" t="s">
        <v>63</v>
      </c>
      <c r="T873" t="s">
        <v>94</v>
      </c>
      <c r="U873">
        <v>2</v>
      </c>
      <c r="V873" t="s">
        <v>68</v>
      </c>
      <c r="W873" t="s">
        <v>213</v>
      </c>
      <c r="X873" t="s">
        <v>199</v>
      </c>
      <c r="Y873">
        <v>2</v>
      </c>
      <c r="Z873">
        <v>3</v>
      </c>
      <c r="AA873">
        <v>48</v>
      </c>
    </row>
    <row r="874" spans="1:27" x14ac:dyDescent="0.35">
      <c r="A874">
        <v>202</v>
      </c>
      <c r="B874">
        <v>202</v>
      </c>
      <c r="C874" t="s">
        <v>38</v>
      </c>
      <c r="D874" t="s">
        <v>39</v>
      </c>
      <c r="E874">
        <v>3</v>
      </c>
      <c r="F874" t="s">
        <v>262</v>
      </c>
      <c r="G874">
        <v>5</v>
      </c>
      <c r="H874">
        <v>8</v>
      </c>
      <c r="I874">
        <v>1</v>
      </c>
      <c r="J874">
        <v>41</v>
      </c>
      <c r="K874">
        <v>39</v>
      </c>
      <c r="L874">
        <v>39</v>
      </c>
      <c r="M874">
        <v>2</v>
      </c>
      <c r="N874" t="s">
        <v>73</v>
      </c>
      <c r="O874" t="s">
        <v>42</v>
      </c>
      <c r="P874" t="s">
        <v>74</v>
      </c>
      <c r="Q874" t="s">
        <v>75</v>
      </c>
      <c r="R874" t="s">
        <v>45</v>
      </c>
      <c r="S874" t="s">
        <v>46</v>
      </c>
      <c r="T874" t="s">
        <v>76</v>
      </c>
      <c r="U874">
        <v>5</v>
      </c>
      <c r="V874" t="s">
        <v>110</v>
      </c>
      <c r="W874" t="s">
        <v>151</v>
      </c>
      <c r="X874" t="s">
        <v>253</v>
      </c>
      <c r="Y874">
        <v>2</v>
      </c>
      <c r="Z874">
        <v>3</v>
      </c>
      <c r="AA874">
        <v>48</v>
      </c>
    </row>
    <row r="875" spans="1:27" x14ac:dyDescent="0.35">
      <c r="A875">
        <v>202</v>
      </c>
      <c r="B875">
        <v>202</v>
      </c>
      <c r="C875" t="s">
        <v>38</v>
      </c>
      <c r="D875" t="s">
        <v>39</v>
      </c>
      <c r="E875">
        <v>3</v>
      </c>
      <c r="F875" t="s">
        <v>262</v>
      </c>
      <c r="G875">
        <v>5</v>
      </c>
      <c r="H875">
        <v>8</v>
      </c>
      <c r="I875">
        <v>1</v>
      </c>
      <c r="J875">
        <v>42</v>
      </c>
      <c r="K875">
        <v>45</v>
      </c>
      <c r="L875">
        <v>45</v>
      </c>
      <c r="M875">
        <v>2</v>
      </c>
      <c r="N875" t="s">
        <v>83</v>
      </c>
      <c r="O875" t="s">
        <v>42</v>
      </c>
      <c r="P875" t="s">
        <v>84</v>
      </c>
      <c r="Q875" t="s">
        <v>85</v>
      </c>
      <c r="R875" t="s">
        <v>62</v>
      </c>
      <c r="S875" t="s">
        <v>63</v>
      </c>
      <c r="T875" t="s">
        <v>86</v>
      </c>
      <c r="U875">
        <v>4</v>
      </c>
      <c r="V875" t="s">
        <v>116</v>
      </c>
      <c r="W875" t="s">
        <v>225</v>
      </c>
      <c r="X875" t="s">
        <v>195</v>
      </c>
      <c r="Y875">
        <v>1</v>
      </c>
      <c r="Z875">
        <v>3</v>
      </c>
      <c r="AA875">
        <v>48</v>
      </c>
    </row>
    <row r="876" spans="1:27" x14ac:dyDescent="0.35">
      <c r="A876">
        <v>202</v>
      </c>
      <c r="B876">
        <v>202</v>
      </c>
      <c r="C876" t="s">
        <v>38</v>
      </c>
      <c r="D876" t="s">
        <v>39</v>
      </c>
      <c r="E876">
        <v>3</v>
      </c>
      <c r="F876" t="s">
        <v>262</v>
      </c>
      <c r="G876">
        <v>5</v>
      </c>
      <c r="H876">
        <v>8</v>
      </c>
      <c r="I876">
        <v>1</v>
      </c>
      <c r="J876">
        <v>43</v>
      </c>
      <c r="K876">
        <v>37</v>
      </c>
      <c r="L876">
        <v>37</v>
      </c>
      <c r="M876">
        <v>2</v>
      </c>
      <c r="N876" t="s">
        <v>119</v>
      </c>
      <c r="O876" t="s">
        <v>42</v>
      </c>
      <c r="P876" t="s">
        <v>66</v>
      </c>
      <c r="Q876" t="s">
        <v>67</v>
      </c>
      <c r="R876" t="s">
        <v>80</v>
      </c>
      <c r="S876" t="s">
        <v>81</v>
      </c>
      <c r="T876" t="s">
        <v>120</v>
      </c>
      <c r="U876">
        <v>5</v>
      </c>
      <c r="V876" t="s">
        <v>82</v>
      </c>
      <c r="W876" t="s">
        <v>189</v>
      </c>
      <c r="X876" t="s">
        <v>233</v>
      </c>
      <c r="Y876">
        <v>2</v>
      </c>
      <c r="Z876">
        <v>3</v>
      </c>
      <c r="AA876">
        <v>48</v>
      </c>
    </row>
    <row r="877" spans="1:27" x14ac:dyDescent="0.35">
      <c r="A877">
        <v>202</v>
      </c>
      <c r="B877">
        <v>202</v>
      </c>
      <c r="C877" t="s">
        <v>38</v>
      </c>
      <c r="D877" t="s">
        <v>39</v>
      </c>
      <c r="E877">
        <v>3</v>
      </c>
      <c r="F877" t="s">
        <v>262</v>
      </c>
      <c r="G877">
        <v>5</v>
      </c>
      <c r="H877">
        <v>8</v>
      </c>
      <c r="I877">
        <v>1</v>
      </c>
      <c r="J877">
        <v>44</v>
      </c>
      <c r="K877">
        <v>42</v>
      </c>
      <c r="L877">
        <v>42</v>
      </c>
      <c r="M877">
        <v>2</v>
      </c>
      <c r="N877" t="s">
        <v>113</v>
      </c>
      <c r="O877" t="s">
        <v>42</v>
      </c>
      <c r="P877" t="s">
        <v>102</v>
      </c>
      <c r="Q877" t="s">
        <v>103</v>
      </c>
      <c r="R877" t="s">
        <v>80</v>
      </c>
      <c r="S877" t="s">
        <v>81</v>
      </c>
      <c r="T877" t="s">
        <v>114</v>
      </c>
      <c r="U877">
        <v>5</v>
      </c>
      <c r="V877" t="s">
        <v>122</v>
      </c>
      <c r="W877" t="s">
        <v>255</v>
      </c>
      <c r="X877" t="s">
        <v>187</v>
      </c>
      <c r="Y877">
        <v>2</v>
      </c>
      <c r="Z877">
        <v>3</v>
      </c>
      <c r="AA877">
        <v>48</v>
      </c>
    </row>
    <row r="878" spans="1:27" x14ac:dyDescent="0.35">
      <c r="A878">
        <v>202</v>
      </c>
      <c r="B878">
        <v>202</v>
      </c>
      <c r="C878" t="s">
        <v>38</v>
      </c>
      <c r="D878" t="s">
        <v>39</v>
      </c>
      <c r="E878">
        <v>3</v>
      </c>
      <c r="F878" t="s">
        <v>262</v>
      </c>
      <c r="G878">
        <v>5</v>
      </c>
      <c r="H878">
        <v>8</v>
      </c>
      <c r="I878">
        <v>1</v>
      </c>
      <c r="J878">
        <v>45</v>
      </c>
      <c r="K878">
        <v>43</v>
      </c>
      <c r="L878">
        <v>43</v>
      </c>
      <c r="M878">
        <v>2</v>
      </c>
      <c r="N878" t="s">
        <v>111</v>
      </c>
      <c r="O878" t="s">
        <v>42</v>
      </c>
      <c r="P878" t="s">
        <v>92</v>
      </c>
      <c r="Q878" t="s">
        <v>93</v>
      </c>
      <c r="R878" t="s">
        <v>80</v>
      </c>
      <c r="S878" t="s">
        <v>81</v>
      </c>
      <c r="T878" t="s">
        <v>112</v>
      </c>
      <c r="U878">
        <v>5</v>
      </c>
      <c r="V878" t="s">
        <v>94</v>
      </c>
      <c r="W878" t="s">
        <v>259</v>
      </c>
      <c r="X878" t="s">
        <v>191</v>
      </c>
      <c r="Y878">
        <v>1</v>
      </c>
      <c r="Z878">
        <v>3</v>
      </c>
      <c r="AA878">
        <v>48</v>
      </c>
    </row>
    <row r="879" spans="1:27" x14ac:dyDescent="0.35">
      <c r="A879">
        <v>202</v>
      </c>
      <c r="B879">
        <v>202</v>
      </c>
      <c r="C879" t="s">
        <v>38</v>
      </c>
      <c r="D879" t="s">
        <v>39</v>
      </c>
      <c r="E879">
        <v>3</v>
      </c>
      <c r="F879" t="s">
        <v>262</v>
      </c>
      <c r="G879">
        <v>5</v>
      </c>
      <c r="H879">
        <v>8</v>
      </c>
      <c r="I879">
        <v>1</v>
      </c>
      <c r="J879">
        <v>46</v>
      </c>
      <c r="K879">
        <v>47</v>
      </c>
      <c r="L879">
        <v>47</v>
      </c>
      <c r="M879">
        <v>2</v>
      </c>
      <c r="N879" t="s">
        <v>87</v>
      </c>
      <c r="O879" t="s">
        <v>42</v>
      </c>
      <c r="P879" t="s">
        <v>50</v>
      </c>
      <c r="Q879" t="s">
        <v>51</v>
      </c>
      <c r="R879" t="s">
        <v>45</v>
      </c>
      <c r="S879" t="s">
        <v>46</v>
      </c>
      <c r="T879" t="s">
        <v>88</v>
      </c>
      <c r="U879">
        <v>1</v>
      </c>
      <c r="V879" t="s">
        <v>104</v>
      </c>
      <c r="W879" t="s">
        <v>219</v>
      </c>
      <c r="X879" t="s">
        <v>175</v>
      </c>
      <c r="Y879">
        <v>2</v>
      </c>
      <c r="Z879">
        <v>3</v>
      </c>
      <c r="AA879">
        <v>48</v>
      </c>
    </row>
    <row r="880" spans="1:27" x14ac:dyDescent="0.35">
      <c r="A880">
        <v>202</v>
      </c>
      <c r="B880">
        <v>202</v>
      </c>
      <c r="C880" t="s">
        <v>38</v>
      </c>
      <c r="D880" t="s">
        <v>39</v>
      </c>
      <c r="E880">
        <v>3</v>
      </c>
      <c r="F880" t="s">
        <v>262</v>
      </c>
      <c r="G880">
        <v>5</v>
      </c>
      <c r="H880">
        <v>8</v>
      </c>
      <c r="I880">
        <v>1</v>
      </c>
      <c r="J880">
        <v>47</v>
      </c>
      <c r="K880">
        <v>40</v>
      </c>
      <c r="L880">
        <v>40</v>
      </c>
      <c r="M880">
        <v>2</v>
      </c>
      <c r="N880" t="s">
        <v>105</v>
      </c>
      <c r="O880" t="s">
        <v>42</v>
      </c>
      <c r="P880" t="s">
        <v>74</v>
      </c>
      <c r="Q880" t="s">
        <v>75</v>
      </c>
      <c r="R880" t="s">
        <v>52</v>
      </c>
      <c r="S880" t="s">
        <v>53</v>
      </c>
      <c r="T880" t="s">
        <v>106</v>
      </c>
      <c r="U880">
        <v>1</v>
      </c>
      <c r="V880" t="s">
        <v>76</v>
      </c>
      <c r="W880" t="s">
        <v>179</v>
      </c>
      <c r="X880" t="s">
        <v>207</v>
      </c>
      <c r="Y880">
        <v>1</v>
      </c>
      <c r="Z880">
        <v>3</v>
      </c>
      <c r="AA880">
        <v>48</v>
      </c>
    </row>
    <row r="881" spans="1:27" x14ac:dyDescent="0.35">
      <c r="A881">
        <v>202</v>
      </c>
      <c r="B881">
        <v>202</v>
      </c>
      <c r="C881" t="s">
        <v>38</v>
      </c>
      <c r="D881" t="s">
        <v>39</v>
      </c>
      <c r="E881">
        <v>3</v>
      </c>
      <c r="F881" t="s">
        <v>262</v>
      </c>
      <c r="G881">
        <v>5</v>
      </c>
      <c r="H881">
        <v>8</v>
      </c>
      <c r="I881">
        <v>1</v>
      </c>
      <c r="J881">
        <v>48</v>
      </c>
      <c r="K881">
        <v>46</v>
      </c>
      <c r="L881">
        <v>46</v>
      </c>
      <c r="M881">
        <v>2</v>
      </c>
      <c r="N881" t="s">
        <v>115</v>
      </c>
      <c r="O881" t="s">
        <v>42</v>
      </c>
      <c r="P881" t="s">
        <v>84</v>
      </c>
      <c r="Q881" t="s">
        <v>85</v>
      </c>
      <c r="R881" t="s">
        <v>52</v>
      </c>
      <c r="S881" t="s">
        <v>53</v>
      </c>
      <c r="T881" t="s">
        <v>116</v>
      </c>
      <c r="U881">
        <v>5</v>
      </c>
      <c r="V881" t="s">
        <v>54</v>
      </c>
      <c r="W881" t="s">
        <v>155</v>
      </c>
      <c r="X881" t="s">
        <v>245</v>
      </c>
      <c r="Y881">
        <v>2</v>
      </c>
      <c r="Z881">
        <v>3</v>
      </c>
      <c r="AA881">
        <v>48</v>
      </c>
    </row>
    <row r="882" spans="1:27" x14ac:dyDescent="0.35">
      <c r="A882">
        <v>202</v>
      </c>
      <c r="B882">
        <v>202</v>
      </c>
      <c r="C882" t="s">
        <v>38</v>
      </c>
      <c r="D882" t="s">
        <v>39</v>
      </c>
      <c r="E882">
        <v>3</v>
      </c>
      <c r="F882" t="s">
        <v>262</v>
      </c>
      <c r="G882">
        <v>5</v>
      </c>
      <c r="H882">
        <v>8</v>
      </c>
      <c r="I882">
        <v>1</v>
      </c>
      <c r="J882">
        <v>49</v>
      </c>
      <c r="K882">
        <v>59</v>
      </c>
      <c r="L882">
        <v>59</v>
      </c>
      <c r="M882">
        <v>2</v>
      </c>
      <c r="N882" t="s">
        <v>184</v>
      </c>
      <c r="O882" t="s">
        <v>124</v>
      </c>
      <c r="P882" t="s">
        <v>185</v>
      </c>
      <c r="Q882" t="s">
        <v>186</v>
      </c>
      <c r="R882" t="s">
        <v>127</v>
      </c>
      <c r="S882" t="s">
        <v>46</v>
      </c>
      <c r="T882" t="s">
        <v>187</v>
      </c>
      <c r="U882">
        <v>5</v>
      </c>
      <c r="V882" t="s">
        <v>128</v>
      </c>
      <c r="W882" t="s">
        <v>82</v>
      </c>
      <c r="X882" t="s">
        <v>255</v>
      </c>
      <c r="Y882">
        <v>2</v>
      </c>
      <c r="Z882">
        <v>3</v>
      </c>
      <c r="AA882">
        <v>48</v>
      </c>
    </row>
    <row r="883" spans="1:27" x14ac:dyDescent="0.35">
      <c r="A883">
        <v>202</v>
      </c>
      <c r="B883">
        <v>202</v>
      </c>
      <c r="C883" t="s">
        <v>38</v>
      </c>
      <c r="D883" t="s">
        <v>39</v>
      </c>
      <c r="E883">
        <v>3</v>
      </c>
      <c r="F883" t="s">
        <v>262</v>
      </c>
      <c r="G883">
        <v>5</v>
      </c>
      <c r="H883">
        <v>8</v>
      </c>
      <c r="I883">
        <v>1</v>
      </c>
      <c r="J883">
        <v>50</v>
      </c>
      <c r="K883">
        <v>56</v>
      </c>
      <c r="L883">
        <v>56</v>
      </c>
      <c r="M883">
        <v>2</v>
      </c>
      <c r="N883" t="s">
        <v>160</v>
      </c>
      <c r="O883" t="s">
        <v>124</v>
      </c>
      <c r="P883" t="s">
        <v>139</v>
      </c>
      <c r="Q883" t="s">
        <v>140</v>
      </c>
      <c r="R883" t="s">
        <v>147</v>
      </c>
      <c r="S883" t="s">
        <v>63</v>
      </c>
      <c r="T883" t="s">
        <v>161</v>
      </c>
      <c r="U883">
        <v>1</v>
      </c>
      <c r="V883" t="s">
        <v>141</v>
      </c>
      <c r="W883" t="s">
        <v>238</v>
      </c>
      <c r="X883" t="s">
        <v>90</v>
      </c>
      <c r="Y883">
        <v>1</v>
      </c>
      <c r="Z883">
        <v>3</v>
      </c>
      <c r="AA883">
        <v>48</v>
      </c>
    </row>
    <row r="884" spans="1:27" x14ac:dyDescent="0.35">
      <c r="A884">
        <v>202</v>
      </c>
      <c r="B884">
        <v>202</v>
      </c>
      <c r="C884" t="s">
        <v>38</v>
      </c>
      <c r="D884" t="s">
        <v>39</v>
      </c>
      <c r="E884">
        <v>3</v>
      </c>
      <c r="F884" t="s">
        <v>262</v>
      </c>
      <c r="G884">
        <v>5</v>
      </c>
      <c r="H884">
        <v>8</v>
      </c>
      <c r="I884">
        <v>1</v>
      </c>
      <c r="J884">
        <v>51</v>
      </c>
      <c r="K884">
        <v>60</v>
      </c>
      <c r="L884">
        <v>60</v>
      </c>
      <c r="M884">
        <v>2</v>
      </c>
      <c r="N884" t="s">
        <v>196</v>
      </c>
      <c r="O884" t="s">
        <v>124</v>
      </c>
      <c r="P884" t="s">
        <v>185</v>
      </c>
      <c r="Q884" t="s">
        <v>186</v>
      </c>
      <c r="R884" t="s">
        <v>150</v>
      </c>
      <c r="S884" t="s">
        <v>53</v>
      </c>
      <c r="T884" t="s">
        <v>197</v>
      </c>
      <c r="U884">
        <v>2</v>
      </c>
      <c r="V884" t="s">
        <v>187</v>
      </c>
      <c r="W884" t="s">
        <v>210</v>
      </c>
      <c r="X884" t="s">
        <v>120</v>
      </c>
      <c r="Y884">
        <v>1</v>
      </c>
      <c r="Z884">
        <v>3</v>
      </c>
      <c r="AA884">
        <v>48</v>
      </c>
    </row>
    <row r="885" spans="1:27" x14ac:dyDescent="0.35">
      <c r="A885">
        <v>202</v>
      </c>
      <c r="B885">
        <v>202</v>
      </c>
      <c r="C885" t="s">
        <v>38</v>
      </c>
      <c r="D885" t="s">
        <v>39</v>
      </c>
      <c r="E885">
        <v>3</v>
      </c>
      <c r="F885" t="s">
        <v>262</v>
      </c>
      <c r="G885">
        <v>5</v>
      </c>
      <c r="H885">
        <v>8</v>
      </c>
      <c r="I885">
        <v>1</v>
      </c>
      <c r="J885">
        <v>52</v>
      </c>
      <c r="K885">
        <v>58</v>
      </c>
      <c r="L885">
        <v>58</v>
      </c>
      <c r="M885">
        <v>2</v>
      </c>
      <c r="N885" t="s">
        <v>190</v>
      </c>
      <c r="O885" t="s">
        <v>124</v>
      </c>
      <c r="P885" t="s">
        <v>181</v>
      </c>
      <c r="Q885" t="s">
        <v>182</v>
      </c>
      <c r="R885" t="s">
        <v>150</v>
      </c>
      <c r="S885" t="s">
        <v>53</v>
      </c>
      <c r="T885" t="s">
        <v>191</v>
      </c>
      <c r="U885">
        <v>5</v>
      </c>
      <c r="V885" t="s">
        <v>169</v>
      </c>
      <c r="W885" t="s">
        <v>245</v>
      </c>
      <c r="X885" t="s">
        <v>100</v>
      </c>
      <c r="Y885">
        <v>2</v>
      </c>
      <c r="Z885">
        <v>3</v>
      </c>
      <c r="AA885">
        <v>48</v>
      </c>
    </row>
    <row r="886" spans="1:27" x14ac:dyDescent="0.35">
      <c r="A886">
        <v>202</v>
      </c>
      <c r="B886">
        <v>202</v>
      </c>
      <c r="C886" t="s">
        <v>38</v>
      </c>
      <c r="D886" t="s">
        <v>39</v>
      </c>
      <c r="E886">
        <v>3</v>
      </c>
      <c r="F886" t="s">
        <v>262</v>
      </c>
      <c r="G886">
        <v>5</v>
      </c>
      <c r="H886">
        <v>8</v>
      </c>
      <c r="I886">
        <v>1</v>
      </c>
      <c r="J886">
        <v>53</v>
      </c>
      <c r="K886">
        <v>50</v>
      </c>
      <c r="L886">
        <v>50</v>
      </c>
      <c r="M886">
        <v>2</v>
      </c>
      <c r="N886" t="s">
        <v>192</v>
      </c>
      <c r="O886" t="s">
        <v>124</v>
      </c>
      <c r="P886" t="s">
        <v>130</v>
      </c>
      <c r="Q886" t="s">
        <v>131</v>
      </c>
      <c r="R886" t="s">
        <v>147</v>
      </c>
      <c r="S886" t="s">
        <v>63</v>
      </c>
      <c r="T886" t="s">
        <v>193</v>
      </c>
      <c r="U886">
        <v>1</v>
      </c>
      <c r="V886" t="s">
        <v>155</v>
      </c>
      <c r="W886" t="s">
        <v>106</v>
      </c>
      <c r="X886" t="s">
        <v>213</v>
      </c>
      <c r="Y886">
        <v>2</v>
      </c>
      <c r="Z886">
        <v>3</v>
      </c>
      <c r="AA886">
        <v>48</v>
      </c>
    </row>
    <row r="887" spans="1:27" x14ac:dyDescent="0.35">
      <c r="A887">
        <v>202</v>
      </c>
      <c r="B887">
        <v>202</v>
      </c>
      <c r="C887" t="s">
        <v>38</v>
      </c>
      <c r="D887" t="s">
        <v>39</v>
      </c>
      <c r="E887">
        <v>3</v>
      </c>
      <c r="F887" t="s">
        <v>262</v>
      </c>
      <c r="G887">
        <v>5</v>
      </c>
      <c r="H887">
        <v>8</v>
      </c>
      <c r="I887">
        <v>1</v>
      </c>
      <c r="J887">
        <v>54</v>
      </c>
      <c r="K887">
        <v>52</v>
      </c>
      <c r="L887">
        <v>52</v>
      </c>
      <c r="M887">
        <v>2</v>
      </c>
      <c r="N887" t="s">
        <v>166</v>
      </c>
      <c r="O887" t="s">
        <v>124</v>
      </c>
      <c r="P887" t="s">
        <v>167</v>
      </c>
      <c r="Q887" t="s">
        <v>168</v>
      </c>
      <c r="R887" t="s">
        <v>150</v>
      </c>
      <c r="S887" t="s">
        <v>53</v>
      </c>
      <c r="T887" t="s">
        <v>169</v>
      </c>
      <c r="U887">
        <v>2</v>
      </c>
      <c r="V887" t="s">
        <v>195</v>
      </c>
      <c r="W887" t="s">
        <v>68</v>
      </c>
      <c r="X887" t="s">
        <v>243</v>
      </c>
      <c r="Y887">
        <v>1</v>
      </c>
      <c r="Z887">
        <v>3</v>
      </c>
      <c r="AA887">
        <v>48</v>
      </c>
    </row>
    <row r="888" spans="1:27" x14ac:dyDescent="0.35">
      <c r="A888">
        <v>202</v>
      </c>
      <c r="B888">
        <v>202</v>
      </c>
      <c r="C888" t="s">
        <v>38</v>
      </c>
      <c r="D888" t="s">
        <v>39</v>
      </c>
      <c r="E888">
        <v>3</v>
      </c>
      <c r="F888" t="s">
        <v>262</v>
      </c>
      <c r="G888">
        <v>5</v>
      </c>
      <c r="H888">
        <v>8</v>
      </c>
      <c r="I888">
        <v>1</v>
      </c>
      <c r="J888">
        <v>55</v>
      </c>
      <c r="K888">
        <v>57</v>
      </c>
      <c r="L888">
        <v>57</v>
      </c>
      <c r="M888">
        <v>2</v>
      </c>
      <c r="N888" t="s">
        <v>180</v>
      </c>
      <c r="O888" t="s">
        <v>124</v>
      </c>
      <c r="P888" t="s">
        <v>181</v>
      </c>
      <c r="Q888" t="s">
        <v>182</v>
      </c>
      <c r="R888" t="s">
        <v>147</v>
      </c>
      <c r="S888" t="s">
        <v>63</v>
      </c>
      <c r="T888" t="s">
        <v>183</v>
      </c>
      <c r="U888">
        <v>4</v>
      </c>
      <c r="V888" t="s">
        <v>191</v>
      </c>
      <c r="W888" t="s">
        <v>207</v>
      </c>
      <c r="X888" t="s">
        <v>76</v>
      </c>
      <c r="Y888">
        <v>1</v>
      </c>
      <c r="Z888">
        <v>3</v>
      </c>
      <c r="AA888">
        <v>48</v>
      </c>
    </row>
    <row r="889" spans="1:27" x14ac:dyDescent="0.35">
      <c r="A889">
        <v>202</v>
      </c>
      <c r="B889">
        <v>202</v>
      </c>
      <c r="C889" t="s">
        <v>38</v>
      </c>
      <c r="D889" t="s">
        <v>39</v>
      </c>
      <c r="E889">
        <v>3</v>
      </c>
      <c r="F889" t="s">
        <v>262</v>
      </c>
      <c r="G889">
        <v>5</v>
      </c>
      <c r="H889">
        <v>8</v>
      </c>
      <c r="I889">
        <v>1</v>
      </c>
      <c r="J889">
        <v>56</v>
      </c>
      <c r="K889">
        <v>51</v>
      </c>
      <c r="L889">
        <v>51</v>
      </c>
      <c r="M889">
        <v>2</v>
      </c>
      <c r="N889" t="s">
        <v>194</v>
      </c>
      <c r="O889" t="s">
        <v>124</v>
      </c>
      <c r="P889" t="s">
        <v>167</v>
      </c>
      <c r="Q889" t="s">
        <v>168</v>
      </c>
      <c r="R889" t="s">
        <v>127</v>
      </c>
      <c r="S889" t="s">
        <v>46</v>
      </c>
      <c r="T889" t="s">
        <v>195</v>
      </c>
      <c r="U889">
        <v>2</v>
      </c>
      <c r="V889" t="s">
        <v>173</v>
      </c>
      <c r="W889" t="s">
        <v>86</v>
      </c>
      <c r="X889" t="s">
        <v>247</v>
      </c>
      <c r="Y889">
        <v>2</v>
      </c>
      <c r="Z889">
        <v>3</v>
      </c>
      <c r="AA889">
        <v>48</v>
      </c>
    </row>
    <row r="890" spans="1:27" x14ac:dyDescent="0.35">
      <c r="A890">
        <v>202</v>
      </c>
      <c r="B890">
        <v>202</v>
      </c>
      <c r="C890" t="s">
        <v>38</v>
      </c>
      <c r="D890" t="s">
        <v>39</v>
      </c>
      <c r="E890">
        <v>3</v>
      </c>
      <c r="F890" t="s">
        <v>262</v>
      </c>
      <c r="G890">
        <v>5</v>
      </c>
      <c r="H890">
        <v>8</v>
      </c>
      <c r="I890">
        <v>1</v>
      </c>
      <c r="J890">
        <v>57</v>
      </c>
      <c r="K890">
        <v>53</v>
      </c>
      <c r="L890">
        <v>53</v>
      </c>
      <c r="M890">
        <v>2</v>
      </c>
      <c r="N890" t="s">
        <v>172</v>
      </c>
      <c r="O890" t="s">
        <v>124</v>
      </c>
      <c r="P890" t="s">
        <v>143</v>
      </c>
      <c r="Q890" t="s">
        <v>144</v>
      </c>
      <c r="R890" t="s">
        <v>127</v>
      </c>
      <c r="S890" t="s">
        <v>46</v>
      </c>
      <c r="T890" t="s">
        <v>173</v>
      </c>
      <c r="U890">
        <v>2</v>
      </c>
      <c r="V890" t="s">
        <v>145</v>
      </c>
      <c r="W890" t="s">
        <v>233</v>
      </c>
      <c r="X890" t="s">
        <v>94</v>
      </c>
      <c r="Y890">
        <v>1</v>
      </c>
      <c r="Z890">
        <v>3</v>
      </c>
      <c r="AA890">
        <v>48</v>
      </c>
    </row>
    <row r="891" spans="1:27" x14ac:dyDescent="0.35">
      <c r="A891">
        <v>202</v>
      </c>
      <c r="B891">
        <v>202</v>
      </c>
      <c r="C891" t="s">
        <v>38</v>
      </c>
      <c r="D891" t="s">
        <v>39</v>
      </c>
      <c r="E891">
        <v>3</v>
      </c>
      <c r="F891" t="s">
        <v>262</v>
      </c>
      <c r="G891">
        <v>5</v>
      </c>
      <c r="H891">
        <v>8</v>
      </c>
      <c r="I891">
        <v>1</v>
      </c>
      <c r="J891">
        <v>58</v>
      </c>
      <c r="K891">
        <v>55</v>
      </c>
      <c r="L891">
        <v>55</v>
      </c>
      <c r="M891">
        <v>2</v>
      </c>
      <c r="N891" t="s">
        <v>138</v>
      </c>
      <c r="O891" t="s">
        <v>124</v>
      </c>
      <c r="P891" t="s">
        <v>139</v>
      </c>
      <c r="Q891" t="s">
        <v>140</v>
      </c>
      <c r="R891" t="s">
        <v>132</v>
      </c>
      <c r="S891" t="s">
        <v>81</v>
      </c>
      <c r="T891" t="s">
        <v>141</v>
      </c>
      <c r="U891">
        <v>5</v>
      </c>
      <c r="V891" t="s">
        <v>159</v>
      </c>
      <c r="W891" t="s">
        <v>58</v>
      </c>
      <c r="X891" t="s">
        <v>219</v>
      </c>
      <c r="Y891">
        <v>2</v>
      </c>
      <c r="Z891">
        <v>3</v>
      </c>
      <c r="AA891">
        <v>48</v>
      </c>
    </row>
    <row r="892" spans="1:27" x14ac:dyDescent="0.35">
      <c r="A892">
        <v>202</v>
      </c>
      <c r="B892">
        <v>202</v>
      </c>
      <c r="C892" t="s">
        <v>38</v>
      </c>
      <c r="D892" t="s">
        <v>39</v>
      </c>
      <c r="E892">
        <v>3</v>
      </c>
      <c r="F892" t="s">
        <v>262</v>
      </c>
      <c r="G892">
        <v>5</v>
      </c>
      <c r="H892">
        <v>8</v>
      </c>
      <c r="I892">
        <v>1</v>
      </c>
      <c r="J892">
        <v>59</v>
      </c>
      <c r="K892">
        <v>54</v>
      </c>
      <c r="L892">
        <v>54</v>
      </c>
      <c r="M892">
        <v>2</v>
      </c>
      <c r="N892" t="s">
        <v>142</v>
      </c>
      <c r="O892" t="s">
        <v>124</v>
      </c>
      <c r="P892" t="s">
        <v>143</v>
      </c>
      <c r="Q892" t="s">
        <v>144</v>
      </c>
      <c r="R892" t="s">
        <v>132</v>
      </c>
      <c r="S892" t="s">
        <v>81</v>
      </c>
      <c r="T892" t="s">
        <v>145</v>
      </c>
      <c r="U892">
        <v>5</v>
      </c>
      <c r="V892" t="s">
        <v>133</v>
      </c>
      <c r="W892" t="s">
        <v>249</v>
      </c>
      <c r="X892" t="s">
        <v>88</v>
      </c>
      <c r="Y892">
        <v>2</v>
      </c>
      <c r="Z892">
        <v>3</v>
      </c>
      <c r="AA892">
        <v>48</v>
      </c>
    </row>
    <row r="893" spans="1:27" x14ac:dyDescent="0.35">
      <c r="A893">
        <v>202</v>
      </c>
      <c r="B893">
        <v>202</v>
      </c>
      <c r="C893" t="s">
        <v>38</v>
      </c>
      <c r="D893" t="s">
        <v>39</v>
      </c>
      <c r="E893">
        <v>3</v>
      </c>
      <c r="F893" t="s">
        <v>262</v>
      </c>
      <c r="G893">
        <v>5</v>
      </c>
      <c r="H893">
        <v>8</v>
      </c>
      <c r="I893">
        <v>1</v>
      </c>
      <c r="J893">
        <v>60</v>
      </c>
      <c r="K893">
        <v>49</v>
      </c>
      <c r="L893">
        <v>49</v>
      </c>
      <c r="M893">
        <v>2</v>
      </c>
      <c r="N893" t="s">
        <v>129</v>
      </c>
      <c r="O893" t="s">
        <v>124</v>
      </c>
      <c r="P893" t="s">
        <v>130</v>
      </c>
      <c r="Q893" t="s">
        <v>131</v>
      </c>
      <c r="R893" t="s">
        <v>132</v>
      </c>
      <c r="S893" t="s">
        <v>81</v>
      </c>
      <c r="T893" t="s">
        <v>133</v>
      </c>
      <c r="U893">
        <v>5</v>
      </c>
      <c r="V893" t="s">
        <v>193</v>
      </c>
      <c r="W893" t="s">
        <v>204</v>
      </c>
      <c r="X893" t="s">
        <v>96</v>
      </c>
      <c r="Y893">
        <v>1</v>
      </c>
      <c r="Z893">
        <v>3</v>
      </c>
      <c r="AA893">
        <v>48</v>
      </c>
    </row>
    <row r="894" spans="1:27" x14ac:dyDescent="0.35">
      <c r="A894">
        <v>202</v>
      </c>
      <c r="B894">
        <v>202</v>
      </c>
      <c r="C894" t="s">
        <v>38</v>
      </c>
      <c r="D894" t="s">
        <v>39</v>
      </c>
      <c r="E894">
        <v>3</v>
      </c>
      <c r="F894" t="s">
        <v>262</v>
      </c>
      <c r="G894">
        <v>5</v>
      </c>
      <c r="H894">
        <v>8</v>
      </c>
      <c r="I894">
        <v>1</v>
      </c>
      <c r="J894">
        <v>61</v>
      </c>
      <c r="K894">
        <v>70</v>
      </c>
      <c r="L894">
        <v>70</v>
      </c>
      <c r="M894">
        <v>2</v>
      </c>
      <c r="N894" t="s">
        <v>217</v>
      </c>
      <c r="O894" t="s">
        <v>201</v>
      </c>
      <c r="P894" t="s">
        <v>202</v>
      </c>
      <c r="Q894" t="s">
        <v>218</v>
      </c>
      <c r="R894" t="s">
        <v>202</v>
      </c>
      <c r="S894" t="s">
        <v>53</v>
      </c>
      <c r="T894" t="s">
        <v>219</v>
      </c>
      <c r="U894">
        <v>2</v>
      </c>
      <c r="V894" t="s">
        <v>238</v>
      </c>
      <c r="W894" t="s">
        <v>120</v>
      </c>
      <c r="X894" t="s">
        <v>193</v>
      </c>
      <c r="Y894">
        <v>2</v>
      </c>
      <c r="Z894">
        <v>3</v>
      </c>
      <c r="AA894">
        <v>48</v>
      </c>
    </row>
    <row r="895" spans="1:27" x14ac:dyDescent="0.35">
      <c r="A895">
        <v>202</v>
      </c>
      <c r="B895">
        <v>202</v>
      </c>
      <c r="C895" t="s">
        <v>38</v>
      </c>
      <c r="D895" t="s">
        <v>39</v>
      </c>
      <c r="E895">
        <v>3</v>
      </c>
      <c r="F895" t="s">
        <v>262</v>
      </c>
      <c r="G895">
        <v>5</v>
      </c>
      <c r="H895">
        <v>8</v>
      </c>
      <c r="I895">
        <v>1</v>
      </c>
      <c r="J895">
        <v>62</v>
      </c>
      <c r="K895">
        <v>65</v>
      </c>
      <c r="L895">
        <v>65</v>
      </c>
      <c r="M895">
        <v>2</v>
      </c>
      <c r="N895" t="s">
        <v>200</v>
      </c>
      <c r="O895" t="s">
        <v>201</v>
      </c>
      <c r="P895" t="s">
        <v>202</v>
      </c>
      <c r="Q895" t="s">
        <v>203</v>
      </c>
      <c r="R895" t="s">
        <v>202</v>
      </c>
      <c r="S895" t="s">
        <v>46</v>
      </c>
      <c r="T895" t="s">
        <v>204</v>
      </c>
      <c r="U895">
        <v>2</v>
      </c>
      <c r="V895" t="s">
        <v>230</v>
      </c>
      <c r="W895" t="s">
        <v>155</v>
      </c>
      <c r="X895" t="s">
        <v>64</v>
      </c>
      <c r="Y895">
        <v>1</v>
      </c>
      <c r="Z895">
        <v>3</v>
      </c>
      <c r="AA895">
        <v>48</v>
      </c>
    </row>
    <row r="896" spans="1:27" x14ac:dyDescent="0.35">
      <c r="A896">
        <v>202</v>
      </c>
      <c r="B896">
        <v>202</v>
      </c>
      <c r="C896" t="s">
        <v>38</v>
      </c>
      <c r="D896" t="s">
        <v>39</v>
      </c>
      <c r="E896">
        <v>3</v>
      </c>
      <c r="F896" t="s">
        <v>262</v>
      </c>
      <c r="G896">
        <v>5</v>
      </c>
      <c r="H896">
        <v>8</v>
      </c>
      <c r="I896">
        <v>1</v>
      </c>
      <c r="J896">
        <v>63</v>
      </c>
      <c r="K896">
        <v>63</v>
      </c>
      <c r="L896">
        <v>63</v>
      </c>
      <c r="M896">
        <v>2</v>
      </c>
      <c r="N896" t="s">
        <v>223</v>
      </c>
      <c r="O896" t="s">
        <v>201</v>
      </c>
      <c r="P896" t="s">
        <v>202</v>
      </c>
      <c r="Q896" t="s">
        <v>224</v>
      </c>
      <c r="R896" t="s">
        <v>202</v>
      </c>
      <c r="S896" t="s">
        <v>46</v>
      </c>
      <c r="T896" t="s">
        <v>225</v>
      </c>
      <c r="U896">
        <v>5</v>
      </c>
      <c r="V896" t="s">
        <v>222</v>
      </c>
      <c r="W896" t="s">
        <v>197</v>
      </c>
      <c r="X896" t="s">
        <v>86</v>
      </c>
      <c r="Y896">
        <v>2</v>
      </c>
      <c r="Z896">
        <v>3</v>
      </c>
      <c r="AA896">
        <v>48</v>
      </c>
    </row>
    <row r="897" spans="1:27" x14ac:dyDescent="0.35">
      <c r="A897">
        <v>202</v>
      </c>
      <c r="B897">
        <v>202</v>
      </c>
      <c r="C897" t="s">
        <v>38</v>
      </c>
      <c r="D897" t="s">
        <v>39</v>
      </c>
      <c r="E897">
        <v>3</v>
      </c>
      <c r="F897" t="s">
        <v>262</v>
      </c>
      <c r="G897">
        <v>5</v>
      </c>
      <c r="H897">
        <v>8</v>
      </c>
      <c r="I897">
        <v>1</v>
      </c>
      <c r="J897">
        <v>64</v>
      </c>
      <c r="K897">
        <v>69</v>
      </c>
      <c r="L897">
        <v>69</v>
      </c>
      <c r="M897">
        <v>2</v>
      </c>
      <c r="N897" t="s">
        <v>252</v>
      </c>
      <c r="O897" t="s">
        <v>201</v>
      </c>
      <c r="P897" t="s">
        <v>202</v>
      </c>
      <c r="Q897" t="s">
        <v>218</v>
      </c>
      <c r="R897" t="s">
        <v>202</v>
      </c>
      <c r="S897" t="s">
        <v>63</v>
      </c>
      <c r="T897" t="s">
        <v>253</v>
      </c>
      <c r="U897">
        <v>1</v>
      </c>
      <c r="V897" t="s">
        <v>219</v>
      </c>
      <c r="W897" t="s">
        <v>173</v>
      </c>
      <c r="X897" t="s">
        <v>82</v>
      </c>
      <c r="Y897">
        <v>1</v>
      </c>
      <c r="Z897">
        <v>3</v>
      </c>
      <c r="AA897">
        <v>48</v>
      </c>
    </row>
    <row r="898" spans="1:27" x14ac:dyDescent="0.35">
      <c r="A898">
        <v>202</v>
      </c>
      <c r="B898">
        <v>202</v>
      </c>
      <c r="C898" t="s">
        <v>38</v>
      </c>
      <c r="D898" t="s">
        <v>39</v>
      </c>
      <c r="E898">
        <v>3</v>
      </c>
      <c r="F898" t="s">
        <v>262</v>
      </c>
      <c r="G898">
        <v>5</v>
      </c>
      <c r="H898">
        <v>8</v>
      </c>
      <c r="I898">
        <v>1</v>
      </c>
      <c r="J898">
        <v>65</v>
      </c>
      <c r="K898">
        <v>62</v>
      </c>
      <c r="L898">
        <v>62</v>
      </c>
      <c r="M898">
        <v>2</v>
      </c>
      <c r="N898" t="s">
        <v>239</v>
      </c>
      <c r="O898" t="s">
        <v>201</v>
      </c>
      <c r="P898" t="s">
        <v>202</v>
      </c>
      <c r="Q898" t="s">
        <v>240</v>
      </c>
      <c r="R898" t="s">
        <v>202</v>
      </c>
      <c r="S898" t="s">
        <v>63</v>
      </c>
      <c r="T898" t="s">
        <v>241</v>
      </c>
      <c r="U898">
        <v>2</v>
      </c>
      <c r="V898" t="s">
        <v>210</v>
      </c>
      <c r="W898" t="s">
        <v>189</v>
      </c>
      <c r="X898" t="s">
        <v>112</v>
      </c>
      <c r="Y898">
        <v>2</v>
      </c>
      <c r="Z898">
        <v>3</v>
      </c>
      <c r="AA898">
        <v>48</v>
      </c>
    </row>
    <row r="899" spans="1:27" x14ac:dyDescent="0.35">
      <c r="A899">
        <v>202</v>
      </c>
      <c r="B899">
        <v>202</v>
      </c>
      <c r="C899" t="s">
        <v>38</v>
      </c>
      <c r="D899" t="s">
        <v>39</v>
      </c>
      <c r="E899">
        <v>3</v>
      </c>
      <c r="F899" t="s">
        <v>262</v>
      </c>
      <c r="G899">
        <v>5</v>
      </c>
      <c r="H899">
        <v>8</v>
      </c>
      <c r="I899">
        <v>1</v>
      </c>
      <c r="J899">
        <v>66</v>
      </c>
      <c r="K899">
        <v>71</v>
      </c>
      <c r="L899">
        <v>71</v>
      </c>
      <c r="M899">
        <v>2</v>
      </c>
      <c r="N899" t="s">
        <v>234</v>
      </c>
      <c r="O899" t="s">
        <v>201</v>
      </c>
      <c r="P899" t="s">
        <v>202</v>
      </c>
      <c r="Q899" t="s">
        <v>235</v>
      </c>
      <c r="R899" t="s">
        <v>202</v>
      </c>
      <c r="S899" t="s">
        <v>46</v>
      </c>
      <c r="T899" t="s">
        <v>236</v>
      </c>
      <c r="U899">
        <v>5</v>
      </c>
      <c r="V899" t="s">
        <v>204</v>
      </c>
      <c r="W899" t="s">
        <v>116</v>
      </c>
      <c r="X899" t="s">
        <v>145</v>
      </c>
      <c r="Y899">
        <v>2</v>
      </c>
      <c r="Z899">
        <v>3</v>
      </c>
      <c r="AA899">
        <v>48</v>
      </c>
    </row>
    <row r="900" spans="1:27" x14ac:dyDescent="0.35">
      <c r="A900">
        <v>202</v>
      </c>
      <c r="B900">
        <v>202</v>
      </c>
      <c r="C900" t="s">
        <v>38</v>
      </c>
      <c r="D900" t="s">
        <v>39</v>
      </c>
      <c r="E900">
        <v>3</v>
      </c>
      <c r="F900" t="s">
        <v>262</v>
      </c>
      <c r="G900">
        <v>5</v>
      </c>
      <c r="H900">
        <v>8</v>
      </c>
      <c r="I900">
        <v>1</v>
      </c>
      <c r="J900">
        <v>67</v>
      </c>
      <c r="K900">
        <v>61</v>
      </c>
      <c r="L900">
        <v>61</v>
      </c>
      <c r="M900">
        <v>2</v>
      </c>
      <c r="N900" t="s">
        <v>244</v>
      </c>
      <c r="O900" t="s">
        <v>201</v>
      </c>
      <c r="P900" t="s">
        <v>202</v>
      </c>
      <c r="Q900" t="s">
        <v>240</v>
      </c>
      <c r="R900" t="s">
        <v>202</v>
      </c>
      <c r="S900" t="s">
        <v>81</v>
      </c>
      <c r="T900" t="s">
        <v>245</v>
      </c>
      <c r="U900">
        <v>1</v>
      </c>
      <c r="V900" t="s">
        <v>241</v>
      </c>
      <c r="W900" t="s">
        <v>151</v>
      </c>
      <c r="X900" t="s">
        <v>110</v>
      </c>
      <c r="Y900">
        <v>1</v>
      </c>
      <c r="Z900">
        <v>3</v>
      </c>
      <c r="AA900">
        <v>48</v>
      </c>
    </row>
    <row r="901" spans="1:27" x14ac:dyDescent="0.35">
      <c r="A901">
        <v>202</v>
      </c>
      <c r="B901">
        <v>202</v>
      </c>
      <c r="C901" t="s">
        <v>38</v>
      </c>
      <c r="D901" t="s">
        <v>39</v>
      </c>
      <c r="E901">
        <v>3</v>
      </c>
      <c r="F901" t="s">
        <v>262</v>
      </c>
      <c r="G901">
        <v>5</v>
      </c>
      <c r="H901">
        <v>8</v>
      </c>
      <c r="I901">
        <v>1</v>
      </c>
      <c r="J901">
        <v>68</v>
      </c>
      <c r="K901">
        <v>67</v>
      </c>
      <c r="L901">
        <v>67</v>
      </c>
      <c r="M901">
        <v>2</v>
      </c>
      <c r="N901" t="s">
        <v>226</v>
      </c>
      <c r="O901" t="s">
        <v>201</v>
      </c>
      <c r="P901" t="s">
        <v>202</v>
      </c>
      <c r="Q901" t="s">
        <v>227</v>
      </c>
      <c r="R901" t="s">
        <v>202</v>
      </c>
      <c r="S901" t="s">
        <v>81</v>
      </c>
      <c r="T901" t="s">
        <v>228</v>
      </c>
      <c r="U901">
        <v>2</v>
      </c>
      <c r="V901" t="s">
        <v>243</v>
      </c>
      <c r="W901" t="s">
        <v>128</v>
      </c>
      <c r="X901" t="s">
        <v>104</v>
      </c>
      <c r="Y901">
        <v>1</v>
      </c>
      <c r="Z901">
        <v>3</v>
      </c>
      <c r="AA901">
        <v>48</v>
      </c>
    </row>
    <row r="902" spans="1:27" x14ac:dyDescent="0.35">
      <c r="A902">
        <v>202</v>
      </c>
      <c r="B902">
        <v>202</v>
      </c>
      <c r="C902" t="s">
        <v>38</v>
      </c>
      <c r="D902" t="s">
        <v>39</v>
      </c>
      <c r="E902">
        <v>3</v>
      </c>
      <c r="F902" t="s">
        <v>262</v>
      </c>
      <c r="G902">
        <v>5</v>
      </c>
      <c r="H902">
        <v>8</v>
      </c>
      <c r="I902">
        <v>1</v>
      </c>
      <c r="J902">
        <v>69</v>
      </c>
      <c r="K902">
        <v>72</v>
      </c>
      <c r="L902">
        <v>72</v>
      </c>
      <c r="M902">
        <v>2</v>
      </c>
      <c r="N902" t="s">
        <v>250</v>
      </c>
      <c r="O902" t="s">
        <v>201</v>
      </c>
      <c r="P902" t="s">
        <v>202</v>
      </c>
      <c r="Q902" t="s">
        <v>235</v>
      </c>
      <c r="R902" t="s">
        <v>202</v>
      </c>
      <c r="S902" t="s">
        <v>53</v>
      </c>
      <c r="T902" t="s">
        <v>251</v>
      </c>
      <c r="U902">
        <v>1</v>
      </c>
      <c r="V902" t="s">
        <v>236</v>
      </c>
      <c r="W902" t="s">
        <v>100</v>
      </c>
      <c r="X902" t="s">
        <v>148</v>
      </c>
      <c r="Y902">
        <v>1</v>
      </c>
      <c r="Z902">
        <v>3</v>
      </c>
      <c r="AA902">
        <v>48</v>
      </c>
    </row>
    <row r="903" spans="1:27" x14ac:dyDescent="0.35">
      <c r="A903">
        <v>202</v>
      </c>
      <c r="B903">
        <v>202</v>
      </c>
      <c r="C903" t="s">
        <v>38</v>
      </c>
      <c r="D903" t="s">
        <v>39</v>
      </c>
      <c r="E903">
        <v>3</v>
      </c>
      <c r="F903" t="s">
        <v>262</v>
      </c>
      <c r="G903">
        <v>5</v>
      </c>
      <c r="H903">
        <v>8</v>
      </c>
      <c r="I903">
        <v>1</v>
      </c>
      <c r="J903">
        <v>70</v>
      </c>
      <c r="K903">
        <v>68</v>
      </c>
      <c r="L903">
        <v>68</v>
      </c>
      <c r="M903">
        <v>2</v>
      </c>
      <c r="N903" t="s">
        <v>242</v>
      </c>
      <c r="O903" t="s">
        <v>201</v>
      </c>
      <c r="P903" t="s">
        <v>202</v>
      </c>
      <c r="Q903" t="s">
        <v>227</v>
      </c>
      <c r="R903" t="s">
        <v>202</v>
      </c>
      <c r="S903" t="s">
        <v>63</v>
      </c>
      <c r="T903" t="s">
        <v>243</v>
      </c>
      <c r="U903">
        <v>5</v>
      </c>
      <c r="V903" t="s">
        <v>253</v>
      </c>
      <c r="W903" t="s">
        <v>76</v>
      </c>
      <c r="X903" t="s">
        <v>187</v>
      </c>
      <c r="Y903">
        <v>2</v>
      </c>
      <c r="Z903">
        <v>3</v>
      </c>
      <c r="AA903">
        <v>48</v>
      </c>
    </row>
    <row r="904" spans="1:27" x14ac:dyDescent="0.35">
      <c r="A904">
        <v>202</v>
      </c>
      <c r="B904">
        <v>202</v>
      </c>
      <c r="C904" t="s">
        <v>38</v>
      </c>
      <c r="D904" t="s">
        <v>39</v>
      </c>
      <c r="E904">
        <v>3</v>
      </c>
      <c r="F904" t="s">
        <v>262</v>
      </c>
      <c r="G904">
        <v>5</v>
      </c>
      <c r="H904">
        <v>8</v>
      </c>
      <c r="I904">
        <v>1</v>
      </c>
      <c r="J904">
        <v>71</v>
      </c>
      <c r="K904">
        <v>64</v>
      </c>
      <c r="L904">
        <v>64</v>
      </c>
      <c r="M904">
        <v>2</v>
      </c>
      <c r="N904" t="s">
        <v>237</v>
      </c>
      <c r="O904" t="s">
        <v>201</v>
      </c>
      <c r="P904" t="s">
        <v>202</v>
      </c>
      <c r="Q904" t="s">
        <v>224</v>
      </c>
      <c r="R904" t="s">
        <v>202</v>
      </c>
      <c r="S904" t="s">
        <v>53</v>
      </c>
      <c r="T904" t="s">
        <v>238</v>
      </c>
      <c r="U904">
        <v>5</v>
      </c>
      <c r="V904" t="s">
        <v>225</v>
      </c>
      <c r="W904" t="s">
        <v>94</v>
      </c>
      <c r="X904" t="s">
        <v>165</v>
      </c>
      <c r="Y904">
        <v>1</v>
      </c>
      <c r="Z904">
        <v>3</v>
      </c>
      <c r="AA904">
        <v>48</v>
      </c>
    </row>
    <row r="905" spans="1:27" x14ac:dyDescent="0.35">
      <c r="A905">
        <v>202</v>
      </c>
      <c r="B905">
        <v>202</v>
      </c>
      <c r="C905" t="s">
        <v>38</v>
      </c>
      <c r="D905" t="s">
        <v>39</v>
      </c>
      <c r="E905">
        <v>3</v>
      </c>
      <c r="F905" t="s">
        <v>262</v>
      </c>
      <c r="G905">
        <v>5</v>
      </c>
      <c r="H905">
        <v>8</v>
      </c>
      <c r="I905">
        <v>1</v>
      </c>
      <c r="J905">
        <v>72</v>
      </c>
      <c r="K905">
        <v>66</v>
      </c>
      <c r="L905">
        <v>66</v>
      </c>
      <c r="M905">
        <v>2</v>
      </c>
      <c r="N905" t="s">
        <v>229</v>
      </c>
      <c r="O905" t="s">
        <v>201</v>
      </c>
      <c r="P905" t="s">
        <v>202</v>
      </c>
      <c r="Q905" t="s">
        <v>203</v>
      </c>
      <c r="R905" t="s">
        <v>202</v>
      </c>
      <c r="S905" t="s">
        <v>81</v>
      </c>
      <c r="T905" t="s">
        <v>230</v>
      </c>
      <c r="U905">
        <v>4</v>
      </c>
      <c r="V905" t="s">
        <v>228</v>
      </c>
      <c r="W905" t="s">
        <v>88</v>
      </c>
      <c r="X905" t="s">
        <v>195</v>
      </c>
      <c r="Y905">
        <v>2</v>
      </c>
      <c r="Z905">
        <v>3</v>
      </c>
      <c r="AA905">
        <v>48</v>
      </c>
    </row>
    <row r="906" spans="1:27" x14ac:dyDescent="0.35">
      <c r="A906">
        <v>202</v>
      </c>
      <c r="B906">
        <v>202</v>
      </c>
      <c r="C906" t="s">
        <v>38</v>
      </c>
      <c r="D906" t="s">
        <v>39</v>
      </c>
      <c r="E906">
        <v>3</v>
      </c>
      <c r="F906" t="s">
        <v>263</v>
      </c>
      <c r="G906">
        <v>3</v>
      </c>
      <c r="H906">
        <v>9</v>
      </c>
      <c r="I906">
        <v>1</v>
      </c>
      <c r="J906">
        <v>1</v>
      </c>
      <c r="K906">
        <v>2</v>
      </c>
      <c r="L906">
        <v>2</v>
      </c>
      <c r="M906">
        <v>1</v>
      </c>
      <c r="N906" t="s">
        <v>97</v>
      </c>
      <c r="O906" t="s">
        <v>42</v>
      </c>
      <c r="P906" t="s">
        <v>98</v>
      </c>
      <c r="Q906" t="s">
        <v>99</v>
      </c>
      <c r="R906" t="s">
        <v>80</v>
      </c>
      <c r="S906" t="s">
        <v>81</v>
      </c>
      <c r="T906" t="s">
        <v>100</v>
      </c>
      <c r="U906">
        <v>5</v>
      </c>
      <c r="V906" t="s">
        <v>110</v>
      </c>
      <c r="W906" t="s">
        <v>183</v>
      </c>
      <c r="X906" t="s">
        <v>210</v>
      </c>
      <c r="Y906">
        <v>1</v>
      </c>
      <c r="Z906">
        <v>2</v>
      </c>
      <c r="AA906">
        <v>48</v>
      </c>
    </row>
    <row r="907" spans="1:27" x14ac:dyDescent="0.35">
      <c r="A907">
        <v>202</v>
      </c>
      <c r="B907">
        <v>202</v>
      </c>
      <c r="C907" t="s">
        <v>38</v>
      </c>
      <c r="D907" t="s">
        <v>39</v>
      </c>
      <c r="E907">
        <v>3</v>
      </c>
      <c r="F907" t="s">
        <v>263</v>
      </c>
      <c r="G907">
        <v>3</v>
      </c>
      <c r="H907">
        <v>9</v>
      </c>
      <c r="I907">
        <v>1</v>
      </c>
      <c r="J907">
        <v>2</v>
      </c>
      <c r="K907">
        <v>39</v>
      </c>
      <c r="L907">
        <v>39</v>
      </c>
      <c r="M907">
        <v>2</v>
      </c>
      <c r="N907" t="s">
        <v>73</v>
      </c>
      <c r="O907" t="s">
        <v>42</v>
      </c>
      <c r="P907" t="s">
        <v>74</v>
      </c>
      <c r="Q907" t="s">
        <v>75</v>
      </c>
      <c r="R907" t="s">
        <v>45</v>
      </c>
      <c r="S907" t="s">
        <v>46</v>
      </c>
      <c r="T907" t="s">
        <v>76</v>
      </c>
      <c r="U907">
        <v>1</v>
      </c>
      <c r="V907" t="s">
        <v>106</v>
      </c>
      <c r="W907" t="s">
        <v>243</v>
      </c>
      <c r="X907" t="s">
        <v>165</v>
      </c>
      <c r="Y907">
        <v>1</v>
      </c>
      <c r="Z907">
        <v>2</v>
      </c>
      <c r="AA907">
        <v>48</v>
      </c>
    </row>
    <row r="908" spans="1:27" x14ac:dyDescent="0.35">
      <c r="A908">
        <v>202</v>
      </c>
      <c r="B908">
        <v>202</v>
      </c>
      <c r="C908" t="s">
        <v>38</v>
      </c>
      <c r="D908" t="s">
        <v>39</v>
      </c>
      <c r="E908">
        <v>3</v>
      </c>
      <c r="F908" t="s">
        <v>263</v>
      </c>
      <c r="G908">
        <v>3</v>
      </c>
      <c r="H908">
        <v>9</v>
      </c>
      <c r="I908">
        <v>1</v>
      </c>
      <c r="J908">
        <v>3</v>
      </c>
      <c r="K908">
        <v>9</v>
      </c>
      <c r="L908">
        <v>9</v>
      </c>
      <c r="M908">
        <v>1</v>
      </c>
      <c r="N908" t="s">
        <v>55</v>
      </c>
      <c r="O908" t="s">
        <v>42</v>
      </c>
      <c r="P908" t="s">
        <v>56</v>
      </c>
      <c r="Q908" t="s">
        <v>57</v>
      </c>
      <c r="R908" t="s">
        <v>45</v>
      </c>
      <c r="S908" t="s">
        <v>46</v>
      </c>
      <c r="T908" t="s">
        <v>58</v>
      </c>
      <c r="U908">
        <v>1</v>
      </c>
      <c r="V908" t="s">
        <v>76</v>
      </c>
      <c r="W908" t="s">
        <v>151</v>
      </c>
      <c r="X908" t="s">
        <v>238</v>
      </c>
      <c r="Y908">
        <v>2</v>
      </c>
      <c r="Z908">
        <v>2</v>
      </c>
      <c r="AA908">
        <v>48</v>
      </c>
    </row>
    <row r="909" spans="1:27" x14ac:dyDescent="0.35">
      <c r="A909">
        <v>202</v>
      </c>
      <c r="B909">
        <v>202</v>
      </c>
      <c r="C909" t="s">
        <v>38</v>
      </c>
      <c r="D909" t="s">
        <v>39</v>
      </c>
      <c r="E909">
        <v>3</v>
      </c>
      <c r="F909" t="s">
        <v>263</v>
      </c>
      <c r="G909">
        <v>3</v>
      </c>
      <c r="H909">
        <v>9</v>
      </c>
      <c r="I909">
        <v>1</v>
      </c>
      <c r="J909">
        <v>4</v>
      </c>
      <c r="K909">
        <v>3</v>
      </c>
      <c r="L909">
        <v>3</v>
      </c>
      <c r="M909">
        <v>1</v>
      </c>
      <c r="N909" t="s">
        <v>121</v>
      </c>
      <c r="O909" t="s">
        <v>42</v>
      </c>
      <c r="P909" t="s">
        <v>70</v>
      </c>
      <c r="Q909" t="s">
        <v>71</v>
      </c>
      <c r="R909" t="s">
        <v>80</v>
      </c>
      <c r="S909" t="s">
        <v>81</v>
      </c>
      <c r="T909" t="s">
        <v>122</v>
      </c>
      <c r="U909">
        <v>2</v>
      </c>
      <c r="V909" t="s">
        <v>100</v>
      </c>
      <c r="W909" t="s">
        <v>189</v>
      </c>
      <c r="X909" t="s">
        <v>204</v>
      </c>
      <c r="Y909">
        <v>2</v>
      </c>
      <c r="Z909">
        <v>2</v>
      </c>
      <c r="AA909">
        <v>48</v>
      </c>
    </row>
    <row r="910" spans="1:27" x14ac:dyDescent="0.35">
      <c r="A910">
        <v>202</v>
      </c>
      <c r="B910">
        <v>202</v>
      </c>
      <c r="C910" t="s">
        <v>38</v>
      </c>
      <c r="D910" t="s">
        <v>39</v>
      </c>
      <c r="E910">
        <v>3</v>
      </c>
      <c r="F910" t="s">
        <v>263</v>
      </c>
      <c r="G910">
        <v>3</v>
      </c>
      <c r="H910">
        <v>9</v>
      </c>
      <c r="I910">
        <v>1</v>
      </c>
      <c r="J910">
        <v>5</v>
      </c>
      <c r="K910">
        <v>47</v>
      </c>
      <c r="L910">
        <v>47</v>
      </c>
      <c r="M910">
        <v>2</v>
      </c>
      <c r="N910" t="s">
        <v>87</v>
      </c>
      <c r="O910" t="s">
        <v>42</v>
      </c>
      <c r="P910" t="s">
        <v>50</v>
      </c>
      <c r="Q910" t="s">
        <v>51</v>
      </c>
      <c r="R910" t="s">
        <v>45</v>
      </c>
      <c r="S910" t="s">
        <v>46</v>
      </c>
      <c r="T910" t="s">
        <v>88</v>
      </c>
      <c r="U910">
        <v>1</v>
      </c>
      <c r="V910" t="s">
        <v>54</v>
      </c>
      <c r="W910" t="s">
        <v>179</v>
      </c>
      <c r="X910" t="s">
        <v>245</v>
      </c>
      <c r="Y910">
        <v>1</v>
      </c>
      <c r="Z910">
        <v>2</v>
      </c>
      <c r="AA910">
        <v>48</v>
      </c>
    </row>
    <row r="911" spans="1:27" x14ac:dyDescent="0.35">
      <c r="A911">
        <v>202</v>
      </c>
      <c r="B911">
        <v>202</v>
      </c>
      <c r="C911" t="s">
        <v>38</v>
      </c>
      <c r="D911" t="s">
        <v>39</v>
      </c>
      <c r="E911">
        <v>3</v>
      </c>
      <c r="F911" t="s">
        <v>263</v>
      </c>
      <c r="G911">
        <v>3</v>
      </c>
      <c r="H911">
        <v>9</v>
      </c>
      <c r="I911">
        <v>1</v>
      </c>
      <c r="J911">
        <v>6</v>
      </c>
      <c r="K911">
        <v>38</v>
      </c>
      <c r="L911">
        <v>38</v>
      </c>
      <c r="M911">
        <v>2</v>
      </c>
      <c r="N911" t="s">
        <v>65</v>
      </c>
      <c r="O911" t="s">
        <v>42</v>
      </c>
      <c r="P911" t="s">
        <v>66</v>
      </c>
      <c r="Q911" t="s">
        <v>67</v>
      </c>
      <c r="R911" t="s">
        <v>62</v>
      </c>
      <c r="S911" t="s">
        <v>63</v>
      </c>
      <c r="T911" t="s">
        <v>68</v>
      </c>
      <c r="U911">
        <v>1</v>
      </c>
      <c r="V911" t="s">
        <v>108</v>
      </c>
      <c r="W911" t="s">
        <v>159</v>
      </c>
      <c r="X911" t="s">
        <v>251</v>
      </c>
      <c r="Y911">
        <v>2</v>
      </c>
      <c r="Z911">
        <v>2</v>
      </c>
      <c r="AA911">
        <v>48</v>
      </c>
    </row>
    <row r="912" spans="1:27" x14ac:dyDescent="0.35">
      <c r="A912">
        <v>202</v>
      </c>
      <c r="B912">
        <v>202</v>
      </c>
      <c r="C912" t="s">
        <v>38</v>
      </c>
      <c r="D912" t="s">
        <v>39</v>
      </c>
      <c r="E912">
        <v>3</v>
      </c>
      <c r="F912" t="s">
        <v>263</v>
      </c>
      <c r="G912">
        <v>3</v>
      </c>
      <c r="H912">
        <v>9</v>
      </c>
      <c r="I912">
        <v>1</v>
      </c>
      <c r="J912">
        <v>7</v>
      </c>
      <c r="K912">
        <v>7</v>
      </c>
      <c r="L912">
        <v>7</v>
      </c>
      <c r="M912">
        <v>1</v>
      </c>
      <c r="N912" t="s">
        <v>41</v>
      </c>
      <c r="O912" t="s">
        <v>42</v>
      </c>
      <c r="P912" t="s">
        <v>43</v>
      </c>
      <c r="Q912" t="s">
        <v>44</v>
      </c>
      <c r="R912" t="s">
        <v>45</v>
      </c>
      <c r="S912" t="s">
        <v>46</v>
      </c>
      <c r="T912" t="s">
        <v>47</v>
      </c>
      <c r="U912">
        <v>1</v>
      </c>
      <c r="V912" t="s">
        <v>118</v>
      </c>
      <c r="W912" t="s">
        <v>247</v>
      </c>
      <c r="X912" t="s">
        <v>141</v>
      </c>
      <c r="Y912">
        <v>1</v>
      </c>
      <c r="Z912">
        <v>2</v>
      </c>
      <c r="AA912">
        <v>48</v>
      </c>
    </row>
    <row r="913" spans="1:27" x14ac:dyDescent="0.35">
      <c r="A913">
        <v>202</v>
      </c>
      <c r="B913">
        <v>202</v>
      </c>
      <c r="C913" t="s">
        <v>38</v>
      </c>
      <c r="D913" t="s">
        <v>39</v>
      </c>
      <c r="E913">
        <v>3</v>
      </c>
      <c r="F913" t="s">
        <v>263</v>
      </c>
      <c r="G913">
        <v>3</v>
      </c>
      <c r="H913">
        <v>9</v>
      </c>
      <c r="I913">
        <v>1</v>
      </c>
      <c r="J913">
        <v>8</v>
      </c>
      <c r="K913">
        <v>10</v>
      </c>
      <c r="L913">
        <v>10</v>
      </c>
      <c r="M913">
        <v>1</v>
      </c>
      <c r="N913" t="s">
        <v>107</v>
      </c>
      <c r="O913" t="s">
        <v>42</v>
      </c>
      <c r="P913" t="s">
        <v>56</v>
      </c>
      <c r="Q913" t="s">
        <v>57</v>
      </c>
      <c r="R913" t="s">
        <v>62</v>
      </c>
      <c r="S913" t="s">
        <v>63</v>
      </c>
      <c r="T913" t="s">
        <v>108</v>
      </c>
      <c r="U913">
        <v>2</v>
      </c>
      <c r="V913" t="s">
        <v>58</v>
      </c>
      <c r="W913" t="s">
        <v>255</v>
      </c>
      <c r="X913" t="s">
        <v>191</v>
      </c>
      <c r="Y913">
        <v>1</v>
      </c>
      <c r="Z913">
        <v>2</v>
      </c>
      <c r="AA913">
        <v>48</v>
      </c>
    </row>
    <row r="914" spans="1:27" x14ac:dyDescent="0.35">
      <c r="A914">
        <v>202</v>
      </c>
      <c r="B914">
        <v>202</v>
      </c>
      <c r="C914" t="s">
        <v>38</v>
      </c>
      <c r="D914" t="s">
        <v>39</v>
      </c>
      <c r="E914">
        <v>3</v>
      </c>
      <c r="F914" t="s">
        <v>263</v>
      </c>
      <c r="G914">
        <v>3</v>
      </c>
      <c r="H914">
        <v>9</v>
      </c>
      <c r="I914">
        <v>1</v>
      </c>
      <c r="J914">
        <v>9</v>
      </c>
      <c r="K914">
        <v>41</v>
      </c>
      <c r="L914">
        <v>41</v>
      </c>
      <c r="M914">
        <v>2</v>
      </c>
      <c r="N914" t="s">
        <v>101</v>
      </c>
      <c r="O914" t="s">
        <v>42</v>
      </c>
      <c r="P914" t="s">
        <v>102</v>
      </c>
      <c r="Q914" t="s">
        <v>103</v>
      </c>
      <c r="R914" t="s">
        <v>45</v>
      </c>
      <c r="S914" t="s">
        <v>46</v>
      </c>
      <c r="T914" t="s">
        <v>104</v>
      </c>
      <c r="U914">
        <v>4</v>
      </c>
      <c r="V914" t="s">
        <v>47</v>
      </c>
      <c r="W914" t="s">
        <v>213</v>
      </c>
      <c r="X914" t="s">
        <v>193</v>
      </c>
      <c r="Y914">
        <v>2</v>
      </c>
      <c r="Z914">
        <v>2</v>
      </c>
      <c r="AA914">
        <v>48</v>
      </c>
    </row>
    <row r="915" spans="1:27" x14ac:dyDescent="0.35">
      <c r="A915">
        <v>202</v>
      </c>
      <c r="B915">
        <v>202</v>
      </c>
      <c r="C915" t="s">
        <v>38</v>
      </c>
      <c r="D915" t="s">
        <v>39</v>
      </c>
      <c r="E915">
        <v>3</v>
      </c>
      <c r="F915" t="s">
        <v>263</v>
      </c>
      <c r="G915">
        <v>3</v>
      </c>
      <c r="H915">
        <v>9</v>
      </c>
      <c r="I915">
        <v>1</v>
      </c>
      <c r="J915">
        <v>10</v>
      </c>
      <c r="K915">
        <v>37</v>
      </c>
      <c r="L915">
        <v>37</v>
      </c>
      <c r="M915">
        <v>2</v>
      </c>
      <c r="N915" t="s">
        <v>119</v>
      </c>
      <c r="O915" t="s">
        <v>42</v>
      </c>
      <c r="P915" t="s">
        <v>66</v>
      </c>
      <c r="Q915" t="s">
        <v>67</v>
      </c>
      <c r="R915" t="s">
        <v>80</v>
      </c>
      <c r="S915" t="s">
        <v>81</v>
      </c>
      <c r="T915" t="s">
        <v>120</v>
      </c>
      <c r="U915">
        <v>1</v>
      </c>
      <c r="V915" t="s">
        <v>68</v>
      </c>
      <c r="W915" t="s">
        <v>197</v>
      </c>
      <c r="X915" t="s">
        <v>233</v>
      </c>
      <c r="Y915">
        <v>1</v>
      </c>
      <c r="Z915">
        <v>2</v>
      </c>
      <c r="AA915">
        <v>48</v>
      </c>
    </row>
    <row r="916" spans="1:27" x14ac:dyDescent="0.35">
      <c r="A916">
        <v>202</v>
      </c>
      <c r="B916">
        <v>202</v>
      </c>
      <c r="C916" t="s">
        <v>38</v>
      </c>
      <c r="D916" t="s">
        <v>39</v>
      </c>
      <c r="E916">
        <v>3</v>
      </c>
      <c r="F916" t="s">
        <v>263</v>
      </c>
      <c r="G916">
        <v>3</v>
      </c>
      <c r="H916">
        <v>9</v>
      </c>
      <c r="I916">
        <v>1</v>
      </c>
      <c r="J916">
        <v>11</v>
      </c>
      <c r="K916">
        <v>43</v>
      </c>
      <c r="L916">
        <v>43</v>
      </c>
      <c r="M916">
        <v>2</v>
      </c>
      <c r="N916" t="s">
        <v>111</v>
      </c>
      <c r="O916" t="s">
        <v>42</v>
      </c>
      <c r="P916" t="s">
        <v>92</v>
      </c>
      <c r="Q916" t="s">
        <v>93</v>
      </c>
      <c r="R916" t="s">
        <v>80</v>
      </c>
      <c r="S916" t="s">
        <v>81</v>
      </c>
      <c r="T916" t="s">
        <v>112</v>
      </c>
      <c r="U916">
        <v>2</v>
      </c>
      <c r="V916" t="s">
        <v>120</v>
      </c>
      <c r="W916" t="s">
        <v>155</v>
      </c>
      <c r="X916" t="s">
        <v>216</v>
      </c>
      <c r="Y916">
        <v>2</v>
      </c>
      <c r="Z916">
        <v>2</v>
      </c>
      <c r="AA916">
        <v>48</v>
      </c>
    </row>
    <row r="917" spans="1:27" x14ac:dyDescent="0.35">
      <c r="A917">
        <v>202</v>
      </c>
      <c r="B917">
        <v>202</v>
      </c>
      <c r="C917" t="s">
        <v>38</v>
      </c>
      <c r="D917" t="s">
        <v>39</v>
      </c>
      <c r="E917">
        <v>3</v>
      </c>
      <c r="F917" t="s">
        <v>263</v>
      </c>
      <c r="G917">
        <v>3</v>
      </c>
      <c r="H917">
        <v>9</v>
      </c>
      <c r="I917">
        <v>1</v>
      </c>
      <c r="J917">
        <v>12</v>
      </c>
      <c r="K917">
        <v>5</v>
      </c>
      <c r="L917">
        <v>5</v>
      </c>
      <c r="M917">
        <v>1</v>
      </c>
      <c r="N917" t="s">
        <v>59</v>
      </c>
      <c r="O917" t="s">
        <v>42</v>
      </c>
      <c r="P917" t="s">
        <v>60</v>
      </c>
      <c r="Q917" t="s">
        <v>61</v>
      </c>
      <c r="R917" t="s">
        <v>62</v>
      </c>
      <c r="S917" t="s">
        <v>63</v>
      </c>
      <c r="T917" t="s">
        <v>64</v>
      </c>
      <c r="U917">
        <v>2</v>
      </c>
      <c r="V917" t="s">
        <v>94</v>
      </c>
      <c r="W917" t="s">
        <v>173</v>
      </c>
      <c r="X917" t="s">
        <v>249</v>
      </c>
      <c r="Y917">
        <v>2</v>
      </c>
      <c r="Z917">
        <v>2</v>
      </c>
      <c r="AA917">
        <v>48</v>
      </c>
    </row>
    <row r="918" spans="1:27" x14ac:dyDescent="0.35">
      <c r="A918">
        <v>202</v>
      </c>
      <c r="B918">
        <v>202</v>
      </c>
      <c r="C918" t="s">
        <v>38</v>
      </c>
      <c r="D918" t="s">
        <v>39</v>
      </c>
      <c r="E918">
        <v>3</v>
      </c>
      <c r="F918" t="s">
        <v>263</v>
      </c>
      <c r="G918">
        <v>3</v>
      </c>
      <c r="H918">
        <v>9</v>
      </c>
      <c r="I918">
        <v>1</v>
      </c>
      <c r="J918">
        <v>13</v>
      </c>
      <c r="K918">
        <v>40</v>
      </c>
      <c r="L918">
        <v>40</v>
      </c>
      <c r="M918">
        <v>2</v>
      </c>
      <c r="N918" t="s">
        <v>105</v>
      </c>
      <c r="O918" t="s">
        <v>42</v>
      </c>
      <c r="P918" t="s">
        <v>74</v>
      </c>
      <c r="Q918" t="s">
        <v>75</v>
      </c>
      <c r="R918" t="s">
        <v>52</v>
      </c>
      <c r="S918" t="s">
        <v>53</v>
      </c>
      <c r="T918" t="s">
        <v>106</v>
      </c>
      <c r="U918">
        <v>4</v>
      </c>
      <c r="V918" t="s">
        <v>90</v>
      </c>
      <c r="W918" t="s">
        <v>230</v>
      </c>
      <c r="X918" t="s">
        <v>195</v>
      </c>
      <c r="Y918">
        <v>2</v>
      </c>
      <c r="Z918">
        <v>2</v>
      </c>
      <c r="AA918">
        <v>48</v>
      </c>
    </row>
    <row r="919" spans="1:27" x14ac:dyDescent="0.35">
      <c r="A919">
        <v>202</v>
      </c>
      <c r="B919">
        <v>202</v>
      </c>
      <c r="C919" t="s">
        <v>38</v>
      </c>
      <c r="D919" t="s">
        <v>39</v>
      </c>
      <c r="E919">
        <v>3</v>
      </c>
      <c r="F919" t="s">
        <v>263</v>
      </c>
      <c r="G919">
        <v>3</v>
      </c>
      <c r="H919">
        <v>9</v>
      </c>
      <c r="I919">
        <v>1</v>
      </c>
      <c r="J919">
        <v>14</v>
      </c>
      <c r="K919">
        <v>46</v>
      </c>
      <c r="L919">
        <v>46</v>
      </c>
      <c r="M919">
        <v>2</v>
      </c>
      <c r="N919" t="s">
        <v>115</v>
      </c>
      <c r="O919" t="s">
        <v>42</v>
      </c>
      <c r="P919" t="s">
        <v>84</v>
      </c>
      <c r="Q919" t="s">
        <v>85</v>
      </c>
      <c r="R919" t="s">
        <v>52</v>
      </c>
      <c r="S919" t="s">
        <v>53</v>
      </c>
      <c r="T919" t="s">
        <v>116</v>
      </c>
      <c r="U919">
        <v>2</v>
      </c>
      <c r="V919" t="s">
        <v>86</v>
      </c>
      <c r="W919" t="s">
        <v>259</v>
      </c>
      <c r="X919" t="s">
        <v>145</v>
      </c>
      <c r="Y919">
        <v>1</v>
      </c>
      <c r="Z919">
        <v>2</v>
      </c>
      <c r="AA919">
        <v>48</v>
      </c>
    </row>
    <row r="920" spans="1:27" x14ac:dyDescent="0.35">
      <c r="A920">
        <v>202</v>
      </c>
      <c r="B920">
        <v>202</v>
      </c>
      <c r="C920" t="s">
        <v>38</v>
      </c>
      <c r="D920" t="s">
        <v>39</v>
      </c>
      <c r="E920">
        <v>3</v>
      </c>
      <c r="F920" t="s">
        <v>263</v>
      </c>
      <c r="G920">
        <v>3</v>
      </c>
      <c r="H920">
        <v>9</v>
      </c>
      <c r="I920">
        <v>1</v>
      </c>
      <c r="J920">
        <v>15</v>
      </c>
      <c r="K920">
        <v>48</v>
      </c>
      <c r="L920">
        <v>48</v>
      </c>
      <c r="M920">
        <v>2</v>
      </c>
      <c r="N920" t="s">
        <v>49</v>
      </c>
      <c r="O920" t="s">
        <v>42</v>
      </c>
      <c r="P920" t="s">
        <v>50</v>
      </c>
      <c r="Q920" t="s">
        <v>51</v>
      </c>
      <c r="R920" t="s">
        <v>52</v>
      </c>
      <c r="S920" t="s">
        <v>53</v>
      </c>
      <c r="T920" t="s">
        <v>54</v>
      </c>
      <c r="U920">
        <v>2</v>
      </c>
      <c r="V920" t="s">
        <v>96</v>
      </c>
      <c r="W920" t="s">
        <v>133</v>
      </c>
      <c r="X920" t="s">
        <v>207</v>
      </c>
      <c r="Y920">
        <v>2</v>
      </c>
      <c r="Z920">
        <v>2</v>
      </c>
      <c r="AA920">
        <v>48</v>
      </c>
    </row>
    <row r="921" spans="1:27" x14ac:dyDescent="0.35">
      <c r="A921">
        <v>202</v>
      </c>
      <c r="B921">
        <v>202</v>
      </c>
      <c r="C921" t="s">
        <v>38</v>
      </c>
      <c r="D921" t="s">
        <v>39</v>
      </c>
      <c r="E921">
        <v>3</v>
      </c>
      <c r="F921" t="s">
        <v>263</v>
      </c>
      <c r="G921">
        <v>3</v>
      </c>
      <c r="H921">
        <v>9</v>
      </c>
      <c r="I921">
        <v>1</v>
      </c>
      <c r="J921">
        <v>16</v>
      </c>
      <c r="K921">
        <v>8</v>
      </c>
      <c r="L921">
        <v>8</v>
      </c>
      <c r="M921">
        <v>1</v>
      </c>
      <c r="N921" t="s">
        <v>117</v>
      </c>
      <c r="O921" t="s">
        <v>42</v>
      </c>
      <c r="P921" t="s">
        <v>43</v>
      </c>
      <c r="Q921" t="s">
        <v>44</v>
      </c>
      <c r="R921" t="s">
        <v>52</v>
      </c>
      <c r="S921" t="s">
        <v>53</v>
      </c>
      <c r="T921" t="s">
        <v>118</v>
      </c>
      <c r="U921">
        <v>1</v>
      </c>
      <c r="V921" t="s">
        <v>116</v>
      </c>
      <c r="W921" t="s">
        <v>261</v>
      </c>
      <c r="X921" t="s">
        <v>187</v>
      </c>
      <c r="Y921">
        <v>2</v>
      </c>
      <c r="Z921">
        <v>2</v>
      </c>
      <c r="AA921">
        <v>48</v>
      </c>
    </row>
    <row r="922" spans="1:27" x14ac:dyDescent="0.35">
      <c r="A922">
        <v>202</v>
      </c>
      <c r="B922">
        <v>202</v>
      </c>
      <c r="C922" t="s">
        <v>38</v>
      </c>
      <c r="D922" t="s">
        <v>39</v>
      </c>
      <c r="E922">
        <v>3</v>
      </c>
      <c r="F922" t="s">
        <v>263</v>
      </c>
      <c r="G922">
        <v>3</v>
      </c>
      <c r="H922">
        <v>9</v>
      </c>
      <c r="I922">
        <v>1</v>
      </c>
      <c r="J922">
        <v>17</v>
      </c>
      <c r="K922">
        <v>44</v>
      </c>
      <c r="L922">
        <v>44</v>
      </c>
      <c r="M922">
        <v>2</v>
      </c>
      <c r="N922" t="s">
        <v>91</v>
      </c>
      <c r="O922" t="s">
        <v>42</v>
      </c>
      <c r="P922" t="s">
        <v>92</v>
      </c>
      <c r="Q922" t="s">
        <v>93</v>
      </c>
      <c r="R922" t="s">
        <v>62</v>
      </c>
      <c r="S922" t="s">
        <v>63</v>
      </c>
      <c r="T922" t="s">
        <v>94</v>
      </c>
      <c r="U922">
        <v>2</v>
      </c>
      <c r="V922" t="s">
        <v>112</v>
      </c>
      <c r="W922" t="s">
        <v>169</v>
      </c>
      <c r="X922" t="s">
        <v>222</v>
      </c>
      <c r="Y922">
        <v>1</v>
      </c>
      <c r="Z922">
        <v>2</v>
      </c>
      <c r="AA922">
        <v>48</v>
      </c>
    </row>
    <row r="923" spans="1:27" x14ac:dyDescent="0.35">
      <c r="A923">
        <v>202</v>
      </c>
      <c r="B923">
        <v>202</v>
      </c>
      <c r="C923" t="s">
        <v>38</v>
      </c>
      <c r="D923" t="s">
        <v>39</v>
      </c>
      <c r="E923">
        <v>3</v>
      </c>
      <c r="F923" t="s">
        <v>263</v>
      </c>
      <c r="G923">
        <v>3</v>
      </c>
      <c r="H923">
        <v>9</v>
      </c>
      <c r="I923">
        <v>1</v>
      </c>
      <c r="J923">
        <v>18</v>
      </c>
      <c r="K923">
        <v>4</v>
      </c>
      <c r="L923">
        <v>4</v>
      </c>
      <c r="M923">
        <v>1</v>
      </c>
      <c r="N923" t="s">
        <v>69</v>
      </c>
      <c r="O923" t="s">
        <v>42</v>
      </c>
      <c r="P923" t="s">
        <v>70</v>
      </c>
      <c r="Q923" t="s">
        <v>71</v>
      </c>
      <c r="R923" t="s">
        <v>62</v>
      </c>
      <c r="S923" t="s">
        <v>63</v>
      </c>
      <c r="T923" t="s">
        <v>72</v>
      </c>
      <c r="U923">
        <v>1</v>
      </c>
      <c r="V923" t="s">
        <v>122</v>
      </c>
      <c r="W923" t="s">
        <v>219</v>
      </c>
      <c r="X923" t="s">
        <v>175</v>
      </c>
      <c r="Y923">
        <v>1</v>
      </c>
      <c r="Z923">
        <v>2</v>
      </c>
      <c r="AA923">
        <v>48</v>
      </c>
    </row>
    <row r="924" spans="1:27" x14ac:dyDescent="0.35">
      <c r="A924">
        <v>202</v>
      </c>
      <c r="B924">
        <v>202</v>
      </c>
      <c r="C924" t="s">
        <v>38</v>
      </c>
      <c r="D924" t="s">
        <v>39</v>
      </c>
      <c r="E924">
        <v>3</v>
      </c>
      <c r="F924" t="s">
        <v>263</v>
      </c>
      <c r="G924">
        <v>3</v>
      </c>
      <c r="H924">
        <v>9</v>
      </c>
      <c r="I924">
        <v>1</v>
      </c>
      <c r="J924">
        <v>19</v>
      </c>
      <c r="K924">
        <v>6</v>
      </c>
      <c r="L924">
        <v>6</v>
      </c>
      <c r="M924">
        <v>1</v>
      </c>
      <c r="N924" t="s">
        <v>89</v>
      </c>
      <c r="O924" t="s">
        <v>42</v>
      </c>
      <c r="P924" t="s">
        <v>60</v>
      </c>
      <c r="Q924" t="s">
        <v>61</v>
      </c>
      <c r="R924" t="s">
        <v>52</v>
      </c>
      <c r="S924" t="s">
        <v>53</v>
      </c>
      <c r="T924" t="s">
        <v>90</v>
      </c>
      <c r="U924">
        <v>5</v>
      </c>
      <c r="V924" t="s">
        <v>64</v>
      </c>
      <c r="W924" t="s">
        <v>236</v>
      </c>
      <c r="X924" t="s">
        <v>137</v>
      </c>
      <c r="Y924">
        <v>1</v>
      </c>
      <c r="Z924">
        <v>2</v>
      </c>
      <c r="AA924">
        <v>48</v>
      </c>
    </row>
    <row r="925" spans="1:27" x14ac:dyDescent="0.35">
      <c r="A925">
        <v>202</v>
      </c>
      <c r="B925">
        <v>202</v>
      </c>
      <c r="C925" t="s">
        <v>38</v>
      </c>
      <c r="D925" t="s">
        <v>39</v>
      </c>
      <c r="E925">
        <v>3</v>
      </c>
      <c r="F925" t="s">
        <v>263</v>
      </c>
      <c r="G925">
        <v>3</v>
      </c>
      <c r="H925">
        <v>9</v>
      </c>
      <c r="I925">
        <v>1</v>
      </c>
      <c r="J925">
        <v>20</v>
      </c>
      <c r="K925">
        <v>12</v>
      </c>
      <c r="L925">
        <v>12</v>
      </c>
      <c r="M925">
        <v>1</v>
      </c>
      <c r="N925" t="s">
        <v>95</v>
      </c>
      <c r="O925" t="s">
        <v>42</v>
      </c>
      <c r="P925" t="s">
        <v>78</v>
      </c>
      <c r="Q925" t="s">
        <v>79</v>
      </c>
      <c r="R925" t="s">
        <v>52</v>
      </c>
      <c r="S925" t="s">
        <v>53</v>
      </c>
      <c r="T925" t="s">
        <v>96</v>
      </c>
      <c r="U925">
        <v>5</v>
      </c>
      <c r="V925" t="s">
        <v>82</v>
      </c>
      <c r="W925" t="s">
        <v>225</v>
      </c>
      <c r="X925" t="s">
        <v>148</v>
      </c>
      <c r="Y925">
        <v>1</v>
      </c>
      <c r="Z925">
        <v>2</v>
      </c>
      <c r="AA925">
        <v>48</v>
      </c>
    </row>
    <row r="926" spans="1:27" x14ac:dyDescent="0.35">
      <c r="A926">
        <v>202</v>
      </c>
      <c r="B926">
        <v>202</v>
      </c>
      <c r="C926" t="s">
        <v>38</v>
      </c>
      <c r="D926" t="s">
        <v>39</v>
      </c>
      <c r="E926">
        <v>3</v>
      </c>
      <c r="F926" t="s">
        <v>263</v>
      </c>
      <c r="G926">
        <v>3</v>
      </c>
      <c r="H926">
        <v>9</v>
      </c>
      <c r="I926">
        <v>1</v>
      </c>
      <c r="J926">
        <v>21</v>
      </c>
      <c r="K926">
        <v>45</v>
      </c>
      <c r="L926">
        <v>45</v>
      </c>
      <c r="M926">
        <v>2</v>
      </c>
      <c r="N926" t="s">
        <v>83</v>
      </c>
      <c r="O926" t="s">
        <v>42</v>
      </c>
      <c r="P926" t="s">
        <v>84</v>
      </c>
      <c r="Q926" t="s">
        <v>85</v>
      </c>
      <c r="R926" t="s">
        <v>62</v>
      </c>
      <c r="S926" t="s">
        <v>63</v>
      </c>
      <c r="T926" t="s">
        <v>86</v>
      </c>
      <c r="U926">
        <v>1</v>
      </c>
      <c r="V926" t="s">
        <v>72</v>
      </c>
      <c r="W926" t="s">
        <v>128</v>
      </c>
      <c r="X926" t="s">
        <v>228</v>
      </c>
      <c r="Y926">
        <v>2</v>
      </c>
      <c r="Z926">
        <v>2</v>
      </c>
      <c r="AA926">
        <v>48</v>
      </c>
    </row>
    <row r="927" spans="1:27" x14ac:dyDescent="0.35">
      <c r="A927">
        <v>202</v>
      </c>
      <c r="B927">
        <v>202</v>
      </c>
      <c r="C927" t="s">
        <v>38</v>
      </c>
      <c r="D927" t="s">
        <v>39</v>
      </c>
      <c r="E927">
        <v>3</v>
      </c>
      <c r="F927" t="s">
        <v>263</v>
      </c>
      <c r="G927">
        <v>3</v>
      </c>
      <c r="H927">
        <v>9</v>
      </c>
      <c r="I927">
        <v>1</v>
      </c>
      <c r="J927">
        <v>22</v>
      </c>
      <c r="K927">
        <v>1</v>
      </c>
      <c r="L927">
        <v>1</v>
      </c>
      <c r="M927">
        <v>1</v>
      </c>
      <c r="N927" t="s">
        <v>109</v>
      </c>
      <c r="O927" t="s">
        <v>42</v>
      </c>
      <c r="P927" t="s">
        <v>98</v>
      </c>
      <c r="Q927" t="s">
        <v>99</v>
      </c>
      <c r="R927" t="s">
        <v>45</v>
      </c>
      <c r="S927" t="s">
        <v>46</v>
      </c>
      <c r="T927" t="s">
        <v>110</v>
      </c>
      <c r="U927">
        <v>2</v>
      </c>
      <c r="V927" t="s">
        <v>88</v>
      </c>
      <c r="W927" t="s">
        <v>257</v>
      </c>
      <c r="X927" t="s">
        <v>171</v>
      </c>
      <c r="Y927">
        <v>2</v>
      </c>
      <c r="Z927">
        <v>2</v>
      </c>
      <c r="AA927">
        <v>48</v>
      </c>
    </row>
    <row r="928" spans="1:27" x14ac:dyDescent="0.35">
      <c r="A928">
        <v>202</v>
      </c>
      <c r="B928">
        <v>202</v>
      </c>
      <c r="C928" t="s">
        <v>38</v>
      </c>
      <c r="D928" t="s">
        <v>39</v>
      </c>
      <c r="E928">
        <v>3</v>
      </c>
      <c r="F928" t="s">
        <v>263</v>
      </c>
      <c r="G928">
        <v>3</v>
      </c>
      <c r="H928">
        <v>9</v>
      </c>
      <c r="I928">
        <v>1</v>
      </c>
      <c r="J928">
        <v>23</v>
      </c>
      <c r="K928">
        <v>11</v>
      </c>
      <c r="L928">
        <v>11</v>
      </c>
      <c r="M928">
        <v>1</v>
      </c>
      <c r="N928" t="s">
        <v>77</v>
      </c>
      <c r="O928" t="s">
        <v>42</v>
      </c>
      <c r="P928" t="s">
        <v>78</v>
      </c>
      <c r="Q928" t="s">
        <v>79</v>
      </c>
      <c r="R928" t="s">
        <v>80</v>
      </c>
      <c r="S928" t="s">
        <v>81</v>
      </c>
      <c r="T928" t="s">
        <v>82</v>
      </c>
      <c r="U928">
        <v>4</v>
      </c>
      <c r="V928" t="s">
        <v>114</v>
      </c>
      <c r="W928" t="s">
        <v>161</v>
      </c>
      <c r="X928" t="s">
        <v>253</v>
      </c>
      <c r="Y928">
        <v>2</v>
      </c>
      <c r="Z928">
        <v>2</v>
      </c>
      <c r="AA928">
        <v>48</v>
      </c>
    </row>
    <row r="929" spans="1:27" x14ac:dyDescent="0.35">
      <c r="A929">
        <v>202</v>
      </c>
      <c r="B929">
        <v>202</v>
      </c>
      <c r="C929" t="s">
        <v>38</v>
      </c>
      <c r="D929" t="s">
        <v>39</v>
      </c>
      <c r="E929">
        <v>3</v>
      </c>
      <c r="F929" t="s">
        <v>263</v>
      </c>
      <c r="G929">
        <v>3</v>
      </c>
      <c r="H929">
        <v>9</v>
      </c>
      <c r="I929">
        <v>1</v>
      </c>
      <c r="J929">
        <v>24</v>
      </c>
      <c r="K929">
        <v>42</v>
      </c>
      <c r="L929">
        <v>42</v>
      </c>
      <c r="M929">
        <v>2</v>
      </c>
      <c r="N929" t="s">
        <v>113</v>
      </c>
      <c r="O929" t="s">
        <v>42</v>
      </c>
      <c r="P929" t="s">
        <v>102</v>
      </c>
      <c r="Q929" t="s">
        <v>103</v>
      </c>
      <c r="R929" t="s">
        <v>80</v>
      </c>
      <c r="S929" t="s">
        <v>81</v>
      </c>
      <c r="T929" t="s">
        <v>114</v>
      </c>
      <c r="U929">
        <v>4</v>
      </c>
      <c r="V929" t="s">
        <v>104</v>
      </c>
      <c r="W929" t="s">
        <v>241</v>
      </c>
      <c r="X929" t="s">
        <v>199</v>
      </c>
      <c r="Y929">
        <v>1</v>
      </c>
      <c r="Z929">
        <v>2</v>
      </c>
      <c r="AA929">
        <v>48</v>
      </c>
    </row>
    <row r="930" spans="1:27" x14ac:dyDescent="0.35">
      <c r="A930">
        <v>202</v>
      </c>
      <c r="B930">
        <v>202</v>
      </c>
      <c r="C930" t="s">
        <v>38</v>
      </c>
      <c r="D930" t="s">
        <v>39</v>
      </c>
      <c r="E930">
        <v>3</v>
      </c>
      <c r="F930" t="s">
        <v>263</v>
      </c>
      <c r="G930">
        <v>3</v>
      </c>
      <c r="H930">
        <v>9</v>
      </c>
      <c r="I930">
        <v>1</v>
      </c>
      <c r="J930">
        <v>25</v>
      </c>
      <c r="K930">
        <v>24</v>
      </c>
      <c r="L930">
        <v>24</v>
      </c>
      <c r="M930">
        <v>1</v>
      </c>
      <c r="N930" t="s">
        <v>198</v>
      </c>
      <c r="O930" t="s">
        <v>124</v>
      </c>
      <c r="P930" t="s">
        <v>177</v>
      </c>
      <c r="Q930" t="s">
        <v>178</v>
      </c>
      <c r="R930" t="s">
        <v>150</v>
      </c>
      <c r="S930" t="s">
        <v>53</v>
      </c>
      <c r="T930" t="s">
        <v>199</v>
      </c>
      <c r="U930">
        <v>2</v>
      </c>
      <c r="V930" t="s">
        <v>179</v>
      </c>
      <c r="W930" t="s">
        <v>104</v>
      </c>
      <c r="X930" t="s">
        <v>222</v>
      </c>
      <c r="Y930">
        <v>1</v>
      </c>
      <c r="Z930">
        <v>2</v>
      </c>
      <c r="AA930">
        <v>48</v>
      </c>
    </row>
    <row r="931" spans="1:27" x14ac:dyDescent="0.35">
      <c r="A931">
        <v>202</v>
      </c>
      <c r="B931">
        <v>202</v>
      </c>
      <c r="C931" t="s">
        <v>38</v>
      </c>
      <c r="D931" t="s">
        <v>39</v>
      </c>
      <c r="E931">
        <v>3</v>
      </c>
      <c r="F931" t="s">
        <v>263</v>
      </c>
      <c r="G931">
        <v>3</v>
      </c>
      <c r="H931">
        <v>9</v>
      </c>
      <c r="I931">
        <v>1</v>
      </c>
      <c r="J931">
        <v>26</v>
      </c>
      <c r="K931">
        <v>49</v>
      </c>
      <c r="L931">
        <v>49</v>
      </c>
      <c r="M931">
        <v>2</v>
      </c>
      <c r="N931" t="s">
        <v>129</v>
      </c>
      <c r="O931" t="s">
        <v>124</v>
      </c>
      <c r="P931" t="s">
        <v>130</v>
      </c>
      <c r="Q931" t="s">
        <v>131</v>
      </c>
      <c r="R931" t="s">
        <v>132</v>
      </c>
      <c r="S931" t="s">
        <v>81</v>
      </c>
      <c r="T931" t="s">
        <v>133</v>
      </c>
      <c r="U931">
        <v>5</v>
      </c>
      <c r="V931" t="s">
        <v>141</v>
      </c>
      <c r="W931" t="s">
        <v>68</v>
      </c>
      <c r="X931" t="s">
        <v>216</v>
      </c>
      <c r="Y931">
        <v>2</v>
      </c>
      <c r="Z931">
        <v>2</v>
      </c>
      <c r="AA931">
        <v>48</v>
      </c>
    </row>
    <row r="932" spans="1:27" x14ac:dyDescent="0.35">
      <c r="A932">
        <v>202</v>
      </c>
      <c r="B932">
        <v>202</v>
      </c>
      <c r="C932" t="s">
        <v>38</v>
      </c>
      <c r="D932" t="s">
        <v>39</v>
      </c>
      <c r="E932">
        <v>3</v>
      </c>
      <c r="F932" t="s">
        <v>263</v>
      </c>
      <c r="G932">
        <v>3</v>
      </c>
      <c r="H932">
        <v>9</v>
      </c>
      <c r="I932">
        <v>1</v>
      </c>
      <c r="J932">
        <v>27</v>
      </c>
      <c r="K932">
        <v>13</v>
      </c>
      <c r="L932">
        <v>13</v>
      </c>
      <c r="M932">
        <v>1</v>
      </c>
      <c r="N932" t="s">
        <v>188</v>
      </c>
      <c r="O932" t="s">
        <v>124</v>
      </c>
      <c r="P932" t="s">
        <v>163</v>
      </c>
      <c r="Q932" t="s">
        <v>164</v>
      </c>
      <c r="R932" t="s">
        <v>127</v>
      </c>
      <c r="S932" t="s">
        <v>46</v>
      </c>
      <c r="T932" t="s">
        <v>189</v>
      </c>
      <c r="U932">
        <v>5</v>
      </c>
      <c r="V932" t="s">
        <v>187</v>
      </c>
      <c r="W932" t="s">
        <v>118</v>
      </c>
      <c r="X932" t="s">
        <v>238</v>
      </c>
      <c r="Y932">
        <v>2</v>
      </c>
      <c r="Z932">
        <v>2</v>
      </c>
      <c r="AA932">
        <v>48</v>
      </c>
    </row>
    <row r="933" spans="1:27" x14ac:dyDescent="0.35">
      <c r="A933">
        <v>202</v>
      </c>
      <c r="B933">
        <v>202</v>
      </c>
      <c r="C933" t="s">
        <v>38</v>
      </c>
      <c r="D933" t="s">
        <v>39</v>
      </c>
      <c r="E933">
        <v>3</v>
      </c>
      <c r="F933" t="s">
        <v>263</v>
      </c>
      <c r="G933">
        <v>3</v>
      </c>
      <c r="H933">
        <v>9</v>
      </c>
      <c r="I933">
        <v>1</v>
      </c>
      <c r="J933">
        <v>28</v>
      </c>
      <c r="K933">
        <v>20</v>
      </c>
      <c r="L933">
        <v>20</v>
      </c>
      <c r="M933">
        <v>1</v>
      </c>
      <c r="N933" t="s">
        <v>149</v>
      </c>
      <c r="O933" t="s">
        <v>124</v>
      </c>
      <c r="P933" t="s">
        <v>135</v>
      </c>
      <c r="Q933" t="s">
        <v>136</v>
      </c>
      <c r="R933" t="s">
        <v>150</v>
      </c>
      <c r="S933" t="s">
        <v>53</v>
      </c>
      <c r="T933" t="s">
        <v>151</v>
      </c>
      <c r="U933">
        <v>5</v>
      </c>
      <c r="V933" t="s">
        <v>175</v>
      </c>
      <c r="W933" t="s">
        <v>86</v>
      </c>
      <c r="X933" t="s">
        <v>228</v>
      </c>
      <c r="Y933">
        <v>2</v>
      </c>
      <c r="Z933">
        <v>2</v>
      </c>
      <c r="AA933">
        <v>48</v>
      </c>
    </row>
    <row r="934" spans="1:27" x14ac:dyDescent="0.35">
      <c r="A934">
        <v>202</v>
      </c>
      <c r="B934">
        <v>202</v>
      </c>
      <c r="C934" t="s">
        <v>38</v>
      </c>
      <c r="D934" t="s">
        <v>39</v>
      </c>
      <c r="E934">
        <v>3</v>
      </c>
      <c r="F934" t="s">
        <v>263</v>
      </c>
      <c r="G934">
        <v>3</v>
      </c>
      <c r="H934">
        <v>9</v>
      </c>
      <c r="I934">
        <v>1</v>
      </c>
      <c r="J934">
        <v>29</v>
      </c>
      <c r="K934">
        <v>52</v>
      </c>
      <c r="L934">
        <v>52</v>
      </c>
      <c r="M934">
        <v>2</v>
      </c>
      <c r="N934" t="s">
        <v>166</v>
      </c>
      <c r="O934" t="s">
        <v>124</v>
      </c>
      <c r="P934" t="s">
        <v>167</v>
      </c>
      <c r="Q934" t="s">
        <v>168</v>
      </c>
      <c r="R934" t="s">
        <v>150</v>
      </c>
      <c r="S934" t="s">
        <v>53</v>
      </c>
      <c r="T934" t="s">
        <v>169</v>
      </c>
      <c r="U934">
        <v>4</v>
      </c>
      <c r="V934" t="s">
        <v>191</v>
      </c>
      <c r="W934" t="s">
        <v>58</v>
      </c>
      <c r="X934" t="s">
        <v>253</v>
      </c>
      <c r="Y934">
        <v>2</v>
      </c>
      <c r="Z934">
        <v>2</v>
      </c>
      <c r="AA934">
        <v>48</v>
      </c>
    </row>
    <row r="935" spans="1:27" x14ac:dyDescent="0.35">
      <c r="A935">
        <v>202</v>
      </c>
      <c r="B935">
        <v>202</v>
      </c>
      <c r="C935" t="s">
        <v>38</v>
      </c>
      <c r="D935" t="s">
        <v>39</v>
      </c>
      <c r="E935">
        <v>3</v>
      </c>
      <c r="F935" t="s">
        <v>263</v>
      </c>
      <c r="G935">
        <v>3</v>
      </c>
      <c r="H935">
        <v>9</v>
      </c>
      <c r="I935">
        <v>1</v>
      </c>
      <c r="J935">
        <v>30</v>
      </c>
      <c r="K935">
        <v>59</v>
      </c>
      <c r="L935">
        <v>59</v>
      </c>
      <c r="M935">
        <v>2</v>
      </c>
      <c r="N935" t="s">
        <v>184</v>
      </c>
      <c r="O935" t="s">
        <v>124</v>
      </c>
      <c r="P935" t="s">
        <v>185</v>
      </c>
      <c r="Q935" t="s">
        <v>186</v>
      </c>
      <c r="R935" t="s">
        <v>127</v>
      </c>
      <c r="S935" t="s">
        <v>46</v>
      </c>
      <c r="T935" t="s">
        <v>187</v>
      </c>
      <c r="U935">
        <v>4</v>
      </c>
      <c r="V935" t="s">
        <v>197</v>
      </c>
      <c r="W935" t="s">
        <v>261</v>
      </c>
      <c r="X935" t="s">
        <v>108</v>
      </c>
      <c r="Y935">
        <v>1</v>
      </c>
      <c r="Z935">
        <v>2</v>
      </c>
      <c r="AA935">
        <v>48</v>
      </c>
    </row>
    <row r="936" spans="1:27" x14ac:dyDescent="0.35">
      <c r="A936">
        <v>202</v>
      </c>
      <c r="B936">
        <v>202</v>
      </c>
      <c r="C936" t="s">
        <v>38</v>
      </c>
      <c r="D936" t="s">
        <v>39</v>
      </c>
      <c r="E936">
        <v>3</v>
      </c>
      <c r="F936" t="s">
        <v>263</v>
      </c>
      <c r="G936">
        <v>3</v>
      </c>
      <c r="H936">
        <v>9</v>
      </c>
      <c r="I936">
        <v>1</v>
      </c>
      <c r="J936">
        <v>31</v>
      </c>
      <c r="K936">
        <v>18</v>
      </c>
      <c r="L936">
        <v>18</v>
      </c>
      <c r="M936">
        <v>1</v>
      </c>
      <c r="N936" t="s">
        <v>174</v>
      </c>
      <c r="O936" t="s">
        <v>124</v>
      </c>
      <c r="P936" t="s">
        <v>153</v>
      </c>
      <c r="Q936" t="s">
        <v>154</v>
      </c>
      <c r="R936" t="s">
        <v>150</v>
      </c>
      <c r="S936" t="s">
        <v>53</v>
      </c>
      <c r="T936" t="s">
        <v>175</v>
      </c>
      <c r="U936">
        <v>4</v>
      </c>
      <c r="V936" t="s">
        <v>155</v>
      </c>
      <c r="W936" t="s">
        <v>82</v>
      </c>
      <c r="X936" t="s">
        <v>207</v>
      </c>
      <c r="Y936">
        <v>1</v>
      </c>
      <c r="Z936">
        <v>2</v>
      </c>
      <c r="AA936">
        <v>48</v>
      </c>
    </row>
    <row r="937" spans="1:27" x14ac:dyDescent="0.35">
      <c r="A937">
        <v>202</v>
      </c>
      <c r="B937">
        <v>202</v>
      </c>
      <c r="C937" t="s">
        <v>38</v>
      </c>
      <c r="D937" t="s">
        <v>39</v>
      </c>
      <c r="E937">
        <v>3</v>
      </c>
      <c r="F937" t="s">
        <v>263</v>
      </c>
      <c r="G937">
        <v>3</v>
      </c>
      <c r="H937">
        <v>9</v>
      </c>
      <c r="I937">
        <v>1</v>
      </c>
      <c r="J937">
        <v>32</v>
      </c>
      <c r="K937">
        <v>53</v>
      </c>
      <c r="L937">
        <v>53</v>
      </c>
      <c r="M937">
        <v>2</v>
      </c>
      <c r="N937" t="s">
        <v>172</v>
      </c>
      <c r="O937" t="s">
        <v>124</v>
      </c>
      <c r="P937" t="s">
        <v>143</v>
      </c>
      <c r="Q937" t="s">
        <v>144</v>
      </c>
      <c r="R937" t="s">
        <v>127</v>
      </c>
      <c r="S937" t="s">
        <v>46</v>
      </c>
      <c r="T937" t="s">
        <v>173</v>
      </c>
      <c r="U937">
        <v>5</v>
      </c>
      <c r="V937" t="s">
        <v>137</v>
      </c>
      <c r="W937" t="s">
        <v>213</v>
      </c>
      <c r="X937" t="s">
        <v>72</v>
      </c>
      <c r="Y937">
        <v>2</v>
      </c>
      <c r="Z937">
        <v>2</v>
      </c>
      <c r="AA937">
        <v>48</v>
      </c>
    </row>
    <row r="938" spans="1:27" x14ac:dyDescent="0.35">
      <c r="A938">
        <v>202</v>
      </c>
      <c r="B938">
        <v>202</v>
      </c>
      <c r="C938" t="s">
        <v>38</v>
      </c>
      <c r="D938" t="s">
        <v>39</v>
      </c>
      <c r="E938">
        <v>3</v>
      </c>
      <c r="F938" t="s">
        <v>263</v>
      </c>
      <c r="G938">
        <v>3</v>
      </c>
      <c r="H938">
        <v>9</v>
      </c>
      <c r="I938">
        <v>1</v>
      </c>
      <c r="J938">
        <v>33</v>
      </c>
      <c r="K938">
        <v>16</v>
      </c>
      <c r="L938">
        <v>16</v>
      </c>
      <c r="M938">
        <v>1</v>
      </c>
      <c r="N938" t="s">
        <v>170</v>
      </c>
      <c r="O938" t="s">
        <v>124</v>
      </c>
      <c r="P938" t="s">
        <v>157</v>
      </c>
      <c r="Q938" t="s">
        <v>158</v>
      </c>
      <c r="R938" t="s">
        <v>147</v>
      </c>
      <c r="S938" t="s">
        <v>63</v>
      </c>
      <c r="T938" t="s">
        <v>171</v>
      </c>
      <c r="U938">
        <v>4</v>
      </c>
      <c r="V938" t="s">
        <v>159</v>
      </c>
      <c r="W938" t="s">
        <v>259</v>
      </c>
      <c r="X938" t="s">
        <v>47</v>
      </c>
      <c r="Y938">
        <v>1</v>
      </c>
      <c r="Z938">
        <v>2</v>
      </c>
      <c r="AA938">
        <v>48</v>
      </c>
    </row>
    <row r="939" spans="1:27" x14ac:dyDescent="0.35">
      <c r="A939">
        <v>202</v>
      </c>
      <c r="B939">
        <v>202</v>
      </c>
      <c r="C939" t="s">
        <v>38</v>
      </c>
      <c r="D939" t="s">
        <v>39</v>
      </c>
      <c r="E939">
        <v>3</v>
      </c>
      <c r="F939" t="s">
        <v>263</v>
      </c>
      <c r="G939">
        <v>3</v>
      </c>
      <c r="H939">
        <v>9</v>
      </c>
      <c r="I939">
        <v>1</v>
      </c>
      <c r="J939">
        <v>34</v>
      </c>
      <c r="K939">
        <v>21</v>
      </c>
      <c r="L939">
        <v>21</v>
      </c>
      <c r="M939">
        <v>1</v>
      </c>
      <c r="N939" t="s">
        <v>123</v>
      </c>
      <c r="O939" t="s">
        <v>124</v>
      </c>
      <c r="P939" t="s">
        <v>125</v>
      </c>
      <c r="Q939" t="s">
        <v>126</v>
      </c>
      <c r="R939" t="s">
        <v>127</v>
      </c>
      <c r="S939" t="s">
        <v>46</v>
      </c>
      <c r="T939" t="s">
        <v>128</v>
      </c>
      <c r="U939">
        <v>5</v>
      </c>
      <c r="V939" t="s">
        <v>195</v>
      </c>
      <c r="W939" t="s">
        <v>243</v>
      </c>
      <c r="X939" t="s">
        <v>114</v>
      </c>
      <c r="Y939">
        <v>2</v>
      </c>
      <c r="Z939">
        <v>2</v>
      </c>
      <c r="AA939">
        <v>48</v>
      </c>
    </row>
    <row r="940" spans="1:27" x14ac:dyDescent="0.35">
      <c r="A940">
        <v>202</v>
      </c>
      <c r="B940">
        <v>202</v>
      </c>
      <c r="C940" t="s">
        <v>38</v>
      </c>
      <c r="D940" t="s">
        <v>39</v>
      </c>
      <c r="E940">
        <v>3</v>
      </c>
      <c r="F940" t="s">
        <v>263</v>
      </c>
      <c r="G940">
        <v>3</v>
      </c>
      <c r="H940">
        <v>9</v>
      </c>
      <c r="I940">
        <v>1</v>
      </c>
      <c r="J940">
        <v>35</v>
      </c>
      <c r="K940">
        <v>51</v>
      </c>
      <c r="L940">
        <v>51</v>
      </c>
      <c r="M940">
        <v>2</v>
      </c>
      <c r="N940" t="s">
        <v>194</v>
      </c>
      <c r="O940" t="s">
        <v>124</v>
      </c>
      <c r="P940" t="s">
        <v>167</v>
      </c>
      <c r="Q940" t="s">
        <v>168</v>
      </c>
      <c r="R940" t="s">
        <v>127</v>
      </c>
      <c r="S940" t="s">
        <v>46</v>
      </c>
      <c r="T940" t="s">
        <v>195</v>
      </c>
      <c r="U940">
        <v>4</v>
      </c>
      <c r="V940" t="s">
        <v>169</v>
      </c>
      <c r="W940" t="s">
        <v>122</v>
      </c>
      <c r="X940" t="s">
        <v>210</v>
      </c>
      <c r="Y940">
        <v>1</v>
      </c>
      <c r="Z940">
        <v>2</v>
      </c>
      <c r="AA940">
        <v>48</v>
      </c>
    </row>
    <row r="941" spans="1:27" x14ac:dyDescent="0.35">
      <c r="A941">
        <v>202</v>
      </c>
      <c r="B941">
        <v>202</v>
      </c>
      <c r="C941" t="s">
        <v>38</v>
      </c>
      <c r="D941" t="s">
        <v>39</v>
      </c>
      <c r="E941">
        <v>3</v>
      </c>
      <c r="F941" t="s">
        <v>263</v>
      </c>
      <c r="G941">
        <v>3</v>
      </c>
      <c r="H941">
        <v>9</v>
      </c>
      <c r="I941">
        <v>1</v>
      </c>
      <c r="J941">
        <v>36</v>
      </c>
      <c r="K941">
        <v>15</v>
      </c>
      <c r="L941">
        <v>15</v>
      </c>
      <c r="M941">
        <v>1</v>
      </c>
      <c r="N941" t="s">
        <v>156</v>
      </c>
      <c r="O941" t="s">
        <v>124</v>
      </c>
      <c r="P941" t="s">
        <v>157</v>
      </c>
      <c r="Q941" t="s">
        <v>158</v>
      </c>
      <c r="R941" t="s">
        <v>132</v>
      </c>
      <c r="S941" t="s">
        <v>81</v>
      </c>
      <c r="T941" t="s">
        <v>159</v>
      </c>
      <c r="U941">
        <v>2</v>
      </c>
      <c r="V941" t="s">
        <v>165</v>
      </c>
      <c r="W941" t="s">
        <v>241</v>
      </c>
      <c r="X941" t="s">
        <v>94</v>
      </c>
      <c r="Y941">
        <v>2</v>
      </c>
      <c r="Z941">
        <v>2</v>
      </c>
      <c r="AA941">
        <v>48</v>
      </c>
    </row>
    <row r="942" spans="1:27" x14ac:dyDescent="0.35">
      <c r="A942">
        <v>202</v>
      </c>
      <c r="B942">
        <v>202</v>
      </c>
      <c r="C942" t="s">
        <v>38</v>
      </c>
      <c r="D942" t="s">
        <v>39</v>
      </c>
      <c r="E942">
        <v>3</v>
      </c>
      <c r="F942" t="s">
        <v>263</v>
      </c>
      <c r="G942">
        <v>3</v>
      </c>
      <c r="H942">
        <v>9</v>
      </c>
      <c r="I942">
        <v>1</v>
      </c>
      <c r="J942">
        <v>37</v>
      </c>
      <c r="K942">
        <v>56</v>
      </c>
      <c r="L942">
        <v>56</v>
      </c>
      <c r="M942">
        <v>2</v>
      </c>
      <c r="N942" t="s">
        <v>160</v>
      </c>
      <c r="O942" t="s">
        <v>124</v>
      </c>
      <c r="P942" t="s">
        <v>139</v>
      </c>
      <c r="Q942" t="s">
        <v>140</v>
      </c>
      <c r="R942" t="s">
        <v>147</v>
      </c>
      <c r="S942" t="s">
        <v>63</v>
      </c>
      <c r="T942" t="s">
        <v>161</v>
      </c>
      <c r="U942">
        <v>5</v>
      </c>
      <c r="V942" t="s">
        <v>148</v>
      </c>
      <c r="W942" t="s">
        <v>219</v>
      </c>
      <c r="X942" t="s">
        <v>96</v>
      </c>
      <c r="Y942">
        <v>2</v>
      </c>
      <c r="Z942">
        <v>2</v>
      </c>
      <c r="AA942">
        <v>48</v>
      </c>
    </row>
    <row r="943" spans="1:27" x14ac:dyDescent="0.35">
      <c r="A943">
        <v>202</v>
      </c>
      <c r="B943">
        <v>202</v>
      </c>
      <c r="C943" t="s">
        <v>38</v>
      </c>
      <c r="D943" t="s">
        <v>39</v>
      </c>
      <c r="E943">
        <v>3</v>
      </c>
      <c r="F943" t="s">
        <v>263</v>
      </c>
      <c r="G943">
        <v>3</v>
      </c>
      <c r="H943">
        <v>9</v>
      </c>
      <c r="I943">
        <v>1</v>
      </c>
      <c r="J943">
        <v>38</v>
      </c>
      <c r="K943">
        <v>14</v>
      </c>
      <c r="L943">
        <v>14</v>
      </c>
      <c r="M943">
        <v>1</v>
      </c>
      <c r="N943" t="s">
        <v>162</v>
      </c>
      <c r="O943" t="s">
        <v>124</v>
      </c>
      <c r="P943" t="s">
        <v>163</v>
      </c>
      <c r="Q943" t="s">
        <v>164</v>
      </c>
      <c r="R943" t="s">
        <v>132</v>
      </c>
      <c r="S943" t="s">
        <v>81</v>
      </c>
      <c r="T943" t="s">
        <v>165</v>
      </c>
      <c r="U943">
        <v>1</v>
      </c>
      <c r="V943" t="s">
        <v>189</v>
      </c>
      <c r="W943" t="s">
        <v>247</v>
      </c>
      <c r="X943" t="s">
        <v>90</v>
      </c>
      <c r="Y943">
        <v>1</v>
      </c>
      <c r="Z943">
        <v>2</v>
      </c>
      <c r="AA943">
        <v>48</v>
      </c>
    </row>
    <row r="944" spans="1:27" x14ac:dyDescent="0.35">
      <c r="A944">
        <v>202</v>
      </c>
      <c r="B944">
        <v>202</v>
      </c>
      <c r="C944" t="s">
        <v>38</v>
      </c>
      <c r="D944" t="s">
        <v>39</v>
      </c>
      <c r="E944">
        <v>3</v>
      </c>
      <c r="F944" t="s">
        <v>263</v>
      </c>
      <c r="G944">
        <v>3</v>
      </c>
      <c r="H944">
        <v>9</v>
      </c>
      <c r="I944">
        <v>1</v>
      </c>
      <c r="J944">
        <v>39</v>
      </c>
      <c r="K944">
        <v>17</v>
      </c>
      <c r="L944">
        <v>17</v>
      </c>
      <c r="M944">
        <v>1</v>
      </c>
      <c r="N944" t="s">
        <v>152</v>
      </c>
      <c r="O944" t="s">
        <v>124</v>
      </c>
      <c r="P944" t="s">
        <v>153</v>
      </c>
      <c r="Q944" t="s">
        <v>154</v>
      </c>
      <c r="R944" t="s">
        <v>147</v>
      </c>
      <c r="S944" t="s">
        <v>63</v>
      </c>
      <c r="T944" t="s">
        <v>155</v>
      </c>
      <c r="U944">
        <v>4</v>
      </c>
      <c r="V944" t="s">
        <v>193</v>
      </c>
      <c r="W944" t="s">
        <v>112</v>
      </c>
      <c r="X944" t="s">
        <v>249</v>
      </c>
      <c r="Y944">
        <v>2</v>
      </c>
      <c r="Z944">
        <v>2</v>
      </c>
      <c r="AA944">
        <v>48</v>
      </c>
    </row>
    <row r="945" spans="1:27" x14ac:dyDescent="0.35">
      <c r="A945">
        <v>202</v>
      </c>
      <c r="B945">
        <v>202</v>
      </c>
      <c r="C945" t="s">
        <v>38</v>
      </c>
      <c r="D945" t="s">
        <v>39</v>
      </c>
      <c r="E945">
        <v>3</v>
      </c>
      <c r="F945" t="s">
        <v>263</v>
      </c>
      <c r="G945">
        <v>3</v>
      </c>
      <c r="H945">
        <v>9</v>
      </c>
      <c r="I945">
        <v>1</v>
      </c>
      <c r="J945">
        <v>40</v>
      </c>
      <c r="K945">
        <v>60</v>
      </c>
      <c r="L945">
        <v>60</v>
      </c>
      <c r="M945">
        <v>2</v>
      </c>
      <c r="N945" t="s">
        <v>196</v>
      </c>
      <c r="O945" t="s">
        <v>124</v>
      </c>
      <c r="P945" t="s">
        <v>185</v>
      </c>
      <c r="Q945" t="s">
        <v>186</v>
      </c>
      <c r="R945" t="s">
        <v>150</v>
      </c>
      <c r="S945" t="s">
        <v>53</v>
      </c>
      <c r="T945" t="s">
        <v>197</v>
      </c>
      <c r="U945">
        <v>4</v>
      </c>
      <c r="V945" t="s">
        <v>199</v>
      </c>
      <c r="W945" t="s">
        <v>230</v>
      </c>
      <c r="X945" t="s">
        <v>100</v>
      </c>
      <c r="Y945">
        <v>2</v>
      </c>
      <c r="Z945">
        <v>2</v>
      </c>
      <c r="AA945">
        <v>48</v>
      </c>
    </row>
    <row r="946" spans="1:27" x14ac:dyDescent="0.35">
      <c r="A946">
        <v>202</v>
      </c>
      <c r="B946">
        <v>202</v>
      </c>
      <c r="C946" t="s">
        <v>38</v>
      </c>
      <c r="D946" t="s">
        <v>39</v>
      </c>
      <c r="E946">
        <v>3</v>
      </c>
      <c r="F946" t="s">
        <v>263</v>
      </c>
      <c r="G946">
        <v>3</v>
      </c>
      <c r="H946">
        <v>9</v>
      </c>
      <c r="I946">
        <v>1</v>
      </c>
      <c r="J946">
        <v>41</v>
      </c>
      <c r="K946">
        <v>57</v>
      </c>
      <c r="L946">
        <v>57</v>
      </c>
      <c r="M946">
        <v>2</v>
      </c>
      <c r="N946" t="s">
        <v>180</v>
      </c>
      <c r="O946" t="s">
        <v>124</v>
      </c>
      <c r="P946" t="s">
        <v>181</v>
      </c>
      <c r="Q946" t="s">
        <v>182</v>
      </c>
      <c r="R946" t="s">
        <v>147</v>
      </c>
      <c r="S946" t="s">
        <v>63</v>
      </c>
      <c r="T946" t="s">
        <v>183</v>
      </c>
      <c r="U946">
        <v>5</v>
      </c>
      <c r="V946" t="s">
        <v>171</v>
      </c>
      <c r="W946" t="s">
        <v>236</v>
      </c>
      <c r="X946" t="s">
        <v>88</v>
      </c>
      <c r="Y946">
        <v>2</v>
      </c>
      <c r="Z946">
        <v>2</v>
      </c>
      <c r="AA946">
        <v>48</v>
      </c>
    </row>
    <row r="947" spans="1:27" x14ac:dyDescent="0.35">
      <c r="A947">
        <v>202</v>
      </c>
      <c r="B947">
        <v>202</v>
      </c>
      <c r="C947" t="s">
        <v>38</v>
      </c>
      <c r="D947" t="s">
        <v>39</v>
      </c>
      <c r="E947">
        <v>3</v>
      </c>
      <c r="F947" t="s">
        <v>263</v>
      </c>
      <c r="G947">
        <v>3</v>
      </c>
      <c r="H947">
        <v>9</v>
      </c>
      <c r="I947">
        <v>1</v>
      </c>
      <c r="J947">
        <v>42</v>
      </c>
      <c r="K947">
        <v>23</v>
      </c>
      <c r="L947">
        <v>23</v>
      </c>
      <c r="M947">
        <v>1</v>
      </c>
      <c r="N947" t="s">
        <v>176</v>
      </c>
      <c r="O947" t="s">
        <v>124</v>
      </c>
      <c r="P947" t="s">
        <v>177</v>
      </c>
      <c r="Q947" t="s">
        <v>178</v>
      </c>
      <c r="R947" t="s">
        <v>132</v>
      </c>
      <c r="S947" t="s">
        <v>81</v>
      </c>
      <c r="T947" t="s">
        <v>179</v>
      </c>
      <c r="U947">
        <v>1</v>
      </c>
      <c r="V947" t="s">
        <v>145</v>
      </c>
      <c r="W947" t="s">
        <v>225</v>
      </c>
      <c r="X947" t="s">
        <v>116</v>
      </c>
      <c r="Y947">
        <v>2</v>
      </c>
      <c r="Z947">
        <v>2</v>
      </c>
      <c r="AA947">
        <v>48</v>
      </c>
    </row>
    <row r="948" spans="1:27" x14ac:dyDescent="0.35">
      <c r="A948">
        <v>202</v>
      </c>
      <c r="B948">
        <v>202</v>
      </c>
      <c r="C948" t="s">
        <v>38</v>
      </c>
      <c r="D948" t="s">
        <v>39</v>
      </c>
      <c r="E948">
        <v>3</v>
      </c>
      <c r="F948" t="s">
        <v>263</v>
      </c>
      <c r="G948">
        <v>3</v>
      </c>
      <c r="H948">
        <v>9</v>
      </c>
      <c r="I948">
        <v>1</v>
      </c>
      <c r="J948">
        <v>43</v>
      </c>
      <c r="K948">
        <v>55</v>
      </c>
      <c r="L948">
        <v>55</v>
      </c>
      <c r="M948">
        <v>2</v>
      </c>
      <c r="N948" t="s">
        <v>138</v>
      </c>
      <c r="O948" t="s">
        <v>124</v>
      </c>
      <c r="P948" t="s">
        <v>139</v>
      </c>
      <c r="Q948" t="s">
        <v>140</v>
      </c>
      <c r="R948" t="s">
        <v>132</v>
      </c>
      <c r="S948" t="s">
        <v>81</v>
      </c>
      <c r="T948" t="s">
        <v>141</v>
      </c>
      <c r="U948">
        <v>2</v>
      </c>
      <c r="V948" t="s">
        <v>161</v>
      </c>
      <c r="W948" t="s">
        <v>106</v>
      </c>
      <c r="X948" t="s">
        <v>233</v>
      </c>
      <c r="Y948">
        <v>1</v>
      </c>
      <c r="Z948">
        <v>2</v>
      </c>
      <c r="AA948">
        <v>48</v>
      </c>
    </row>
    <row r="949" spans="1:27" x14ac:dyDescent="0.35">
      <c r="A949">
        <v>202</v>
      </c>
      <c r="B949">
        <v>202</v>
      </c>
      <c r="C949" t="s">
        <v>38</v>
      </c>
      <c r="D949" t="s">
        <v>39</v>
      </c>
      <c r="E949">
        <v>3</v>
      </c>
      <c r="F949" t="s">
        <v>263</v>
      </c>
      <c r="G949">
        <v>3</v>
      </c>
      <c r="H949">
        <v>9</v>
      </c>
      <c r="I949">
        <v>1</v>
      </c>
      <c r="J949">
        <v>44</v>
      </c>
      <c r="K949">
        <v>54</v>
      </c>
      <c r="L949">
        <v>54</v>
      </c>
      <c r="M949">
        <v>2</v>
      </c>
      <c r="N949" t="s">
        <v>142</v>
      </c>
      <c r="O949" t="s">
        <v>124</v>
      </c>
      <c r="P949" t="s">
        <v>143</v>
      </c>
      <c r="Q949" t="s">
        <v>144</v>
      </c>
      <c r="R949" t="s">
        <v>132</v>
      </c>
      <c r="S949" t="s">
        <v>81</v>
      </c>
      <c r="T949" t="s">
        <v>145</v>
      </c>
      <c r="U949">
        <v>4</v>
      </c>
      <c r="V949" t="s">
        <v>173</v>
      </c>
      <c r="W949" t="s">
        <v>54</v>
      </c>
      <c r="X949" t="s">
        <v>251</v>
      </c>
      <c r="Y949">
        <v>1</v>
      </c>
      <c r="Z949">
        <v>2</v>
      </c>
      <c r="AA949">
        <v>48</v>
      </c>
    </row>
    <row r="950" spans="1:27" x14ac:dyDescent="0.35">
      <c r="A950">
        <v>202</v>
      </c>
      <c r="B950">
        <v>202</v>
      </c>
      <c r="C950" t="s">
        <v>38</v>
      </c>
      <c r="D950" t="s">
        <v>39</v>
      </c>
      <c r="E950">
        <v>3</v>
      </c>
      <c r="F950" t="s">
        <v>263</v>
      </c>
      <c r="G950">
        <v>3</v>
      </c>
      <c r="H950">
        <v>9</v>
      </c>
      <c r="I950">
        <v>1</v>
      </c>
      <c r="J950">
        <v>45</v>
      </c>
      <c r="K950">
        <v>50</v>
      </c>
      <c r="L950">
        <v>50</v>
      </c>
      <c r="M950">
        <v>2</v>
      </c>
      <c r="N950" t="s">
        <v>192</v>
      </c>
      <c r="O950" t="s">
        <v>124</v>
      </c>
      <c r="P950" t="s">
        <v>130</v>
      </c>
      <c r="Q950" t="s">
        <v>131</v>
      </c>
      <c r="R950" t="s">
        <v>147</v>
      </c>
      <c r="S950" t="s">
        <v>63</v>
      </c>
      <c r="T950" t="s">
        <v>193</v>
      </c>
      <c r="U950">
        <v>2</v>
      </c>
      <c r="V950" t="s">
        <v>133</v>
      </c>
      <c r="W950" t="s">
        <v>110</v>
      </c>
      <c r="X950" t="s">
        <v>204</v>
      </c>
      <c r="Y950">
        <v>1</v>
      </c>
      <c r="Z950">
        <v>2</v>
      </c>
      <c r="AA950">
        <v>48</v>
      </c>
    </row>
    <row r="951" spans="1:27" x14ac:dyDescent="0.35">
      <c r="A951">
        <v>202</v>
      </c>
      <c r="B951">
        <v>202</v>
      </c>
      <c r="C951" t="s">
        <v>38</v>
      </c>
      <c r="D951" t="s">
        <v>39</v>
      </c>
      <c r="E951">
        <v>3</v>
      </c>
      <c r="F951" t="s">
        <v>263</v>
      </c>
      <c r="G951">
        <v>3</v>
      </c>
      <c r="H951">
        <v>9</v>
      </c>
      <c r="I951">
        <v>1</v>
      </c>
      <c r="J951">
        <v>46</v>
      </c>
      <c r="K951">
        <v>22</v>
      </c>
      <c r="L951">
        <v>22</v>
      </c>
      <c r="M951">
        <v>1</v>
      </c>
      <c r="N951" t="s">
        <v>146</v>
      </c>
      <c r="O951" t="s">
        <v>124</v>
      </c>
      <c r="P951" t="s">
        <v>125</v>
      </c>
      <c r="Q951" t="s">
        <v>126</v>
      </c>
      <c r="R951" t="s">
        <v>147</v>
      </c>
      <c r="S951" t="s">
        <v>63</v>
      </c>
      <c r="T951" t="s">
        <v>148</v>
      </c>
      <c r="U951">
        <v>5</v>
      </c>
      <c r="V951" t="s">
        <v>128</v>
      </c>
      <c r="W951" t="s">
        <v>255</v>
      </c>
      <c r="X951" t="s">
        <v>120</v>
      </c>
      <c r="Y951">
        <v>1</v>
      </c>
      <c r="Z951">
        <v>2</v>
      </c>
      <c r="AA951">
        <v>48</v>
      </c>
    </row>
    <row r="952" spans="1:27" x14ac:dyDescent="0.35">
      <c r="A952">
        <v>202</v>
      </c>
      <c r="B952">
        <v>202</v>
      </c>
      <c r="C952" t="s">
        <v>38</v>
      </c>
      <c r="D952" t="s">
        <v>39</v>
      </c>
      <c r="E952">
        <v>3</v>
      </c>
      <c r="F952" t="s">
        <v>263</v>
      </c>
      <c r="G952">
        <v>3</v>
      </c>
      <c r="H952">
        <v>9</v>
      </c>
      <c r="I952">
        <v>1</v>
      </c>
      <c r="J952">
        <v>47</v>
      </c>
      <c r="K952">
        <v>19</v>
      </c>
      <c r="L952">
        <v>19</v>
      </c>
      <c r="M952">
        <v>1</v>
      </c>
      <c r="N952" t="s">
        <v>134</v>
      </c>
      <c r="O952" t="s">
        <v>124</v>
      </c>
      <c r="P952" t="s">
        <v>135</v>
      </c>
      <c r="Q952" t="s">
        <v>136</v>
      </c>
      <c r="R952" t="s">
        <v>127</v>
      </c>
      <c r="S952" t="s">
        <v>46</v>
      </c>
      <c r="T952" t="s">
        <v>137</v>
      </c>
      <c r="U952">
        <v>2</v>
      </c>
      <c r="V952" t="s">
        <v>151</v>
      </c>
      <c r="W952" t="s">
        <v>64</v>
      </c>
      <c r="X952" t="s">
        <v>245</v>
      </c>
      <c r="Y952">
        <v>1</v>
      </c>
      <c r="Z952">
        <v>2</v>
      </c>
      <c r="AA952">
        <v>48</v>
      </c>
    </row>
    <row r="953" spans="1:27" x14ac:dyDescent="0.35">
      <c r="A953">
        <v>202</v>
      </c>
      <c r="B953">
        <v>202</v>
      </c>
      <c r="C953" t="s">
        <v>38</v>
      </c>
      <c r="D953" t="s">
        <v>39</v>
      </c>
      <c r="E953">
        <v>3</v>
      </c>
      <c r="F953" t="s">
        <v>263</v>
      </c>
      <c r="G953">
        <v>3</v>
      </c>
      <c r="H953">
        <v>9</v>
      </c>
      <c r="I953">
        <v>1</v>
      </c>
      <c r="J953">
        <v>48</v>
      </c>
      <c r="K953">
        <v>58</v>
      </c>
      <c r="L953">
        <v>58</v>
      </c>
      <c r="M953">
        <v>2</v>
      </c>
      <c r="N953" t="s">
        <v>190</v>
      </c>
      <c r="O953" t="s">
        <v>124</v>
      </c>
      <c r="P953" t="s">
        <v>181</v>
      </c>
      <c r="Q953" t="s">
        <v>182</v>
      </c>
      <c r="R953" t="s">
        <v>150</v>
      </c>
      <c r="S953" t="s">
        <v>53</v>
      </c>
      <c r="T953" t="s">
        <v>191</v>
      </c>
      <c r="U953">
        <v>4</v>
      </c>
      <c r="V953" t="s">
        <v>183</v>
      </c>
      <c r="W953" t="s">
        <v>257</v>
      </c>
      <c r="X953" t="s">
        <v>76</v>
      </c>
      <c r="Y953">
        <v>1</v>
      </c>
      <c r="Z953">
        <v>2</v>
      </c>
      <c r="AA953">
        <v>48</v>
      </c>
    </row>
    <row r="954" spans="1:27" x14ac:dyDescent="0.35">
      <c r="A954">
        <v>202</v>
      </c>
      <c r="B954">
        <v>202</v>
      </c>
      <c r="C954" t="s">
        <v>38</v>
      </c>
      <c r="D954" t="s">
        <v>39</v>
      </c>
      <c r="E954">
        <v>3</v>
      </c>
      <c r="F954" t="s">
        <v>263</v>
      </c>
      <c r="G954">
        <v>3</v>
      </c>
      <c r="H954">
        <v>9</v>
      </c>
      <c r="I954">
        <v>1</v>
      </c>
      <c r="J954">
        <v>49</v>
      </c>
      <c r="K954">
        <v>69</v>
      </c>
      <c r="L954">
        <v>69</v>
      </c>
      <c r="M954">
        <v>2</v>
      </c>
      <c r="N954" t="s">
        <v>252</v>
      </c>
      <c r="O954" t="s">
        <v>201</v>
      </c>
      <c r="P954" t="s">
        <v>202</v>
      </c>
      <c r="Q954" t="s">
        <v>218</v>
      </c>
      <c r="R954" t="s">
        <v>202</v>
      </c>
      <c r="S954" t="s">
        <v>63</v>
      </c>
      <c r="T954" t="s">
        <v>253</v>
      </c>
      <c r="U954">
        <v>5</v>
      </c>
      <c r="V954" t="s">
        <v>243</v>
      </c>
      <c r="W954" t="s">
        <v>179</v>
      </c>
      <c r="X954" t="s">
        <v>122</v>
      </c>
      <c r="Y954">
        <v>2</v>
      </c>
      <c r="Z954">
        <v>2</v>
      </c>
      <c r="AA954">
        <v>48</v>
      </c>
    </row>
    <row r="955" spans="1:27" x14ac:dyDescent="0.35">
      <c r="A955">
        <v>202</v>
      </c>
      <c r="B955">
        <v>202</v>
      </c>
      <c r="C955" t="s">
        <v>38</v>
      </c>
      <c r="D955" t="s">
        <v>39</v>
      </c>
      <c r="E955">
        <v>3</v>
      </c>
      <c r="F955" t="s">
        <v>263</v>
      </c>
      <c r="G955">
        <v>3</v>
      </c>
      <c r="H955">
        <v>9</v>
      </c>
      <c r="I955">
        <v>1</v>
      </c>
      <c r="J955">
        <v>50</v>
      </c>
      <c r="K955">
        <v>30</v>
      </c>
      <c r="L955">
        <v>30</v>
      </c>
      <c r="M955">
        <v>1</v>
      </c>
      <c r="N955" t="s">
        <v>254</v>
      </c>
      <c r="O955" t="s">
        <v>201</v>
      </c>
      <c r="P955" t="s">
        <v>202</v>
      </c>
      <c r="Q955" t="s">
        <v>215</v>
      </c>
      <c r="R955" t="s">
        <v>202</v>
      </c>
      <c r="S955" t="s">
        <v>53</v>
      </c>
      <c r="T955" t="s">
        <v>255</v>
      </c>
      <c r="U955">
        <v>5</v>
      </c>
      <c r="V955" t="s">
        <v>216</v>
      </c>
      <c r="W955" t="s">
        <v>133</v>
      </c>
      <c r="X955" t="s">
        <v>112</v>
      </c>
      <c r="Y955">
        <v>1</v>
      </c>
      <c r="Z955">
        <v>2</v>
      </c>
      <c r="AA955">
        <v>48</v>
      </c>
    </row>
    <row r="956" spans="1:27" x14ac:dyDescent="0.35">
      <c r="A956">
        <v>202</v>
      </c>
      <c r="B956">
        <v>202</v>
      </c>
      <c r="C956" t="s">
        <v>38</v>
      </c>
      <c r="D956" t="s">
        <v>39</v>
      </c>
      <c r="E956">
        <v>3</v>
      </c>
      <c r="F956" t="s">
        <v>263</v>
      </c>
      <c r="G956">
        <v>3</v>
      </c>
      <c r="H956">
        <v>9</v>
      </c>
      <c r="I956">
        <v>1</v>
      </c>
      <c r="J956">
        <v>51</v>
      </c>
      <c r="K956">
        <v>72</v>
      </c>
      <c r="L956">
        <v>72</v>
      </c>
      <c r="M956">
        <v>2</v>
      </c>
      <c r="N956" t="s">
        <v>250</v>
      </c>
      <c r="O956" t="s">
        <v>201</v>
      </c>
      <c r="P956" t="s">
        <v>202</v>
      </c>
      <c r="Q956" t="s">
        <v>235</v>
      </c>
      <c r="R956" t="s">
        <v>202</v>
      </c>
      <c r="S956" t="s">
        <v>53</v>
      </c>
      <c r="T956" t="s">
        <v>251</v>
      </c>
      <c r="U956">
        <v>1</v>
      </c>
      <c r="V956" t="s">
        <v>219</v>
      </c>
      <c r="W956" t="s">
        <v>161</v>
      </c>
      <c r="X956" t="s">
        <v>64</v>
      </c>
      <c r="Y956">
        <v>2</v>
      </c>
      <c r="Z956">
        <v>2</v>
      </c>
      <c r="AA956">
        <v>48</v>
      </c>
    </row>
    <row r="957" spans="1:27" x14ac:dyDescent="0.35">
      <c r="A957">
        <v>202</v>
      </c>
      <c r="B957">
        <v>202</v>
      </c>
      <c r="C957" t="s">
        <v>38</v>
      </c>
      <c r="D957" t="s">
        <v>39</v>
      </c>
      <c r="E957">
        <v>3</v>
      </c>
      <c r="F957" t="s">
        <v>263</v>
      </c>
      <c r="G957">
        <v>3</v>
      </c>
      <c r="H957">
        <v>9</v>
      </c>
      <c r="I957">
        <v>1</v>
      </c>
      <c r="J957">
        <v>52</v>
      </c>
      <c r="K957">
        <v>65</v>
      </c>
      <c r="L957">
        <v>65</v>
      </c>
      <c r="M957">
        <v>2</v>
      </c>
      <c r="N957" t="s">
        <v>200</v>
      </c>
      <c r="O957" t="s">
        <v>201</v>
      </c>
      <c r="P957" t="s">
        <v>202</v>
      </c>
      <c r="Q957" t="s">
        <v>203</v>
      </c>
      <c r="R957" t="s">
        <v>202</v>
      </c>
      <c r="S957" t="s">
        <v>46</v>
      </c>
      <c r="T957" t="s">
        <v>204</v>
      </c>
      <c r="U957">
        <v>4</v>
      </c>
      <c r="V957" t="s">
        <v>225</v>
      </c>
      <c r="W957" t="s">
        <v>169</v>
      </c>
      <c r="X957" t="s">
        <v>82</v>
      </c>
      <c r="Y957">
        <v>2</v>
      </c>
      <c r="Z957">
        <v>2</v>
      </c>
      <c r="AA957">
        <v>48</v>
      </c>
    </row>
    <row r="958" spans="1:27" x14ac:dyDescent="0.35">
      <c r="A958">
        <v>202</v>
      </c>
      <c r="B958">
        <v>202</v>
      </c>
      <c r="C958" t="s">
        <v>38</v>
      </c>
      <c r="D958" t="s">
        <v>39</v>
      </c>
      <c r="E958">
        <v>3</v>
      </c>
      <c r="F958" t="s">
        <v>263</v>
      </c>
      <c r="G958">
        <v>3</v>
      </c>
      <c r="H958">
        <v>9</v>
      </c>
      <c r="I958">
        <v>1</v>
      </c>
      <c r="J958">
        <v>53</v>
      </c>
      <c r="K958">
        <v>68</v>
      </c>
      <c r="L958">
        <v>68</v>
      </c>
      <c r="M958">
        <v>2</v>
      </c>
      <c r="N958" t="s">
        <v>242</v>
      </c>
      <c r="O958" t="s">
        <v>201</v>
      </c>
      <c r="P958" t="s">
        <v>202</v>
      </c>
      <c r="Q958" t="s">
        <v>227</v>
      </c>
      <c r="R958" t="s">
        <v>202</v>
      </c>
      <c r="S958" t="s">
        <v>63</v>
      </c>
      <c r="T958" t="s">
        <v>243</v>
      </c>
      <c r="U958">
        <v>1</v>
      </c>
      <c r="V958" t="s">
        <v>228</v>
      </c>
      <c r="W958" t="s">
        <v>128</v>
      </c>
      <c r="X958" t="s">
        <v>110</v>
      </c>
      <c r="Y958">
        <v>1</v>
      </c>
      <c r="Z958">
        <v>2</v>
      </c>
      <c r="AA958">
        <v>48</v>
      </c>
    </row>
    <row r="959" spans="1:27" x14ac:dyDescent="0.35">
      <c r="A959">
        <v>202</v>
      </c>
      <c r="B959">
        <v>202</v>
      </c>
      <c r="C959" t="s">
        <v>38</v>
      </c>
      <c r="D959" t="s">
        <v>39</v>
      </c>
      <c r="E959">
        <v>3</v>
      </c>
      <c r="F959" t="s">
        <v>263</v>
      </c>
      <c r="G959">
        <v>3</v>
      </c>
      <c r="H959">
        <v>9</v>
      </c>
      <c r="I959">
        <v>1</v>
      </c>
      <c r="J959">
        <v>54</v>
      </c>
      <c r="K959">
        <v>66</v>
      </c>
      <c r="L959">
        <v>66</v>
      </c>
      <c r="M959">
        <v>2</v>
      </c>
      <c r="N959" t="s">
        <v>229</v>
      </c>
      <c r="O959" t="s">
        <v>201</v>
      </c>
      <c r="P959" t="s">
        <v>202</v>
      </c>
      <c r="Q959" t="s">
        <v>203</v>
      </c>
      <c r="R959" t="s">
        <v>202</v>
      </c>
      <c r="S959" t="s">
        <v>81</v>
      </c>
      <c r="T959" t="s">
        <v>230</v>
      </c>
      <c r="U959">
        <v>5</v>
      </c>
      <c r="V959" t="s">
        <v>204</v>
      </c>
      <c r="W959" t="s">
        <v>96</v>
      </c>
      <c r="X959" t="s">
        <v>193</v>
      </c>
      <c r="Y959">
        <v>1</v>
      </c>
      <c r="Z959">
        <v>2</v>
      </c>
      <c r="AA959">
        <v>48</v>
      </c>
    </row>
    <row r="960" spans="1:27" x14ac:dyDescent="0.35">
      <c r="A960">
        <v>202</v>
      </c>
      <c r="B960">
        <v>202</v>
      </c>
      <c r="C960" t="s">
        <v>38</v>
      </c>
      <c r="D960" t="s">
        <v>39</v>
      </c>
      <c r="E960">
        <v>3</v>
      </c>
      <c r="F960" t="s">
        <v>263</v>
      </c>
      <c r="G960">
        <v>3</v>
      </c>
      <c r="H960">
        <v>9</v>
      </c>
      <c r="I960">
        <v>1</v>
      </c>
      <c r="J960">
        <v>55</v>
      </c>
      <c r="K960">
        <v>33</v>
      </c>
      <c r="L960">
        <v>33</v>
      </c>
      <c r="M960">
        <v>1</v>
      </c>
      <c r="N960" t="s">
        <v>258</v>
      </c>
      <c r="O960" t="s">
        <v>201</v>
      </c>
      <c r="P960" t="s">
        <v>202</v>
      </c>
      <c r="Q960" t="s">
        <v>209</v>
      </c>
      <c r="R960" t="s">
        <v>202</v>
      </c>
      <c r="S960" t="s">
        <v>46</v>
      </c>
      <c r="T960" t="s">
        <v>259</v>
      </c>
      <c r="U960">
        <v>2</v>
      </c>
      <c r="V960" t="s">
        <v>210</v>
      </c>
      <c r="W960" t="s">
        <v>120</v>
      </c>
      <c r="X960" t="s">
        <v>199</v>
      </c>
      <c r="Y960">
        <v>1</v>
      </c>
      <c r="Z960">
        <v>2</v>
      </c>
      <c r="AA960">
        <v>48</v>
      </c>
    </row>
    <row r="961" spans="1:27" x14ac:dyDescent="0.35">
      <c r="A961">
        <v>202</v>
      </c>
      <c r="B961">
        <v>202</v>
      </c>
      <c r="C961" t="s">
        <v>38</v>
      </c>
      <c r="D961" t="s">
        <v>39</v>
      </c>
      <c r="E961">
        <v>3</v>
      </c>
      <c r="F961" t="s">
        <v>263</v>
      </c>
      <c r="G961">
        <v>3</v>
      </c>
      <c r="H961">
        <v>9</v>
      </c>
      <c r="I961">
        <v>1</v>
      </c>
      <c r="J961">
        <v>56</v>
      </c>
      <c r="K961">
        <v>35</v>
      </c>
      <c r="L961">
        <v>35</v>
      </c>
      <c r="M961">
        <v>1</v>
      </c>
      <c r="N961" t="s">
        <v>260</v>
      </c>
      <c r="O961" t="s">
        <v>201</v>
      </c>
      <c r="P961" t="s">
        <v>202</v>
      </c>
      <c r="Q961" t="s">
        <v>232</v>
      </c>
      <c r="R961" t="s">
        <v>202</v>
      </c>
      <c r="S961" t="s">
        <v>81</v>
      </c>
      <c r="T961" t="s">
        <v>261</v>
      </c>
      <c r="U961">
        <v>5</v>
      </c>
      <c r="V961" t="s">
        <v>233</v>
      </c>
      <c r="W961" t="s">
        <v>72</v>
      </c>
      <c r="X961" t="s">
        <v>148</v>
      </c>
      <c r="Y961">
        <v>1</v>
      </c>
      <c r="Z961">
        <v>2</v>
      </c>
      <c r="AA961">
        <v>48</v>
      </c>
    </row>
    <row r="962" spans="1:27" x14ac:dyDescent="0.35">
      <c r="A962">
        <v>202</v>
      </c>
      <c r="B962">
        <v>202</v>
      </c>
      <c r="C962" t="s">
        <v>38</v>
      </c>
      <c r="D962" t="s">
        <v>39</v>
      </c>
      <c r="E962">
        <v>3</v>
      </c>
      <c r="F962" t="s">
        <v>263</v>
      </c>
      <c r="G962">
        <v>3</v>
      </c>
      <c r="H962">
        <v>9</v>
      </c>
      <c r="I962">
        <v>1</v>
      </c>
      <c r="J962">
        <v>57</v>
      </c>
      <c r="K962">
        <v>67</v>
      </c>
      <c r="L962">
        <v>67</v>
      </c>
      <c r="M962">
        <v>2</v>
      </c>
      <c r="N962" t="s">
        <v>226</v>
      </c>
      <c r="O962" t="s">
        <v>201</v>
      </c>
      <c r="P962" t="s">
        <v>202</v>
      </c>
      <c r="Q962" t="s">
        <v>227</v>
      </c>
      <c r="R962" t="s">
        <v>202</v>
      </c>
      <c r="S962" t="s">
        <v>81</v>
      </c>
      <c r="T962" t="s">
        <v>228</v>
      </c>
      <c r="U962">
        <v>5</v>
      </c>
      <c r="V962" t="s">
        <v>261</v>
      </c>
      <c r="W962" t="s">
        <v>183</v>
      </c>
      <c r="X962" t="s">
        <v>54</v>
      </c>
      <c r="Y962">
        <v>2</v>
      </c>
      <c r="Z962">
        <v>2</v>
      </c>
      <c r="AA962">
        <v>48</v>
      </c>
    </row>
    <row r="963" spans="1:27" x14ac:dyDescent="0.35">
      <c r="A963">
        <v>202</v>
      </c>
      <c r="B963">
        <v>202</v>
      </c>
      <c r="C963" t="s">
        <v>38</v>
      </c>
      <c r="D963" t="s">
        <v>39</v>
      </c>
      <c r="E963">
        <v>3</v>
      </c>
      <c r="F963" t="s">
        <v>263</v>
      </c>
      <c r="G963">
        <v>3</v>
      </c>
      <c r="H963">
        <v>9</v>
      </c>
      <c r="I963">
        <v>1</v>
      </c>
      <c r="J963">
        <v>58</v>
      </c>
      <c r="K963">
        <v>32</v>
      </c>
      <c r="L963">
        <v>32</v>
      </c>
      <c r="M963">
        <v>1</v>
      </c>
      <c r="N963" t="s">
        <v>211</v>
      </c>
      <c r="O963" t="s">
        <v>201</v>
      </c>
      <c r="P963" t="s">
        <v>202</v>
      </c>
      <c r="Q963" t="s">
        <v>212</v>
      </c>
      <c r="R963" t="s">
        <v>202</v>
      </c>
      <c r="S963" t="s">
        <v>53</v>
      </c>
      <c r="T963" t="s">
        <v>213</v>
      </c>
      <c r="U963">
        <v>1</v>
      </c>
      <c r="V963" t="s">
        <v>249</v>
      </c>
      <c r="W963" t="s">
        <v>108</v>
      </c>
      <c r="X963" t="s">
        <v>145</v>
      </c>
      <c r="Y963">
        <v>1</v>
      </c>
      <c r="Z963">
        <v>2</v>
      </c>
      <c r="AA963">
        <v>48</v>
      </c>
    </row>
    <row r="964" spans="1:27" x14ac:dyDescent="0.35">
      <c r="A964">
        <v>202</v>
      </c>
      <c r="B964">
        <v>202</v>
      </c>
      <c r="C964" t="s">
        <v>38</v>
      </c>
      <c r="D964" t="s">
        <v>39</v>
      </c>
      <c r="E964">
        <v>3</v>
      </c>
      <c r="F964" t="s">
        <v>263</v>
      </c>
      <c r="G964">
        <v>3</v>
      </c>
      <c r="H964">
        <v>9</v>
      </c>
      <c r="I964">
        <v>1</v>
      </c>
      <c r="J964">
        <v>59</v>
      </c>
      <c r="K964">
        <v>36</v>
      </c>
      <c r="L964">
        <v>36</v>
      </c>
      <c r="M964">
        <v>1</v>
      </c>
      <c r="N964" t="s">
        <v>231</v>
      </c>
      <c r="O964" t="s">
        <v>201</v>
      </c>
      <c r="P964" t="s">
        <v>202</v>
      </c>
      <c r="Q964" t="s">
        <v>232</v>
      </c>
      <c r="R964" t="s">
        <v>202</v>
      </c>
      <c r="S964" t="s">
        <v>53</v>
      </c>
      <c r="T964" t="s">
        <v>233</v>
      </c>
      <c r="U964">
        <v>5</v>
      </c>
      <c r="V964" t="s">
        <v>255</v>
      </c>
      <c r="W964" t="s">
        <v>114</v>
      </c>
      <c r="X964" t="s">
        <v>165</v>
      </c>
      <c r="Y964">
        <v>2</v>
      </c>
      <c r="Z964">
        <v>2</v>
      </c>
      <c r="AA964">
        <v>48</v>
      </c>
    </row>
    <row r="965" spans="1:27" x14ac:dyDescent="0.35">
      <c r="A965">
        <v>202</v>
      </c>
      <c r="B965">
        <v>202</v>
      </c>
      <c r="C965" t="s">
        <v>38</v>
      </c>
      <c r="D965" t="s">
        <v>39</v>
      </c>
      <c r="E965">
        <v>3</v>
      </c>
      <c r="F965" t="s">
        <v>263</v>
      </c>
      <c r="G965">
        <v>3</v>
      </c>
      <c r="H965">
        <v>9</v>
      </c>
      <c r="I965">
        <v>1</v>
      </c>
      <c r="J965">
        <v>60</v>
      </c>
      <c r="K965">
        <v>25</v>
      </c>
      <c r="L965">
        <v>25</v>
      </c>
      <c r="M965">
        <v>1</v>
      </c>
      <c r="N965" t="s">
        <v>220</v>
      </c>
      <c r="O965" t="s">
        <v>201</v>
      </c>
      <c r="P965" t="s">
        <v>202</v>
      </c>
      <c r="Q965" t="s">
        <v>221</v>
      </c>
      <c r="R965" t="s">
        <v>202</v>
      </c>
      <c r="S965" t="s">
        <v>46</v>
      </c>
      <c r="T965" t="s">
        <v>222</v>
      </c>
      <c r="U965">
        <v>4</v>
      </c>
      <c r="V965" t="s">
        <v>236</v>
      </c>
      <c r="W965" t="s">
        <v>100</v>
      </c>
      <c r="X965" t="s">
        <v>171</v>
      </c>
      <c r="Y965">
        <v>2</v>
      </c>
      <c r="Z965">
        <v>2</v>
      </c>
      <c r="AA965">
        <v>48</v>
      </c>
    </row>
    <row r="966" spans="1:27" x14ac:dyDescent="0.35">
      <c r="A966">
        <v>202</v>
      </c>
      <c r="B966">
        <v>202</v>
      </c>
      <c r="C966" t="s">
        <v>38</v>
      </c>
      <c r="D966" t="s">
        <v>39</v>
      </c>
      <c r="E966">
        <v>3</v>
      </c>
      <c r="F966" t="s">
        <v>263</v>
      </c>
      <c r="G966">
        <v>3</v>
      </c>
      <c r="H966">
        <v>9</v>
      </c>
      <c r="I966">
        <v>1</v>
      </c>
      <c r="J966">
        <v>61</v>
      </c>
      <c r="K966">
        <v>27</v>
      </c>
      <c r="L966">
        <v>27</v>
      </c>
      <c r="M966">
        <v>1</v>
      </c>
      <c r="N966" t="s">
        <v>205</v>
      </c>
      <c r="O966" t="s">
        <v>201</v>
      </c>
      <c r="P966" t="s">
        <v>202</v>
      </c>
      <c r="Q966" t="s">
        <v>206</v>
      </c>
      <c r="R966" t="s">
        <v>202</v>
      </c>
      <c r="S966" t="s">
        <v>81</v>
      </c>
      <c r="T966" t="s">
        <v>207</v>
      </c>
      <c r="U966">
        <v>1</v>
      </c>
      <c r="V966" t="s">
        <v>257</v>
      </c>
      <c r="W966" t="s">
        <v>155</v>
      </c>
      <c r="X966" t="s">
        <v>106</v>
      </c>
      <c r="Y966">
        <v>2</v>
      </c>
      <c r="Z966">
        <v>2</v>
      </c>
      <c r="AA966">
        <v>48</v>
      </c>
    </row>
    <row r="967" spans="1:27" x14ac:dyDescent="0.35">
      <c r="A967">
        <v>202</v>
      </c>
      <c r="B967">
        <v>202</v>
      </c>
      <c r="C967" t="s">
        <v>38</v>
      </c>
      <c r="D967" t="s">
        <v>39</v>
      </c>
      <c r="E967">
        <v>3</v>
      </c>
      <c r="F967" t="s">
        <v>263</v>
      </c>
      <c r="G967">
        <v>3</v>
      </c>
      <c r="H967">
        <v>9</v>
      </c>
      <c r="I967">
        <v>1</v>
      </c>
      <c r="J967">
        <v>62</v>
      </c>
      <c r="K967">
        <v>62</v>
      </c>
      <c r="L967">
        <v>62</v>
      </c>
      <c r="M967">
        <v>2</v>
      </c>
      <c r="N967" t="s">
        <v>239</v>
      </c>
      <c r="O967" t="s">
        <v>201</v>
      </c>
      <c r="P967" t="s">
        <v>202</v>
      </c>
      <c r="Q967" t="s">
        <v>240</v>
      </c>
      <c r="R967" t="s">
        <v>202</v>
      </c>
      <c r="S967" t="s">
        <v>63</v>
      </c>
      <c r="T967" t="s">
        <v>241</v>
      </c>
      <c r="U967">
        <v>1</v>
      </c>
      <c r="V967" t="s">
        <v>245</v>
      </c>
      <c r="W967" t="s">
        <v>88</v>
      </c>
      <c r="X967" t="s">
        <v>191</v>
      </c>
      <c r="Y967">
        <v>1</v>
      </c>
      <c r="Z967">
        <v>2</v>
      </c>
      <c r="AA967">
        <v>48</v>
      </c>
    </row>
    <row r="968" spans="1:27" x14ac:dyDescent="0.35">
      <c r="A968">
        <v>202</v>
      </c>
      <c r="B968">
        <v>202</v>
      </c>
      <c r="C968" t="s">
        <v>38</v>
      </c>
      <c r="D968" t="s">
        <v>39</v>
      </c>
      <c r="E968">
        <v>3</v>
      </c>
      <c r="F968" t="s">
        <v>263</v>
      </c>
      <c r="G968">
        <v>3</v>
      </c>
      <c r="H968">
        <v>9</v>
      </c>
      <c r="I968">
        <v>1</v>
      </c>
      <c r="J968">
        <v>63</v>
      </c>
      <c r="K968">
        <v>29</v>
      </c>
      <c r="L968">
        <v>29</v>
      </c>
      <c r="M968">
        <v>1</v>
      </c>
      <c r="N968" t="s">
        <v>214</v>
      </c>
      <c r="O968" t="s">
        <v>201</v>
      </c>
      <c r="P968" t="s">
        <v>202</v>
      </c>
      <c r="Q968" t="s">
        <v>215</v>
      </c>
      <c r="R968" t="s">
        <v>202</v>
      </c>
      <c r="S968" t="s">
        <v>63</v>
      </c>
      <c r="T968" t="s">
        <v>216</v>
      </c>
      <c r="U968">
        <v>4</v>
      </c>
      <c r="V968" t="s">
        <v>241</v>
      </c>
      <c r="W968" t="s">
        <v>90</v>
      </c>
      <c r="X968" t="s">
        <v>137</v>
      </c>
      <c r="Y968">
        <v>2</v>
      </c>
      <c r="Z968">
        <v>2</v>
      </c>
      <c r="AA968">
        <v>48</v>
      </c>
    </row>
    <row r="969" spans="1:27" x14ac:dyDescent="0.35">
      <c r="A969">
        <v>202</v>
      </c>
      <c r="B969">
        <v>202</v>
      </c>
      <c r="C969" t="s">
        <v>38</v>
      </c>
      <c r="D969" t="s">
        <v>39</v>
      </c>
      <c r="E969">
        <v>3</v>
      </c>
      <c r="F969" t="s">
        <v>263</v>
      </c>
      <c r="G969">
        <v>3</v>
      </c>
      <c r="H969">
        <v>9</v>
      </c>
      <c r="I969">
        <v>1</v>
      </c>
      <c r="J969">
        <v>64</v>
      </c>
      <c r="K969">
        <v>70</v>
      </c>
      <c r="L969">
        <v>70</v>
      </c>
      <c r="M969">
        <v>2</v>
      </c>
      <c r="N969" t="s">
        <v>217</v>
      </c>
      <c r="O969" t="s">
        <v>201</v>
      </c>
      <c r="P969" t="s">
        <v>202</v>
      </c>
      <c r="Q969" t="s">
        <v>218</v>
      </c>
      <c r="R969" t="s">
        <v>202</v>
      </c>
      <c r="S969" t="s">
        <v>53</v>
      </c>
      <c r="T969" t="s">
        <v>219</v>
      </c>
      <c r="U969">
        <v>2</v>
      </c>
      <c r="V969" t="s">
        <v>253</v>
      </c>
      <c r="W969" t="s">
        <v>189</v>
      </c>
      <c r="X969" t="s">
        <v>58</v>
      </c>
      <c r="Y969">
        <v>1</v>
      </c>
      <c r="Z969">
        <v>2</v>
      </c>
      <c r="AA969">
        <v>48</v>
      </c>
    </row>
    <row r="970" spans="1:27" x14ac:dyDescent="0.35">
      <c r="A970">
        <v>202</v>
      </c>
      <c r="B970">
        <v>202</v>
      </c>
      <c r="C970" t="s">
        <v>38</v>
      </c>
      <c r="D970" t="s">
        <v>39</v>
      </c>
      <c r="E970">
        <v>3</v>
      </c>
      <c r="F970" t="s">
        <v>263</v>
      </c>
      <c r="G970">
        <v>3</v>
      </c>
      <c r="H970">
        <v>9</v>
      </c>
      <c r="I970">
        <v>1</v>
      </c>
      <c r="J970">
        <v>65</v>
      </c>
      <c r="K970">
        <v>63</v>
      </c>
      <c r="L970">
        <v>63</v>
      </c>
      <c r="M970">
        <v>2</v>
      </c>
      <c r="N970" t="s">
        <v>223</v>
      </c>
      <c r="O970" t="s">
        <v>201</v>
      </c>
      <c r="P970" t="s">
        <v>202</v>
      </c>
      <c r="Q970" t="s">
        <v>224</v>
      </c>
      <c r="R970" t="s">
        <v>202</v>
      </c>
      <c r="S970" t="s">
        <v>46</v>
      </c>
      <c r="T970" t="s">
        <v>225</v>
      </c>
      <c r="U970">
        <v>4</v>
      </c>
      <c r="V970" t="s">
        <v>238</v>
      </c>
      <c r="W970" t="s">
        <v>159</v>
      </c>
      <c r="X970" t="s">
        <v>68</v>
      </c>
      <c r="Y970">
        <v>1</v>
      </c>
      <c r="Z970">
        <v>2</v>
      </c>
      <c r="AA970">
        <v>48</v>
      </c>
    </row>
    <row r="971" spans="1:27" x14ac:dyDescent="0.35">
      <c r="A971">
        <v>202</v>
      </c>
      <c r="B971">
        <v>202</v>
      </c>
      <c r="C971" t="s">
        <v>38</v>
      </c>
      <c r="D971" t="s">
        <v>39</v>
      </c>
      <c r="E971">
        <v>3</v>
      </c>
      <c r="F971" t="s">
        <v>263</v>
      </c>
      <c r="G971">
        <v>3</v>
      </c>
      <c r="H971">
        <v>9</v>
      </c>
      <c r="I971">
        <v>1</v>
      </c>
      <c r="J971">
        <v>66</v>
      </c>
      <c r="K971">
        <v>61</v>
      </c>
      <c r="L971">
        <v>61</v>
      </c>
      <c r="M971">
        <v>2</v>
      </c>
      <c r="N971" t="s">
        <v>244</v>
      </c>
      <c r="O971" t="s">
        <v>201</v>
      </c>
      <c r="P971" t="s">
        <v>202</v>
      </c>
      <c r="Q971" t="s">
        <v>240</v>
      </c>
      <c r="R971" t="s">
        <v>202</v>
      </c>
      <c r="S971" t="s">
        <v>81</v>
      </c>
      <c r="T971" t="s">
        <v>245</v>
      </c>
      <c r="U971">
        <v>2</v>
      </c>
      <c r="V971" t="s">
        <v>230</v>
      </c>
      <c r="W971" t="s">
        <v>151</v>
      </c>
      <c r="X971" t="s">
        <v>118</v>
      </c>
      <c r="Y971">
        <v>2</v>
      </c>
      <c r="Z971">
        <v>2</v>
      </c>
      <c r="AA971">
        <v>48</v>
      </c>
    </row>
    <row r="972" spans="1:27" x14ac:dyDescent="0.35">
      <c r="A972">
        <v>202</v>
      </c>
      <c r="B972">
        <v>202</v>
      </c>
      <c r="C972" t="s">
        <v>38</v>
      </c>
      <c r="D972" t="s">
        <v>39</v>
      </c>
      <c r="E972">
        <v>3</v>
      </c>
      <c r="F972" t="s">
        <v>263</v>
      </c>
      <c r="G972">
        <v>3</v>
      </c>
      <c r="H972">
        <v>9</v>
      </c>
      <c r="I972">
        <v>1</v>
      </c>
      <c r="J972">
        <v>67</v>
      </c>
      <c r="K972">
        <v>34</v>
      </c>
      <c r="L972">
        <v>34</v>
      </c>
      <c r="M972">
        <v>1</v>
      </c>
      <c r="N972" t="s">
        <v>208</v>
      </c>
      <c r="O972" t="s">
        <v>201</v>
      </c>
      <c r="P972" t="s">
        <v>202</v>
      </c>
      <c r="Q972" t="s">
        <v>209</v>
      </c>
      <c r="R972" t="s">
        <v>202</v>
      </c>
      <c r="S972" t="s">
        <v>63</v>
      </c>
      <c r="T972" t="s">
        <v>210</v>
      </c>
      <c r="U972">
        <v>5</v>
      </c>
      <c r="V972" t="s">
        <v>247</v>
      </c>
      <c r="W972" t="s">
        <v>76</v>
      </c>
      <c r="X972" t="s">
        <v>187</v>
      </c>
      <c r="Y972">
        <v>2</v>
      </c>
      <c r="Z972">
        <v>2</v>
      </c>
      <c r="AA972">
        <v>48</v>
      </c>
    </row>
    <row r="973" spans="1:27" x14ac:dyDescent="0.35">
      <c r="A973">
        <v>202</v>
      </c>
      <c r="B973">
        <v>202</v>
      </c>
      <c r="C973" t="s">
        <v>38</v>
      </c>
      <c r="D973" t="s">
        <v>39</v>
      </c>
      <c r="E973">
        <v>3</v>
      </c>
      <c r="F973" t="s">
        <v>263</v>
      </c>
      <c r="G973">
        <v>3</v>
      </c>
      <c r="H973">
        <v>9</v>
      </c>
      <c r="I973">
        <v>1</v>
      </c>
      <c r="J973">
        <v>68</v>
      </c>
      <c r="K973">
        <v>31</v>
      </c>
      <c r="L973">
        <v>31</v>
      </c>
      <c r="M973">
        <v>1</v>
      </c>
      <c r="N973" t="s">
        <v>248</v>
      </c>
      <c r="O973" t="s">
        <v>201</v>
      </c>
      <c r="P973" t="s">
        <v>202</v>
      </c>
      <c r="Q973" t="s">
        <v>212</v>
      </c>
      <c r="R973" t="s">
        <v>202</v>
      </c>
      <c r="S973" t="s">
        <v>46</v>
      </c>
      <c r="T973" t="s">
        <v>249</v>
      </c>
      <c r="U973">
        <v>1</v>
      </c>
      <c r="V973" t="s">
        <v>259</v>
      </c>
      <c r="W973" t="s">
        <v>197</v>
      </c>
      <c r="X973" t="s">
        <v>86</v>
      </c>
      <c r="Y973">
        <v>2</v>
      </c>
      <c r="Z973">
        <v>2</v>
      </c>
      <c r="AA973">
        <v>48</v>
      </c>
    </row>
    <row r="974" spans="1:27" x14ac:dyDescent="0.35">
      <c r="A974">
        <v>202</v>
      </c>
      <c r="B974">
        <v>202</v>
      </c>
      <c r="C974" t="s">
        <v>38</v>
      </c>
      <c r="D974" t="s">
        <v>39</v>
      </c>
      <c r="E974">
        <v>3</v>
      </c>
      <c r="F974" t="s">
        <v>263</v>
      </c>
      <c r="G974">
        <v>3</v>
      </c>
      <c r="H974">
        <v>9</v>
      </c>
      <c r="I974">
        <v>1</v>
      </c>
      <c r="J974">
        <v>69</v>
      </c>
      <c r="K974">
        <v>71</v>
      </c>
      <c r="L974">
        <v>71</v>
      </c>
      <c r="M974">
        <v>2</v>
      </c>
      <c r="N974" t="s">
        <v>234</v>
      </c>
      <c r="O974" t="s">
        <v>201</v>
      </c>
      <c r="P974" t="s">
        <v>202</v>
      </c>
      <c r="Q974" t="s">
        <v>235</v>
      </c>
      <c r="R974" t="s">
        <v>202</v>
      </c>
      <c r="S974" t="s">
        <v>46</v>
      </c>
      <c r="T974" t="s">
        <v>236</v>
      </c>
      <c r="U974">
        <v>1</v>
      </c>
      <c r="V974" t="s">
        <v>251</v>
      </c>
      <c r="W974" t="s">
        <v>94</v>
      </c>
      <c r="X974" t="s">
        <v>141</v>
      </c>
      <c r="Y974">
        <v>1</v>
      </c>
      <c r="Z974">
        <v>2</v>
      </c>
      <c r="AA974">
        <v>48</v>
      </c>
    </row>
    <row r="975" spans="1:27" x14ac:dyDescent="0.35">
      <c r="A975">
        <v>202</v>
      </c>
      <c r="B975">
        <v>202</v>
      </c>
      <c r="C975" t="s">
        <v>38</v>
      </c>
      <c r="D975" t="s">
        <v>39</v>
      </c>
      <c r="E975">
        <v>3</v>
      </c>
      <c r="F975" t="s">
        <v>263</v>
      </c>
      <c r="G975">
        <v>3</v>
      </c>
      <c r="H975">
        <v>9</v>
      </c>
      <c r="I975">
        <v>1</v>
      </c>
      <c r="J975">
        <v>70</v>
      </c>
      <c r="K975">
        <v>64</v>
      </c>
      <c r="L975">
        <v>64</v>
      </c>
      <c r="M975">
        <v>2</v>
      </c>
      <c r="N975" t="s">
        <v>237</v>
      </c>
      <c r="O975" t="s">
        <v>201</v>
      </c>
      <c r="P975" t="s">
        <v>202</v>
      </c>
      <c r="Q975" t="s">
        <v>224</v>
      </c>
      <c r="R975" t="s">
        <v>202</v>
      </c>
      <c r="S975" t="s">
        <v>53</v>
      </c>
      <c r="T975" t="s">
        <v>238</v>
      </c>
      <c r="U975">
        <v>5</v>
      </c>
      <c r="V975" t="s">
        <v>213</v>
      </c>
      <c r="W975" t="s">
        <v>47</v>
      </c>
      <c r="X975" t="s">
        <v>195</v>
      </c>
      <c r="Y975">
        <v>2</v>
      </c>
      <c r="Z975">
        <v>2</v>
      </c>
      <c r="AA975">
        <v>48</v>
      </c>
    </row>
    <row r="976" spans="1:27" x14ac:dyDescent="0.35">
      <c r="A976">
        <v>202</v>
      </c>
      <c r="B976">
        <v>202</v>
      </c>
      <c r="C976" t="s">
        <v>38</v>
      </c>
      <c r="D976" t="s">
        <v>39</v>
      </c>
      <c r="E976">
        <v>3</v>
      </c>
      <c r="F976" t="s">
        <v>263</v>
      </c>
      <c r="G976">
        <v>3</v>
      </c>
      <c r="H976">
        <v>9</v>
      </c>
      <c r="I976">
        <v>1</v>
      </c>
      <c r="J976">
        <v>71</v>
      </c>
      <c r="K976">
        <v>26</v>
      </c>
      <c r="L976">
        <v>26</v>
      </c>
      <c r="M976">
        <v>1</v>
      </c>
      <c r="N976" t="s">
        <v>256</v>
      </c>
      <c r="O976" t="s">
        <v>201</v>
      </c>
      <c r="P976" t="s">
        <v>202</v>
      </c>
      <c r="Q976" t="s">
        <v>221</v>
      </c>
      <c r="R976" t="s">
        <v>202</v>
      </c>
      <c r="S976" t="s">
        <v>81</v>
      </c>
      <c r="T976" t="s">
        <v>257</v>
      </c>
      <c r="U976">
        <v>2</v>
      </c>
      <c r="V976" t="s">
        <v>222</v>
      </c>
      <c r="W976" t="s">
        <v>116</v>
      </c>
      <c r="X976" t="s">
        <v>175</v>
      </c>
      <c r="Y976">
        <v>1</v>
      </c>
      <c r="Z976">
        <v>2</v>
      </c>
      <c r="AA976">
        <v>48</v>
      </c>
    </row>
    <row r="977" spans="1:27" x14ac:dyDescent="0.35">
      <c r="A977">
        <v>202</v>
      </c>
      <c r="B977">
        <v>202</v>
      </c>
      <c r="C977" t="s">
        <v>38</v>
      </c>
      <c r="D977" t="s">
        <v>39</v>
      </c>
      <c r="E977">
        <v>3</v>
      </c>
      <c r="F977" t="s">
        <v>263</v>
      </c>
      <c r="G977">
        <v>3</v>
      </c>
      <c r="H977">
        <v>9</v>
      </c>
      <c r="I977">
        <v>1</v>
      </c>
      <c r="J977">
        <v>72</v>
      </c>
      <c r="K977">
        <v>28</v>
      </c>
      <c r="L977">
        <v>28</v>
      </c>
      <c r="M977">
        <v>1</v>
      </c>
      <c r="N977" t="s">
        <v>246</v>
      </c>
      <c r="O977" t="s">
        <v>201</v>
      </c>
      <c r="P977" t="s">
        <v>202</v>
      </c>
      <c r="Q977" t="s">
        <v>206</v>
      </c>
      <c r="R977" t="s">
        <v>202</v>
      </c>
      <c r="S977" t="s">
        <v>63</v>
      </c>
      <c r="T977" t="s">
        <v>247</v>
      </c>
      <c r="U977">
        <v>4</v>
      </c>
      <c r="V977" t="s">
        <v>207</v>
      </c>
      <c r="W977" t="s">
        <v>173</v>
      </c>
      <c r="X977" t="s">
        <v>104</v>
      </c>
      <c r="Y977">
        <v>1</v>
      </c>
      <c r="Z977">
        <v>2</v>
      </c>
      <c r="AA977">
        <v>48</v>
      </c>
    </row>
    <row r="978" spans="1:27" x14ac:dyDescent="0.35">
      <c r="A978">
        <v>202</v>
      </c>
      <c r="B978">
        <v>202</v>
      </c>
      <c r="C978" t="s">
        <v>38</v>
      </c>
      <c r="D978" t="s">
        <v>39</v>
      </c>
      <c r="E978">
        <v>3</v>
      </c>
      <c r="F978" t="s">
        <v>263</v>
      </c>
      <c r="G978">
        <v>3</v>
      </c>
      <c r="H978">
        <v>9</v>
      </c>
      <c r="I978">
        <v>2</v>
      </c>
      <c r="J978">
        <v>1</v>
      </c>
      <c r="K978">
        <v>5</v>
      </c>
      <c r="L978">
        <v>5</v>
      </c>
      <c r="M978">
        <v>1</v>
      </c>
      <c r="N978" t="s">
        <v>59</v>
      </c>
      <c r="O978" t="s">
        <v>42</v>
      </c>
      <c r="P978" t="s">
        <v>60</v>
      </c>
      <c r="Q978" t="s">
        <v>61</v>
      </c>
      <c r="R978" t="s">
        <v>62</v>
      </c>
      <c r="S978" t="s">
        <v>63</v>
      </c>
      <c r="T978" t="s">
        <v>64</v>
      </c>
      <c r="U978">
        <v>1</v>
      </c>
      <c r="V978" t="s">
        <v>90</v>
      </c>
      <c r="W978" t="s">
        <v>179</v>
      </c>
      <c r="X978" t="s">
        <v>225</v>
      </c>
      <c r="Y978">
        <v>1</v>
      </c>
      <c r="Z978">
        <v>4</v>
      </c>
      <c r="AA978">
        <v>48</v>
      </c>
    </row>
    <row r="979" spans="1:27" x14ac:dyDescent="0.35">
      <c r="A979">
        <v>202</v>
      </c>
      <c r="B979">
        <v>202</v>
      </c>
      <c r="C979" t="s">
        <v>38</v>
      </c>
      <c r="D979" t="s">
        <v>39</v>
      </c>
      <c r="E979">
        <v>3</v>
      </c>
      <c r="F979" t="s">
        <v>263</v>
      </c>
      <c r="G979">
        <v>3</v>
      </c>
      <c r="H979">
        <v>9</v>
      </c>
      <c r="I979">
        <v>2</v>
      </c>
      <c r="J979">
        <v>2</v>
      </c>
      <c r="K979">
        <v>12</v>
      </c>
      <c r="L979">
        <v>12</v>
      </c>
      <c r="M979">
        <v>1</v>
      </c>
      <c r="N979" t="s">
        <v>95</v>
      </c>
      <c r="O979" t="s">
        <v>42</v>
      </c>
      <c r="P979" t="s">
        <v>78</v>
      </c>
      <c r="Q979" t="s">
        <v>79</v>
      </c>
      <c r="R979" t="s">
        <v>52</v>
      </c>
      <c r="S979" t="s">
        <v>53</v>
      </c>
      <c r="T979" t="s">
        <v>96</v>
      </c>
      <c r="U979">
        <v>5</v>
      </c>
      <c r="V979" t="s">
        <v>106</v>
      </c>
      <c r="W979" t="s">
        <v>133</v>
      </c>
      <c r="X979" t="s">
        <v>257</v>
      </c>
      <c r="Y979">
        <v>2</v>
      </c>
      <c r="Z979">
        <v>4</v>
      </c>
      <c r="AA979">
        <v>48</v>
      </c>
    </row>
    <row r="980" spans="1:27" x14ac:dyDescent="0.35">
      <c r="A980">
        <v>202</v>
      </c>
      <c r="B980">
        <v>202</v>
      </c>
      <c r="C980" t="s">
        <v>38</v>
      </c>
      <c r="D980" t="s">
        <v>39</v>
      </c>
      <c r="E980">
        <v>3</v>
      </c>
      <c r="F980" t="s">
        <v>263</v>
      </c>
      <c r="G980">
        <v>3</v>
      </c>
      <c r="H980">
        <v>9</v>
      </c>
      <c r="I980">
        <v>2</v>
      </c>
      <c r="J980">
        <v>3</v>
      </c>
      <c r="K980">
        <v>47</v>
      </c>
      <c r="L980">
        <v>47</v>
      </c>
      <c r="M980">
        <v>2</v>
      </c>
      <c r="N980" t="s">
        <v>87</v>
      </c>
      <c r="O980" t="s">
        <v>42</v>
      </c>
      <c r="P980" t="s">
        <v>50</v>
      </c>
      <c r="Q980" t="s">
        <v>51</v>
      </c>
      <c r="R980" t="s">
        <v>45</v>
      </c>
      <c r="S980" t="s">
        <v>46</v>
      </c>
      <c r="T980" t="s">
        <v>88</v>
      </c>
      <c r="U980">
        <v>5</v>
      </c>
      <c r="V980" t="s">
        <v>104</v>
      </c>
      <c r="W980" t="s">
        <v>161</v>
      </c>
      <c r="X980" t="s">
        <v>230</v>
      </c>
      <c r="Y980">
        <v>2</v>
      </c>
      <c r="Z980">
        <v>4</v>
      </c>
      <c r="AA980">
        <v>48</v>
      </c>
    </row>
    <row r="981" spans="1:27" x14ac:dyDescent="0.35">
      <c r="A981">
        <v>202</v>
      </c>
      <c r="B981">
        <v>202</v>
      </c>
      <c r="C981" t="s">
        <v>38</v>
      </c>
      <c r="D981" t="s">
        <v>39</v>
      </c>
      <c r="E981">
        <v>3</v>
      </c>
      <c r="F981" t="s">
        <v>263</v>
      </c>
      <c r="G981">
        <v>3</v>
      </c>
      <c r="H981">
        <v>9</v>
      </c>
      <c r="I981">
        <v>2</v>
      </c>
      <c r="J981">
        <v>4</v>
      </c>
      <c r="K981">
        <v>40</v>
      </c>
      <c r="L981">
        <v>40</v>
      </c>
      <c r="M981">
        <v>2</v>
      </c>
      <c r="N981" t="s">
        <v>105</v>
      </c>
      <c r="O981" t="s">
        <v>42</v>
      </c>
      <c r="P981" t="s">
        <v>74</v>
      </c>
      <c r="Q981" t="s">
        <v>75</v>
      </c>
      <c r="R981" t="s">
        <v>52</v>
      </c>
      <c r="S981" t="s">
        <v>53</v>
      </c>
      <c r="T981" t="s">
        <v>106</v>
      </c>
      <c r="U981">
        <v>4</v>
      </c>
      <c r="V981" t="s">
        <v>76</v>
      </c>
      <c r="W981" t="s">
        <v>245</v>
      </c>
      <c r="X981" t="s">
        <v>145</v>
      </c>
      <c r="Y981">
        <v>1</v>
      </c>
      <c r="Z981">
        <v>4</v>
      </c>
      <c r="AA981">
        <v>48</v>
      </c>
    </row>
    <row r="982" spans="1:27" x14ac:dyDescent="0.35">
      <c r="A982">
        <v>202</v>
      </c>
      <c r="B982">
        <v>202</v>
      </c>
      <c r="C982" t="s">
        <v>38</v>
      </c>
      <c r="D982" t="s">
        <v>39</v>
      </c>
      <c r="E982">
        <v>3</v>
      </c>
      <c r="F982" t="s">
        <v>263</v>
      </c>
      <c r="G982">
        <v>3</v>
      </c>
      <c r="H982">
        <v>9</v>
      </c>
      <c r="I982">
        <v>2</v>
      </c>
      <c r="J982">
        <v>5</v>
      </c>
      <c r="K982">
        <v>7</v>
      </c>
      <c r="L982">
        <v>7</v>
      </c>
      <c r="M982">
        <v>1</v>
      </c>
      <c r="N982" t="s">
        <v>41</v>
      </c>
      <c r="O982" t="s">
        <v>42</v>
      </c>
      <c r="P982" t="s">
        <v>43</v>
      </c>
      <c r="Q982" t="s">
        <v>44</v>
      </c>
      <c r="R982" t="s">
        <v>45</v>
      </c>
      <c r="S982" t="s">
        <v>46</v>
      </c>
      <c r="T982" t="s">
        <v>47</v>
      </c>
      <c r="U982">
        <v>5</v>
      </c>
      <c r="V982" t="s">
        <v>58</v>
      </c>
      <c r="W982" t="s">
        <v>253</v>
      </c>
      <c r="X982" t="s">
        <v>171</v>
      </c>
      <c r="Y982">
        <v>2</v>
      </c>
      <c r="Z982">
        <v>4</v>
      </c>
      <c r="AA982">
        <v>48</v>
      </c>
    </row>
    <row r="983" spans="1:27" x14ac:dyDescent="0.35">
      <c r="A983">
        <v>202</v>
      </c>
      <c r="B983">
        <v>202</v>
      </c>
      <c r="C983" t="s">
        <v>38</v>
      </c>
      <c r="D983" t="s">
        <v>39</v>
      </c>
      <c r="E983">
        <v>3</v>
      </c>
      <c r="F983" t="s">
        <v>263</v>
      </c>
      <c r="G983">
        <v>3</v>
      </c>
      <c r="H983">
        <v>9</v>
      </c>
      <c r="I983">
        <v>2</v>
      </c>
      <c r="J983">
        <v>6</v>
      </c>
      <c r="K983">
        <v>11</v>
      </c>
      <c r="L983">
        <v>11</v>
      </c>
      <c r="M983">
        <v>1</v>
      </c>
      <c r="N983" t="s">
        <v>77</v>
      </c>
      <c r="O983" t="s">
        <v>42</v>
      </c>
      <c r="P983" t="s">
        <v>78</v>
      </c>
      <c r="Q983" t="s">
        <v>79</v>
      </c>
      <c r="R983" t="s">
        <v>80</v>
      </c>
      <c r="S983" t="s">
        <v>81</v>
      </c>
      <c r="T983" t="s">
        <v>82</v>
      </c>
      <c r="U983">
        <v>4</v>
      </c>
      <c r="V983" t="s">
        <v>96</v>
      </c>
      <c r="W983" t="s">
        <v>189</v>
      </c>
      <c r="X983" t="s">
        <v>247</v>
      </c>
      <c r="Y983">
        <v>1</v>
      </c>
      <c r="Z983">
        <v>4</v>
      </c>
      <c r="AA983">
        <v>48</v>
      </c>
    </row>
    <row r="984" spans="1:27" x14ac:dyDescent="0.35">
      <c r="A984">
        <v>202</v>
      </c>
      <c r="B984">
        <v>202</v>
      </c>
      <c r="C984" t="s">
        <v>38</v>
      </c>
      <c r="D984" t="s">
        <v>39</v>
      </c>
      <c r="E984">
        <v>3</v>
      </c>
      <c r="F984" t="s">
        <v>263</v>
      </c>
      <c r="G984">
        <v>3</v>
      </c>
      <c r="H984">
        <v>9</v>
      </c>
      <c r="I984">
        <v>2</v>
      </c>
      <c r="J984">
        <v>7</v>
      </c>
      <c r="K984">
        <v>46</v>
      </c>
      <c r="L984">
        <v>46</v>
      </c>
      <c r="M984">
        <v>2</v>
      </c>
      <c r="N984" t="s">
        <v>115</v>
      </c>
      <c r="O984" t="s">
        <v>42</v>
      </c>
      <c r="P984" t="s">
        <v>84</v>
      </c>
      <c r="Q984" t="s">
        <v>85</v>
      </c>
      <c r="R984" t="s">
        <v>52</v>
      </c>
      <c r="S984" t="s">
        <v>53</v>
      </c>
      <c r="T984" t="s">
        <v>116</v>
      </c>
      <c r="U984">
        <v>2</v>
      </c>
      <c r="V984" t="s">
        <v>54</v>
      </c>
      <c r="W984" t="s">
        <v>249</v>
      </c>
      <c r="X984" t="s">
        <v>165</v>
      </c>
      <c r="Y984">
        <v>2</v>
      </c>
      <c r="Z984">
        <v>4</v>
      </c>
      <c r="AA984">
        <v>48</v>
      </c>
    </row>
    <row r="985" spans="1:27" x14ac:dyDescent="0.35">
      <c r="A985">
        <v>202</v>
      </c>
      <c r="B985">
        <v>202</v>
      </c>
      <c r="C985" t="s">
        <v>38</v>
      </c>
      <c r="D985" t="s">
        <v>39</v>
      </c>
      <c r="E985">
        <v>3</v>
      </c>
      <c r="F985" t="s">
        <v>263</v>
      </c>
      <c r="G985">
        <v>3</v>
      </c>
      <c r="H985">
        <v>9</v>
      </c>
      <c r="I985">
        <v>2</v>
      </c>
      <c r="J985">
        <v>8</v>
      </c>
      <c r="K985">
        <v>42</v>
      </c>
      <c r="L985">
        <v>42</v>
      </c>
      <c r="M985">
        <v>2</v>
      </c>
      <c r="N985" t="s">
        <v>113</v>
      </c>
      <c r="O985" t="s">
        <v>42</v>
      </c>
      <c r="P985" t="s">
        <v>102</v>
      </c>
      <c r="Q985" t="s">
        <v>103</v>
      </c>
      <c r="R985" t="s">
        <v>80</v>
      </c>
      <c r="S985" t="s">
        <v>81</v>
      </c>
      <c r="T985" t="s">
        <v>114</v>
      </c>
      <c r="U985">
        <v>5</v>
      </c>
      <c r="V985" t="s">
        <v>122</v>
      </c>
      <c r="W985" t="s">
        <v>210</v>
      </c>
      <c r="X985" t="s">
        <v>195</v>
      </c>
      <c r="Y985">
        <v>2</v>
      </c>
      <c r="Z985">
        <v>4</v>
      </c>
      <c r="AA985">
        <v>48</v>
      </c>
    </row>
    <row r="986" spans="1:27" x14ac:dyDescent="0.35">
      <c r="A986">
        <v>202</v>
      </c>
      <c r="B986">
        <v>202</v>
      </c>
      <c r="C986" t="s">
        <v>38</v>
      </c>
      <c r="D986" t="s">
        <v>39</v>
      </c>
      <c r="E986">
        <v>3</v>
      </c>
      <c r="F986" t="s">
        <v>263</v>
      </c>
      <c r="G986">
        <v>3</v>
      </c>
      <c r="H986">
        <v>9</v>
      </c>
      <c r="I986">
        <v>2</v>
      </c>
      <c r="J986">
        <v>9</v>
      </c>
      <c r="K986">
        <v>9</v>
      </c>
      <c r="L986">
        <v>9</v>
      </c>
      <c r="M986">
        <v>1</v>
      </c>
      <c r="N986" t="s">
        <v>55</v>
      </c>
      <c r="O986" t="s">
        <v>42</v>
      </c>
      <c r="P986" t="s">
        <v>56</v>
      </c>
      <c r="Q986" t="s">
        <v>57</v>
      </c>
      <c r="R986" t="s">
        <v>45</v>
      </c>
      <c r="S986" t="s">
        <v>46</v>
      </c>
      <c r="T986" t="s">
        <v>58</v>
      </c>
      <c r="U986">
        <v>4</v>
      </c>
      <c r="V986" t="s">
        <v>108</v>
      </c>
      <c r="W986" t="s">
        <v>151</v>
      </c>
      <c r="X986" t="s">
        <v>255</v>
      </c>
      <c r="Y986">
        <v>1</v>
      </c>
      <c r="Z986">
        <v>4</v>
      </c>
      <c r="AA986">
        <v>48</v>
      </c>
    </row>
    <row r="987" spans="1:27" x14ac:dyDescent="0.35">
      <c r="A987">
        <v>202</v>
      </c>
      <c r="B987">
        <v>202</v>
      </c>
      <c r="C987" t="s">
        <v>38</v>
      </c>
      <c r="D987" t="s">
        <v>39</v>
      </c>
      <c r="E987">
        <v>3</v>
      </c>
      <c r="F987" t="s">
        <v>263</v>
      </c>
      <c r="G987">
        <v>3</v>
      </c>
      <c r="H987">
        <v>9</v>
      </c>
      <c r="I987">
        <v>2</v>
      </c>
      <c r="J987">
        <v>10</v>
      </c>
      <c r="K987">
        <v>48</v>
      </c>
      <c r="L987">
        <v>48</v>
      </c>
      <c r="M987">
        <v>2</v>
      </c>
      <c r="N987" t="s">
        <v>49</v>
      </c>
      <c r="O987" t="s">
        <v>42</v>
      </c>
      <c r="P987" t="s">
        <v>50</v>
      </c>
      <c r="Q987" t="s">
        <v>51</v>
      </c>
      <c r="R987" t="s">
        <v>52</v>
      </c>
      <c r="S987" t="s">
        <v>53</v>
      </c>
      <c r="T987" t="s">
        <v>54</v>
      </c>
      <c r="U987">
        <v>2</v>
      </c>
      <c r="V987" t="s">
        <v>88</v>
      </c>
      <c r="W987" t="s">
        <v>183</v>
      </c>
      <c r="X987" t="s">
        <v>243</v>
      </c>
      <c r="Y987">
        <v>1</v>
      </c>
      <c r="Z987">
        <v>4</v>
      </c>
      <c r="AA987">
        <v>48</v>
      </c>
    </row>
    <row r="988" spans="1:27" x14ac:dyDescent="0.35">
      <c r="A988">
        <v>202</v>
      </c>
      <c r="B988">
        <v>202</v>
      </c>
      <c r="C988" t="s">
        <v>38</v>
      </c>
      <c r="D988" t="s">
        <v>39</v>
      </c>
      <c r="E988">
        <v>3</v>
      </c>
      <c r="F988" t="s">
        <v>263</v>
      </c>
      <c r="G988">
        <v>3</v>
      </c>
      <c r="H988">
        <v>9</v>
      </c>
      <c r="I988">
        <v>2</v>
      </c>
      <c r="J988">
        <v>11</v>
      </c>
      <c r="K988">
        <v>37</v>
      </c>
      <c r="L988">
        <v>37</v>
      </c>
      <c r="M988">
        <v>2</v>
      </c>
      <c r="N988" t="s">
        <v>119</v>
      </c>
      <c r="O988" t="s">
        <v>42</v>
      </c>
      <c r="P988" t="s">
        <v>66</v>
      </c>
      <c r="Q988" t="s">
        <v>67</v>
      </c>
      <c r="R988" t="s">
        <v>80</v>
      </c>
      <c r="S988" t="s">
        <v>81</v>
      </c>
      <c r="T988" t="s">
        <v>120</v>
      </c>
      <c r="U988">
        <v>2</v>
      </c>
      <c r="V988" t="s">
        <v>82</v>
      </c>
      <c r="W988" t="s">
        <v>233</v>
      </c>
      <c r="X988" t="s">
        <v>191</v>
      </c>
      <c r="Y988">
        <v>2</v>
      </c>
      <c r="Z988">
        <v>4</v>
      </c>
      <c r="AA988">
        <v>48</v>
      </c>
    </row>
    <row r="989" spans="1:27" x14ac:dyDescent="0.35">
      <c r="A989">
        <v>202</v>
      </c>
      <c r="B989">
        <v>202</v>
      </c>
      <c r="C989" t="s">
        <v>38</v>
      </c>
      <c r="D989" t="s">
        <v>39</v>
      </c>
      <c r="E989">
        <v>3</v>
      </c>
      <c r="F989" t="s">
        <v>263</v>
      </c>
      <c r="G989">
        <v>3</v>
      </c>
      <c r="H989">
        <v>9</v>
      </c>
      <c r="I989">
        <v>2</v>
      </c>
      <c r="J989">
        <v>12</v>
      </c>
      <c r="K989">
        <v>41</v>
      </c>
      <c r="L989">
        <v>41</v>
      </c>
      <c r="M989">
        <v>2</v>
      </c>
      <c r="N989" t="s">
        <v>101</v>
      </c>
      <c r="O989" t="s">
        <v>42</v>
      </c>
      <c r="P989" t="s">
        <v>102</v>
      </c>
      <c r="Q989" t="s">
        <v>103</v>
      </c>
      <c r="R989" t="s">
        <v>45</v>
      </c>
      <c r="S989" t="s">
        <v>46</v>
      </c>
      <c r="T989" t="s">
        <v>104</v>
      </c>
      <c r="U989">
        <v>2</v>
      </c>
      <c r="V989" t="s">
        <v>114</v>
      </c>
      <c r="W989" t="s">
        <v>216</v>
      </c>
      <c r="X989" t="s">
        <v>199</v>
      </c>
      <c r="Y989">
        <v>1</v>
      </c>
      <c r="Z989">
        <v>4</v>
      </c>
      <c r="AA989">
        <v>48</v>
      </c>
    </row>
    <row r="990" spans="1:27" x14ac:dyDescent="0.35">
      <c r="A990">
        <v>202</v>
      </c>
      <c r="B990">
        <v>202</v>
      </c>
      <c r="C990" t="s">
        <v>38</v>
      </c>
      <c r="D990" t="s">
        <v>39</v>
      </c>
      <c r="E990">
        <v>3</v>
      </c>
      <c r="F990" t="s">
        <v>263</v>
      </c>
      <c r="G990">
        <v>3</v>
      </c>
      <c r="H990">
        <v>9</v>
      </c>
      <c r="I990">
        <v>2</v>
      </c>
      <c r="J990">
        <v>13</v>
      </c>
      <c r="K990">
        <v>2</v>
      </c>
      <c r="L990">
        <v>2</v>
      </c>
      <c r="M990">
        <v>1</v>
      </c>
      <c r="N990" t="s">
        <v>97</v>
      </c>
      <c r="O990" t="s">
        <v>42</v>
      </c>
      <c r="P990" t="s">
        <v>98</v>
      </c>
      <c r="Q990" t="s">
        <v>99</v>
      </c>
      <c r="R990" t="s">
        <v>80</v>
      </c>
      <c r="S990" t="s">
        <v>81</v>
      </c>
      <c r="T990" t="s">
        <v>100</v>
      </c>
      <c r="U990">
        <v>1</v>
      </c>
      <c r="V990" t="s">
        <v>112</v>
      </c>
      <c r="W990" t="s">
        <v>222</v>
      </c>
      <c r="X990" t="s">
        <v>137</v>
      </c>
      <c r="Y990">
        <v>2</v>
      </c>
      <c r="Z990">
        <v>4</v>
      </c>
      <c r="AA990">
        <v>48</v>
      </c>
    </row>
    <row r="991" spans="1:27" x14ac:dyDescent="0.35">
      <c r="A991">
        <v>202</v>
      </c>
      <c r="B991">
        <v>202</v>
      </c>
      <c r="C991" t="s">
        <v>38</v>
      </c>
      <c r="D991" t="s">
        <v>39</v>
      </c>
      <c r="E991">
        <v>3</v>
      </c>
      <c r="F991" t="s">
        <v>263</v>
      </c>
      <c r="G991">
        <v>3</v>
      </c>
      <c r="H991">
        <v>9</v>
      </c>
      <c r="I991">
        <v>2</v>
      </c>
      <c r="J991">
        <v>14</v>
      </c>
      <c r="K991">
        <v>10</v>
      </c>
      <c r="L991">
        <v>10</v>
      </c>
      <c r="M991">
        <v>1</v>
      </c>
      <c r="N991" t="s">
        <v>107</v>
      </c>
      <c r="O991" t="s">
        <v>42</v>
      </c>
      <c r="P991" t="s">
        <v>56</v>
      </c>
      <c r="Q991" t="s">
        <v>57</v>
      </c>
      <c r="R991" t="s">
        <v>62</v>
      </c>
      <c r="S991" t="s">
        <v>63</v>
      </c>
      <c r="T991" t="s">
        <v>108</v>
      </c>
      <c r="U991">
        <v>2</v>
      </c>
      <c r="V991" t="s">
        <v>86</v>
      </c>
      <c r="W991" t="s">
        <v>169</v>
      </c>
      <c r="X991" t="s">
        <v>219</v>
      </c>
      <c r="Y991">
        <v>2</v>
      </c>
      <c r="Z991">
        <v>4</v>
      </c>
      <c r="AA991">
        <v>48</v>
      </c>
    </row>
    <row r="992" spans="1:27" x14ac:dyDescent="0.35">
      <c r="A992">
        <v>202</v>
      </c>
      <c r="B992">
        <v>202</v>
      </c>
      <c r="C992" t="s">
        <v>38</v>
      </c>
      <c r="D992" t="s">
        <v>39</v>
      </c>
      <c r="E992">
        <v>3</v>
      </c>
      <c r="F992" t="s">
        <v>263</v>
      </c>
      <c r="G992">
        <v>3</v>
      </c>
      <c r="H992">
        <v>9</v>
      </c>
      <c r="I992">
        <v>2</v>
      </c>
      <c r="J992">
        <v>15</v>
      </c>
      <c r="K992">
        <v>6</v>
      </c>
      <c r="L992">
        <v>6</v>
      </c>
      <c r="M992">
        <v>1</v>
      </c>
      <c r="N992" t="s">
        <v>89</v>
      </c>
      <c r="O992" t="s">
        <v>42</v>
      </c>
      <c r="P992" t="s">
        <v>60</v>
      </c>
      <c r="Q992" t="s">
        <v>61</v>
      </c>
      <c r="R992" t="s">
        <v>52</v>
      </c>
      <c r="S992" t="s">
        <v>53</v>
      </c>
      <c r="T992" t="s">
        <v>90</v>
      </c>
      <c r="U992">
        <v>4</v>
      </c>
      <c r="V992" t="s">
        <v>118</v>
      </c>
      <c r="W992" t="s">
        <v>159</v>
      </c>
      <c r="X992" t="s">
        <v>241</v>
      </c>
      <c r="Y992">
        <v>2</v>
      </c>
      <c r="Z992">
        <v>4</v>
      </c>
      <c r="AA992">
        <v>48</v>
      </c>
    </row>
    <row r="993" spans="1:27" x14ac:dyDescent="0.35">
      <c r="A993">
        <v>202</v>
      </c>
      <c r="B993">
        <v>202</v>
      </c>
      <c r="C993" t="s">
        <v>38</v>
      </c>
      <c r="D993" t="s">
        <v>39</v>
      </c>
      <c r="E993">
        <v>3</v>
      </c>
      <c r="F993" t="s">
        <v>263</v>
      </c>
      <c r="G993">
        <v>3</v>
      </c>
      <c r="H993">
        <v>9</v>
      </c>
      <c r="I993">
        <v>2</v>
      </c>
      <c r="J993">
        <v>16</v>
      </c>
      <c r="K993">
        <v>4</v>
      </c>
      <c r="L993">
        <v>4</v>
      </c>
      <c r="M993">
        <v>1</v>
      </c>
      <c r="N993" t="s">
        <v>69</v>
      </c>
      <c r="O993" t="s">
        <v>42</v>
      </c>
      <c r="P993" t="s">
        <v>70</v>
      </c>
      <c r="Q993" t="s">
        <v>71</v>
      </c>
      <c r="R993" t="s">
        <v>62</v>
      </c>
      <c r="S993" t="s">
        <v>63</v>
      </c>
      <c r="T993" t="s">
        <v>72</v>
      </c>
      <c r="U993">
        <v>4</v>
      </c>
      <c r="V993" t="s">
        <v>64</v>
      </c>
      <c r="W993" t="s">
        <v>128</v>
      </c>
      <c r="X993" t="s">
        <v>259</v>
      </c>
      <c r="Y993">
        <v>2</v>
      </c>
      <c r="Z993">
        <v>4</v>
      </c>
      <c r="AA993">
        <v>48</v>
      </c>
    </row>
    <row r="994" spans="1:27" x14ac:dyDescent="0.35">
      <c r="A994">
        <v>202</v>
      </c>
      <c r="B994">
        <v>202</v>
      </c>
      <c r="C994" t="s">
        <v>38</v>
      </c>
      <c r="D994" t="s">
        <v>39</v>
      </c>
      <c r="E994">
        <v>3</v>
      </c>
      <c r="F994" t="s">
        <v>263</v>
      </c>
      <c r="G994">
        <v>3</v>
      </c>
      <c r="H994">
        <v>9</v>
      </c>
      <c r="I994">
        <v>2</v>
      </c>
      <c r="J994">
        <v>17</v>
      </c>
      <c r="K994">
        <v>8</v>
      </c>
      <c r="L994">
        <v>8</v>
      </c>
      <c r="M994">
        <v>1</v>
      </c>
      <c r="N994" t="s">
        <v>117</v>
      </c>
      <c r="O994" t="s">
        <v>42</v>
      </c>
      <c r="P994" t="s">
        <v>43</v>
      </c>
      <c r="Q994" t="s">
        <v>44</v>
      </c>
      <c r="R994" t="s">
        <v>52</v>
      </c>
      <c r="S994" t="s">
        <v>53</v>
      </c>
      <c r="T994" t="s">
        <v>118</v>
      </c>
      <c r="U994">
        <v>1</v>
      </c>
      <c r="V994" t="s">
        <v>47</v>
      </c>
      <c r="W994" t="s">
        <v>228</v>
      </c>
      <c r="X994" t="s">
        <v>148</v>
      </c>
      <c r="Y994">
        <v>1</v>
      </c>
      <c r="Z994">
        <v>4</v>
      </c>
      <c r="AA994">
        <v>48</v>
      </c>
    </row>
    <row r="995" spans="1:27" x14ac:dyDescent="0.35">
      <c r="A995">
        <v>202</v>
      </c>
      <c r="B995">
        <v>202</v>
      </c>
      <c r="C995" t="s">
        <v>38</v>
      </c>
      <c r="D995" t="s">
        <v>39</v>
      </c>
      <c r="E995">
        <v>3</v>
      </c>
      <c r="F995" t="s">
        <v>263</v>
      </c>
      <c r="G995">
        <v>3</v>
      </c>
      <c r="H995">
        <v>9</v>
      </c>
      <c r="I995">
        <v>2</v>
      </c>
      <c r="J995">
        <v>18</v>
      </c>
      <c r="K995">
        <v>39</v>
      </c>
      <c r="L995">
        <v>39</v>
      </c>
      <c r="M995">
        <v>2</v>
      </c>
      <c r="N995" t="s">
        <v>73</v>
      </c>
      <c r="O995" t="s">
        <v>42</v>
      </c>
      <c r="P995" t="s">
        <v>74</v>
      </c>
      <c r="Q995" t="s">
        <v>75</v>
      </c>
      <c r="R995" t="s">
        <v>45</v>
      </c>
      <c r="S995" t="s">
        <v>46</v>
      </c>
      <c r="T995" t="s">
        <v>76</v>
      </c>
      <c r="U995">
        <v>4</v>
      </c>
      <c r="V995" t="s">
        <v>110</v>
      </c>
      <c r="W995" t="s">
        <v>155</v>
      </c>
      <c r="X995" t="s">
        <v>261</v>
      </c>
      <c r="Y995">
        <v>2</v>
      </c>
      <c r="Z995">
        <v>4</v>
      </c>
      <c r="AA995">
        <v>48</v>
      </c>
    </row>
    <row r="996" spans="1:27" x14ac:dyDescent="0.35">
      <c r="A996">
        <v>202</v>
      </c>
      <c r="B996">
        <v>202</v>
      </c>
      <c r="C996" t="s">
        <v>38</v>
      </c>
      <c r="D996" t="s">
        <v>39</v>
      </c>
      <c r="E996">
        <v>3</v>
      </c>
      <c r="F996" t="s">
        <v>263</v>
      </c>
      <c r="G996">
        <v>3</v>
      </c>
      <c r="H996">
        <v>9</v>
      </c>
      <c r="I996">
        <v>2</v>
      </c>
      <c r="J996">
        <v>19</v>
      </c>
      <c r="K996">
        <v>43</v>
      </c>
      <c r="L996">
        <v>43</v>
      </c>
      <c r="M996">
        <v>2</v>
      </c>
      <c r="N996" t="s">
        <v>111</v>
      </c>
      <c r="O996" t="s">
        <v>42</v>
      </c>
      <c r="P996" t="s">
        <v>92</v>
      </c>
      <c r="Q996" t="s">
        <v>93</v>
      </c>
      <c r="R996" t="s">
        <v>80</v>
      </c>
      <c r="S996" t="s">
        <v>81</v>
      </c>
      <c r="T996" t="s">
        <v>112</v>
      </c>
      <c r="U996">
        <v>5</v>
      </c>
      <c r="V996" t="s">
        <v>94</v>
      </c>
      <c r="W996" t="s">
        <v>251</v>
      </c>
      <c r="X996" t="s">
        <v>175</v>
      </c>
      <c r="Y996">
        <v>1</v>
      </c>
      <c r="Z996">
        <v>4</v>
      </c>
      <c r="AA996">
        <v>48</v>
      </c>
    </row>
    <row r="997" spans="1:27" x14ac:dyDescent="0.35">
      <c r="A997">
        <v>202</v>
      </c>
      <c r="B997">
        <v>202</v>
      </c>
      <c r="C997" t="s">
        <v>38</v>
      </c>
      <c r="D997" t="s">
        <v>39</v>
      </c>
      <c r="E997">
        <v>3</v>
      </c>
      <c r="F997" t="s">
        <v>263</v>
      </c>
      <c r="G997">
        <v>3</v>
      </c>
      <c r="H997">
        <v>9</v>
      </c>
      <c r="I997">
        <v>2</v>
      </c>
      <c r="J997">
        <v>20</v>
      </c>
      <c r="K997">
        <v>3</v>
      </c>
      <c r="L997">
        <v>3</v>
      </c>
      <c r="M997">
        <v>1</v>
      </c>
      <c r="N997" t="s">
        <v>121</v>
      </c>
      <c r="O997" t="s">
        <v>42</v>
      </c>
      <c r="P997" t="s">
        <v>70</v>
      </c>
      <c r="Q997" t="s">
        <v>71</v>
      </c>
      <c r="R997" t="s">
        <v>80</v>
      </c>
      <c r="S997" t="s">
        <v>81</v>
      </c>
      <c r="T997" t="s">
        <v>122</v>
      </c>
      <c r="U997">
        <v>5</v>
      </c>
      <c r="V997" t="s">
        <v>72</v>
      </c>
      <c r="W997" t="s">
        <v>173</v>
      </c>
      <c r="X997" t="s">
        <v>236</v>
      </c>
      <c r="Y997">
        <v>1</v>
      </c>
      <c r="Z997">
        <v>4</v>
      </c>
      <c r="AA997">
        <v>48</v>
      </c>
    </row>
    <row r="998" spans="1:27" x14ac:dyDescent="0.35">
      <c r="A998">
        <v>202</v>
      </c>
      <c r="B998">
        <v>202</v>
      </c>
      <c r="C998" t="s">
        <v>38</v>
      </c>
      <c r="D998" t="s">
        <v>39</v>
      </c>
      <c r="E998">
        <v>3</v>
      </c>
      <c r="F998" t="s">
        <v>263</v>
      </c>
      <c r="G998">
        <v>3</v>
      </c>
      <c r="H998">
        <v>9</v>
      </c>
      <c r="I998">
        <v>2</v>
      </c>
      <c r="J998">
        <v>21</v>
      </c>
      <c r="K998">
        <v>1</v>
      </c>
      <c r="L998">
        <v>1</v>
      </c>
      <c r="M998">
        <v>1</v>
      </c>
      <c r="N998" t="s">
        <v>109</v>
      </c>
      <c r="O998" t="s">
        <v>42</v>
      </c>
      <c r="P998" t="s">
        <v>98</v>
      </c>
      <c r="Q998" t="s">
        <v>99</v>
      </c>
      <c r="R998" t="s">
        <v>45</v>
      </c>
      <c r="S998" t="s">
        <v>46</v>
      </c>
      <c r="T998" t="s">
        <v>110</v>
      </c>
      <c r="U998">
        <v>4</v>
      </c>
      <c r="V998" t="s">
        <v>100</v>
      </c>
      <c r="W998" t="s">
        <v>238</v>
      </c>
      <c r="X998" t="s">
        <v>193</v>
      </c>
      <c r="Y998">
        <v>1</v>
      </c>
      <c r="Z998">
        <v>4</v>
      </c>
      <c r="AA998">
        <v>48</v>
      </c>
    </row>
    <row r="999" spans="1:27" x14ac:dyDescent="0.35">
      <c r="A999">
        <v>202</v>
      </c>
      <c r="B999">
        <v>202</v>
      </c>
      <c r="C999" t="s">
        <v>38</v>
      </c>
      <c r="D999" t="s">
        <v>39</v>
      </c>
      <c r="E999">
        <v>3</v>
      </c>
      <c r="F999" t="s">
        <v>263</v>
      </c>
      <c r="G999">
        <v>3</v>
      </c>
      <c r="H999">
        <v>9</v>
      </c>
      <c r="I999">
        <v>2</v>
      </c>
      <c r="J999">
        <v>22</v>
      </c>
      <c r="K999">
        <v>45</v>
      </c>
      <c r="L999">
        <v>45</v>
      </c>
      <c r="M999">
        <v>2</v>
      </c>
      <c r="N999" t="s">
        <v>83</v>
      </c>
      <c r="O999" t="s">
        <v>42</v>
      </c>
      <c r="P999" t="s">
        <v>84</v>
      </c>
      <c r="Q999" t="s">
        <v>85</v>
      </c>
      <c r="R999" t="s">
        <v>62</v>
      </c>
      <c r="S999" t="s">
        <v>63</v>
      </c>
      <c r="T999" t="s">
        <v>86</v>
      </c>
      <c r="U999">
        <v>5</v>
      </c>
      <c r="V999" t="s">
        <v>116</v>
      </c>
      <c r="W999" t="s">
        <v>207</v>
      </c>
      <c r="X999" t="s">
        <v>187</v>
      </c>
      <c r="Y999">
        <v>1</v>
      </c>
      <c r="Z999">
        <v>4</v>
      </c>
      <c r="AA999">
        <v>48</v>
      </c>
    </row>
    <row r="1000" spans="1:27" x14ac:dyDescent="0.35">
      <c r="A1000">
        <v>202</v>
      </c>
      <c r="B1000">
        <v>202</v>
      </c>
      <c r="C1000" t="s">
        <v>38</v>
      </c>
      <c r="D1000" t="s">
        <v>39</v>
      </c>
      <c r="E1000">
        <v>3</v>
      </c>
      <c r="F1000" t="s">
        <v>263</v>
      </c>
      <c r="G1000">
        <v>3</v>
      </c>
      <c r="H1000">
        <v>9</v>
      </c>
      <c r="I1000">
        <v>2</v>
      </c>
      <c r="J1000">
        <v>23</v>
      </c>
      <c r="K1000">
        <v>38</v>
      </c>
      <c r="L1000">
        <v>38</v>
      </c>
      <c r="M1000">
        <v>2</v>
      </c>
      <c r="N1000" t="s">
        <v>65</v>
      </c>
      <c r="O1000" t="s">
        <v>42</v>
      </c>
      <c r="P1000" t="s">
        <v>66</v>
      </c>
      <c r="Q1000" t="s">
        <v>67</v>
      </c>
      <c r="R1000" t="s">
        <v>62</v>
      </c>
      <c r="S1000" t="s">
        <v>63</v>
      </c>
      <c r="T1000" t="s">
        <v>68</v>
      </c>
      <c r="U1000">
        <v>4</v>
      </c>
      <c r="V1000" t="s">
        <v>120</v>
      </c>
      <c r="W1000" t="s">
        <v>197</v>
      </c>
      <c r="X1000" t="s">
        <v>213</v>
      </c>
      <c r="Y1000">
        <v>1</v>
      </c>
      <c r="Z1000">
        <v>4</v>
      </c>
      <c r="AA1000">
        <v>48</v>
      </c>
    </row>
    <row r="1001" spans="1:27" x14ac:dyDescent="0.35">
      <c r="A1001">
        <v>202</v>
      </c>
      <c r="B1001">
        <v>202</v>
      </c>
      <c r="C1001" t="s">
        <v>38</v>
      </c>
      <c r="D1001" t="s">
        <v>39</v>
      </c>
      <c r="E1001">
        <v>3</v>
      </c>
      <c r="F1001" t="s">
        <v>263</v>
      </c>
      <c r="G1001">
        <v>3</v>
      </c>
      <c r="H1001">
        <v>9</v>
      </c>
      <c r="I1001">
        <v>2</v>
      </c>
      <c r="J1001">
        <v>24</v>
      </c>
      <c r="K1001">
        <v>44</v>
      </c>
      <c r="L1001">
        <v>44</v>
      </c>
      <c r="M1001">
        <v>2</v>
      </c>
      <c r="N1001" t="s">
        <v>91</v>
      </c>
      <c r="O1001" t="s">
        <v>42</v>
      </c>
      <c r="P1001" t="s">
        <v>92</v>
      </c>
      <c r="Q1001" t="s">
        <v>93</v>
      </c>
      <c r="R1001" t="s">
        <v>62</v>
      </c>
      <c r="S1001" t="s">
        <v>63</v>
      </c>
      <c r="T1001" t="s">
        <v>94</v>
      </c>
      <c r="U1001">
        <v>1</v>
      </c>
      <c r="V1001" t="s">
        <v>68</v>
      </c>
      <c r="W1001" t="s">
        <v>204</v>
      </c>
      <c r="X1001" t="s">
        <v>141</v>
      </c>
      <c r="Y1001">
        <v>2</v>
      </c>
      <c r="Z1001">
        <v>4</v>
      </c>
      <c r="AA1001">
        <v>48</v>
      </c>
    </row>
    <row r="1002" spans="1:27" x14ac:dyDescent="0.35">
      <c r="A1002">
        <v>202</v>
      </c>
      <c r="B1002">
        <v>202</v>
      </c>
      <c r="C1002" t="s">
        <v>38</v>
      </c>
      <c r="D1002" t="s">
        <v>39</v>
      </c>
      <c r="E1002">
        <v>3</v>
      </c>
      <c r="F1002" t="s">
        <v>263</v>
      </c>
      <c r="G1002">
        <v>3</v>
      </c>
      <c r="H1002">
        <v>9</v>
      </c>
      <c r="I1002">
        <v>2</v>
      </c>
      <c r="J1002">
        <v>25</v>
      </c>
      <c r="K1002">
        <v>15</v>
      </c>
      <c r="L1002">
        <v>15</v>
      </c>
      <c r="M1002">
        <v>1</v>
      </c>
      <c r="N1002" t="s">
        <v>156</v>
      </c>
      <c r="O1002" t="s">
        <v>124</v>
      </c>
      <c r="P1002" t="s">
        <v>157</v>
      </c>
      <c r="Q1002" t="s">
        <v>158</v>
      </c>
      <c r="R1002" t="s">
        <v>132</v>
      </c>
      <c r="S1002" t="s">
        <v>81</v>
      </c>
      <c r="T1002" t="s">
        <v>159</v>
      </c>
      <c r="U1002">
        <v>2</v>
      </c>
      <c r="V1002" t="s">
        <v>171</v>
      </c>
      <c r="W1002" t="s">
        <v>104</v>
      </c>
      <c r="X1002" t="s">
        <v>259</v>
      </c>
      <c r="Y1002">
        <v>1</v>
      </c>
      <c r="Z1002">
        <v>4</v>
      </c>
      <c r="AA1002">
        <v>48</v>
      </c>
    </row>
    <row r="1003" spans="1:27" x14ac:dyDescent="0.35">
      <c r="A1003">
        <v>202</v>
      </c>
      <c r="B1003">
        <v>202</v>
      </c>
      <c r="C1003" t="s">
        <v>38</v>
      </c>
      <c r="D1003" t="s">
        <v>39</v>
      </c>
      <c r="E1003">
        <v>3</v>
      </c>
      <c r="F1003" t="s">
        <v>263</v>
      </c>
      <c r="G1003">
        <v>3</v>
      </c>
      <c r="H1003">
        <v>9</v>
      </c>
      <c r="I1003">
        <v>2</v>
      </c>
      <c r="J1003">
        <v>26</v>
      </c>
      <c r="K1003">
        <v>13</v>
      </c>
      <c r="L1003">
        <v>13</v>
      </c>
      <c r="M1003">
        <v>1</v>
      </c>
      <c r="N1003" t="s">
        <v>188</v>
      </c>
      <c r="O1003" t="s">
        <v>124</v>
      </c>
      <c r="P1003" t="s">
        <v>163</v>
      </c>
      <c r="Q1003" t="s">
        <v>164</v>
      </c>
      <c r="R1003" t="s">
        <v>127</v>
      </c>
      <c r="S1003" t="s">
        <v>46</v>
      </c>
      <c r="T1003" t="s">
        <v>189</v>
      </c>
      <c r="U1003">
        <v>4</v>
      </c>
      <c r="V1003" t="s">
        <v>165</v>
      </c>
      <c r="W1003" t="s">
        <v>68</v>
      </c>
      <c r="X1003" t="s">
        <v>213</v>
      </c>
      <c r="Y1003">
        <v>1</v>
      </c>
      <c r="Z1003">
        <v>4</v>
      </c>
      <c r="AA1003">
        <v>48</v>
      </c>
    </row>
    <row r="1004" spans="1:27" x14ac:dyDescent="0.35">
      <c r="A1004">
        <v>202</v>
      </c>
      <c r="B1004">
        <v>202</v>
      </c>
      <c r="C1004" t="s">
        <v>38</v>
      </c>
      <c r="D1004" t="s">
        <v>39</v>
      </c>
      <c r="E1004">
        <v>3</v>
      </c>
      <c r="F1004" t="s">
        <v>263</v>
      </c>
      <c r="G1004">
        <v>3</v>
      </c>
      <c r="H1004">
        <v>9</v>
      </c>
      <c r="I1004">
        <v>2</v>
      </c>
      <c r="J1004">
        <v>27</v>
      </c>
      <c r="K1004">
        <v>21</v>
      </c>
      <c r="L1004">
        <v>21</v>
      </c>
      <c r="M1004">
        <v>1</v>
      </c>
      <c r="N1004" t="s">
        <v>123</v>
      </c>
      <c r="O1004" t="s">
        <v>124</v>
      </c>
      <c r="P1004" t="s">
        <v>125</v>
      </c>
      <c r="Q1004" t="s">
        <v>126</v>
      </c>
      <c r="R1004" t="s">
        <v>127</v>
      </c>
      <c r="S1004" t="s">
        <v>46</v>
      </c>
      <c r="T1004" t="s">
        <v>128</v>
      </c>
      <c r="U1004">
        <v>2</v>
      </c>
      <c r="V1004" t="s">
        <v>148</v>
      </c>
      <c r="W1004" t="s">
        <v>54</v>
      </c>
      <c r="X1004" t="s">
        <v>255</v>
      </c>
      <c r="Y1004">
        <v>1</v>
      </c>
      <c r="Z1004">
        <v>4</v>
      </c>
      <c r="AA1004">
        <v>48</v>
      </c>
    </row>
    <row r="1005" spans="1:27" x14ac:dyDescent="0.35">
      <c r="A1005">
        <v>202</v>
      </c>
      <c r="B1005">
        <v>202</v>
      </c>
      <c r="C1005" t="s">
        <v>38</v>
      </c>
      <c r="D1005" t="s">
        <v>39</v>
      </c>
      <c r="E1005">
        <v>3</v>
      </c>
      <c r="F1005" t="s">
        <v>263</v>
      </c>
      <c r="G1005">
        <v>3</v>
      </c>
      <c r="H1005">
        <v>9</v>
      </c>
      <c r="I1005">
        <v>2</v>
      </c>
      <c r="J1005">
        <v>28</v>
      </c>
      <c r="K1005">
        <v>23</v>
      </c>
      <c r="L1005">
        <v>23</v>
      </c>
      <c r="M1005">
        <v>1</v>
      </c>
      <c r="N1005" t="s">
        <v>176</v>
      </c>
      <c r="O1005" t="s">
        <v>124</v>
      </c>
      <c r="P1005" t="s">
        <v>177</v>
      </c>
      <c r="Q1005" t="s">
        <v>178</v>
      </c>
      <c r="R1005" t="s">
        <v>132</v>
      </c>
      <c r="S1005" t="s">
        <v>81</v>
      </c>
      <c r="T1005" t="s">
        <v>179</v>
      </c>
      <c r="U1005">
        <v>5</v>
      </c>
      <c r="V1005" t="s">
        <v>199</v>
      </c>
      <c r="W1005" t="s">
        <v>249</v>
      </c>
      <c r="X1005" t="s">
        <v>88</v>
      </c>
      <c r="Y1005">
        <v>1</v>
      </c>
      <c r="Z1005">
        <v>4</v>
      </c>
      <c r="AA1005">
        <v>48</v>
      </c>
    </row>
    <row r="1006" spans="1:27" x14ac:dyDescent="0.35">
      <c r="A1006">
        <v>202</v>
      </c>
      <c r="B1006">
        <v>202</v>
      </c>
      <c r="C1006" t="s">
        <v>38</v>
      </c>
      <c r="D1006" t="s">
        <v>39</v>
      </c>
      <c r="E1006">
        <v>3</v>
      </c>
      <c r="F1006" t="s">
        <v>263</v>
      </c>
      <c r="G1006">
        <v>3</v>
      </c>
      <c r="H1006">
        <v>9</v>
      </c>
      <c r="I1006">
        <v>2</v>
      </c>
      <c r="J1006">
        <v>29</v>
      </c>
      <c r="K1006">
        <v>55</v>
      </c>
      <c r="L1006">
        <v>55</v>
      </c>
      <c r="M1006">
        <v>2</v>
      </c>
      <c r="N1006" t="s">
        <v>138</v>
      </c>
      <c r="O1006" t="s">
        <v>124</v>
      </c>
      <c r="P1006" t="s">
        <v>139</v>
      </c>
      <c r="Q1006" t="s">
        <v>140</v>
      </c>
      <c r="R1006" t="s">
        <v>132</v>
      </c>
      <c r="S1006" t="s">
        <v>81</v>
      </c>
      <c r="T1006" t="s">
        <v>141</v>
      </c>
      <c r="U1006">
        <v>4</v>
      </c>
      <c r="V1006" t="s">
        <v>159</v>
      </c>
      <c r="W1006" t="s">
        <v>222</v>
      </c>
      <c r="X1006" t="s">
        <v>116</v>
      </c>
      <c r="Y1006">
        <v>2</v>
      </c>
      <c r="Z1006">
        <v>4</v>
      </c>
      <c r="AA1006">
        <v>48</v>
      </c>
    </row>
    <row r="1007" spans="1:27" x14ac:dyDescent="0.35">
      <c r="A1007">
        <v>202</v>
      </c>
      <c r="B1007">
        <v>202</v>
      </c>
      <c r="C1007" t="s">
        <v>38</v>
      </c>
      <c r="D1007" t="s">
        <v>39</v>
      </c>
      <c r="E1007">
        <v>3</v>
      </c>
      <c r="F1007" t="s">
        <v>263</v>
      </c>
      <c r="G1007">
        <v>3</v>
      </c>
      <c r="H1007">
        <v>9</v>
      </c>
      <c r="I1007">
        <v>2</v>
      </c>
      <c r="J1007">
        <v>30</v>
      </c>
      <c r="K1007">
        <v>49</v>
      </c>
      <c r="L1007">
        <v>49</v>
      </c>
      <c r="M1007">
        <v>2</v>
      </c>
      <c r="N1007" t="s">
        <v>129</v>
      </c>
      <c r="O1007" t="s">
        <v>124</v>
      </c>
      <c r="P1007" t="s">
        <v>130</v>
      </c>
      <c r="Q1007" t="s">
        <v>131</v>
      </c>
      <c r="R1007" t="s">
        <v>132</v>
      </c>
      <c r="S1007" t="s">
        <v>81</v>
      </c>
      <c r="T1007" t="s">
        <v>133</v>
      </c>
      <c r="U1007">
        <v>1</v>
      </c>
      <c r="V1007" t="s">
        <v>193</v>
      </c>
      <c r="W1007" t="s">
        <v>106</v>
      </c>
      <c r="X1007" t="s">
        <v>219</v>
      </c>
      <c r="Y1007">
        <v>1</v>
      </c>
      <c r="Z1007">
        <v>4</v>
      </c>
      <c r="AA1007">
        <v>48</v>
      </c>
    </row>
    <row r="1008" spans="1:27" x14ac:dyDescent="0.35">
      <c r="A1008">
        <v>202</v>
      </c>
      <c r="B1008">
        <v>202</v>
      </c>
      <c r="C1008" t="s">
        <v>38</v>
      </c>
      <c r="D1008" t="s">
        <v>39</v>
      </c>
      <c r="E1008">
        <v>3</v>
      </c>
      <c r="F1008" t="s">
        <v>263</v>
      </c>
      <c r="G1008">
        <v>3</v>
      </c>
      <c r="H1008">
        <v>9</v>
      </c>
      <c r="I1008">
        <v>2</v>
      </c>
      <c r="J1008">
        <v>31</v>
      </c>
      <c r="K1008">
        <v>19</v>
      </c>
      <c r="L1008">
        <v>19</v>
      </c>
      <c r="M1008">
        <v>1</v>
      </c>
      <c r="N1008" t="s">
        <v>134</v>
      </c>
      <c r="O1008" t="s">
        <v>124</v>
      </c>
      <c r="P1008" t="s">
        <v>135</v>
      </c>
      <c r="Q1008" t="s">
        <v>136</v>
      </c>
      <c r="R1008" t="s">
        <v>127</v>
      </c>
      <c r="S1008" t="s">
        <v>46</v>
      </c>
      <c r="T1008" t="s">
        <v>137</v>
      </c>
      <c r="U1008">
        <v>2</v>
      </c>
      <c r="V1008" t="s">
        <v>189</v>
      </c>
      <c r="W1008" t="s">
        <v>216</v>
      </c>
      <c r="X1008" t="s">
        <v>72</v>
      </c>
      <c r="Y1008">
        <v>2</v>
      </c>
      <c r="Z1008">
        <v>4</v>
      </c>
      <c r="AA1008">
        <v>48</v>
      </c>
    </row>
    <row r="1009" spans="1:27" x14ac:dyDescent="0.35">
      <c r="A1009">
        <v>202</v>
      </c>
      <c r="B1009">
        <v>202</v>
      </c>
      <c r="C1009" t="s">
        <v>38</v>
      </c>
      <c r="D1009" t="s">
        <v>39</v>
      </c>
      <c r="E1009">
        <v>3</v>
      </c>
      <c r="F1009" t="s">
        <v>263</v>
      </c>
      <c r="G1009">
        <v>3</v>
      </c>
      <c r="H1009">
        <v>9</v>
      </c>
      <c r="I1009">
        <v>2</v>
      </c>
      <c r="J1009">
        <v>32</v>
      </c>
      <c r="K1009">
        <v>56</v>
      </c>
      <c r="L1009">
        <v>56</v>
      </c>
      <c r="M1009">
        <v>2</v>
      </c>
      <c r="N1009" t="s">
        <v>160</v>
      </c>
      <c r="O1009" t="s">
        <v>124</v>
      </c>
      <c r="P1009" t="s">
        <v>139</v>
      </c>
      <c r="Q1009" t="s">
        <v>140</v>
      </c>
      <c r="R1009" t="s">
        <v>147</v>
      </c>
      <c r="S1009" t="s">
        <v>63</v>
      </c>
      <c r="T1009" t="s">
        <v>161</v>
      </c>
      <c r="U1009">
        <v>5</v>
      </c>
      <c r="V1009" t="s">
        <v>141</v>
      </c>
      <c r="W1009" t="s">
        <v>251</v>
      </c>
      <c r="X1009" t="s">
        <v>76</v>
      </c>
      <c r="Y1009">
        <v>1</v>
      </c>
      <c r="Z1009">
        <v>4</v>
      </c>
      <c r="AA1009">
        <v>48</v>
      </c>
    </row>
    <row r="1010" spans="1:27" x14ac:dyDescent="0.35">
      <c r="A1010">
        <v>202</v>
      </c>
      <c r="B1010">
        <v>202</v>
      </c>
      <c r="C1010" t="s">
        <v>38</v>
      </c>
      <c r="D1010" t="s">
        <v>39</v>
      </c>
      <c r="E1010">
        <v>3</v>
      </c>
      <c r="F1010" t="s">
        <v>263</v>
      </c>
      <c r="G1010">
        <v>3</v>
      </c>
      <c r="H1010">
        <v>9</v>
      </c>
      <c r="I1010">
        <v>2</v>
      </c>
      <c r="J1010">
        <v>33</v>
      </c>
      <c r="K1010">
        <v>51</v>
      </c>
      <c r="L1010">
        <v>51</v>
      </c>
      <c r="M1010">
        <v>2</v>
      </c>
      <c r="N1010" t="s">
        <v>194</v>
      </c>
      <c r="O1010" t="s">
        <v>124</v>
      </c>
      <c r="P1010" t="s">
        <v>167</v>
      </c>
      <c r="Q1010" t="s">
        <v>168</v>
      </c>
      <c r="R1010" t="s">
        <v>127</v>
      </c>
      <c r="S1010" t="s">
        <v>46</v>
      </c>
      <c r="T1010" t="s">
        <v>195</v>
      </c>
      <c r="U1010">
        <v>4</v>
      </c>
      <c r="V1010" t="s">
        <v>173</v>
      </c>
      <c r="W1010" t="s">
        <v>228</v>
      </c>
      <c r="X1010" t="s">
        <v>120</v>
      </c>
      <c r="Y1010">
        <v>2</v>
      </c>
      <c r="Z1010">
        <v>4</v>
      </c>
      <c r="AA1010">
        <v>48</v>
      </c>
    </row>
    <row r="1011" spans="1:27" x14ac:dyDescent="0.35">
      <c r="A1011">
        <v>202</v>
      </c>
      <c r="B1011">
        <v>202</v>
      </c>
      <c r="C1011" t="s">
        <v>38</v>
      </c>
      <c r="D1011" t="s">
        <v>39</v>
      </c>
      <c r="E1011">
        <v>3</v>
      </c>
      <c r="F1011" t="s">
        <v>263</v>
      </c>
      <c r="G1011">
        <v>3</v>
      </c>
      <c r="H1011">
        <v>9</v>
      </c>
      <c r="I1011">
        <v>2</v>
      </c>
      <c r="J1011">
        <v>34</v>
      </c>
      <c r="K1011">
        <v>24</v>
      </c>
      <c r="L1011">
        <v>24</v>
      </c>
      <c r="M1011">
        <v>1</v>
      </c>
      <c r="N1011" t="s">
        <v>198</v>
      </c>
      <c r="O1011" t="s">
        <v>124</v>
      </c>
      <c r="P1011" t="s">
        <v>177</v>
      </c>
      <c r="Q1011" t="s">
        <v>178</v>
      </c>
      <c r="R1011" t="s">
        <v>150</v>
      </c>
      <c r="S1011" t="s">
        <v>53</v>
      </c>
      <c r="T1011" t="s">
        <v>199</v>
      </c>
      <c r="U1011">
        <v>1</v>
      </c>
      <c r="V1011" t="s">
        <v>197</v>
      </c>
      <c r="W1011" t="s">
        <v>64</v>
      </c>
      <c r="X1011" t="s">
        <v>236</v>
      </c>
      <c r="Y1011">
        <v>2</v>
      </c>
      <c r="Z1011">
        <v>4</v>
      </c>
      <c r="AA1011">
        <v>48</v>
      </c>
    </row>
    <row r="1012" spans="1:27" x14ac:dyDescent="0.35">
      <c r="A1012">
        <v>202</v>
      </c>
      <c r="B1012">
        <v>202</v>
      </c>
      <c r="C1012" t="s">
        <v>38</v>
      </c>
      <c r="D1012" t="s">
        <v>39</v>
      </c>
      <c r="E1012">
        <v>3</v>
      </c>
      <c r="F1012" t="s">
        <v>263</v>
      </c>
      <c r="G1012">
        <v>3</v>
      </c>
      <c r="H1012">
        <v>9</v>
      </c>
      <c r="I1012">
        <v>2</v>
      </c>
      <c r="J1012">
        <v>35</v>
      </c>
      <c r="K1012">
        <v>17</v>
      </c>
      <c r="L1012">
        <v>17</v>
      </c>
      <c r="M1012">
        <v>1</v>
      </c>
      <c r="N1012" t="s">
        <v>152</v>
      </c>
      <c r="O1012" t="s">
        <v>124</v>
      </c>
      <c r="P1012" t="s">
        <v>153</v>
      </c>
      <c r="Q1012" t="s">
        <v>154</v>
      </c>
      <c r="R1012" t="s">
        <v>147</v>
      </c>
      <c r="S1012" t="s">
        <v>63</v>
      </c>
      <c r="T1012" t="s">
        <v>155</v>
      </c>
      <c r="U1012">
        <v>2</v>
      </c>
      <c r="V1012" t="s">
        <v>175</v>
      </c>
      <c r="W1012" t="s">
        <v>110</v>
      </c>
      <c r="X1012" t="s">
        <v>261</v>
      </c>
      <c r="Y1012">
        <v>1</v>
      </c>
      <c r="Z1012">
        <v>4</v>
      </c>
      <c r="AA1012">
        <v>48</v>
      </c>
    </row>
    <row r="1013" spans="1:27" x14ac:dyDescent="0.35">
      <c r="A1013">
        <v>202</v>
      </c>
      <c r="B1013">
        <v>202</v>
      </c>
      <c r="C1013" t="s">
        <v>38</v>
      </c>
      <c r="D1013" t="s">
        <v>39</v>
      </c>
      <c r="E1013">
        <v>3</v>
      </c>
      <c r="F1013" t="s">
        <v>263</v>
      </c>
      <c r="G1013">
        <v>3</v>
      </c>
      <c r="H1013">
        <v>9</v>
      </c>
      <c r="I1013">
        <v>2</v>
      </c>
      <c r="J1013">
        <v>36</v>
      </c>
      <c r="K1013">
        <v>53</v>
      </c>
      <c r="L1013">
        <v>53</v>
      </c>
      <c r="M1013">
        <v>2</v>
      </c>
      <c r="N1013" t="s">
        <v>172</v>
      </c>
      <c r="O1013" t="s">
        <v>124</v>
      </c>
      <c r="P1013" t="s">
        <v>143</v>
      </c>
      <c r="Q1013" t="s">
        <v>144</v>
      </c>
      <c r="R1013" t="s">
        <v>127</v>
      </c>
      <c r="S1013" t="s">
        <v>46</v>
      </c>
      <c r="T1013" t="s">
        <v>173</v>
      </c>
      <c r="U1013">
        <v>4</v>
      </c>
      <c r="V1013" t="s">
        <v>145</v>
      </c>
      <c r="W1013" t="s">
        <v>86</v>
      </c>
      <c r="X1013" t="s">
        <v>243</v>
      </c>
      <c r="Y1013">
        <v>1</v>
      </c>
      <c r="Z1013">
        <v>4</v>
      </c>
      <c r="AA1013">
        <v>48</v>
      </c>
    </row>
    <row r="1014" spans="1:27" x14ac:dyDescent="0.35">
      <c r="A1014">
        <v>202</v>
      </c>
      <c r="B1014">
        <v>202</v>
      </c>
      <c r="C1014" t="s">
        <v>38</v>
      </c>
      <c r="D1014" t="s">
        <v>39</v>
      </c>
      <c r="E1014">
        <v>3</v>
      </c>
      <c r="F1014" t="s">
        <v>263</v>
      </c>
      <c r="G1014">
        <v>3</v>
      </c>
      <c r="H1014">
        <v>9</v>
      </c>
      <c r="I1014">
        <v>2</v>
      </c>
      <c r="J1014">
        <v>37</v>
      </c>
      <c r="K1014">
        <v>59</v>
      </c>
      <c r="L1014">
        <v>59</v>
      </c>
      <c r="M1014">
        <v>2</v>
      </c>
      <c r="N1014" t="s">
        <v>184</v>
      </c>
      <c r="O1014" t="s">
        <v>124</v>
      </c>
      <c r="P1014" t="s">
        <v>185</v>
      </c>
      <c r="Q1014" t="s">
        <v>186</v>
      </c>
      <c r="R1014" t="s">
        <v>127</v>
      </c>
      <c r="S1014" t="s">
        <v>46</v>
      </c>
      <c r="T1014" t="s">
        <v>187</v>
      </c>
      <c r="U1014">
        <v>5</v>
      </c>
      <c r="V1014" t="s">
        <v>128</v>
      </c>
      <c r="W1014" t="s">
        <v>210</v>
      </c>
      <c r="X1014" t="s">
        <v>94</v>
      </c>
      <c r="Y1014">
        <v>2</v>
      </c>
      <c r="Z1014">
        <v>4</v>
      </c>
      <c r="AA1014">
        <v>48</v>
      </c>
    </row>
    <row r="1015" spans="1:27" x14ac:dyDescent="0.35">
      <c r="A1015">
        <v>202</v>
      </c>
      <c r="B1015">
        <v>202</v>
      </c>
      <c r="C1015" t="s">
        <v>38</v>
      </c>
      <c r="D1015" t="s">
        <v>39</v>
      </c>
      <c r="E1015">
        <v>3</v>
      </c>
      <c r="F1015" t="s">
        <v>263</v>
      </c>
      <c r="G1015">
        <v>3</v>
      </c>
      <c r="H1015">
        <v>9</v>
      </c>
      <c r="I1015">
        <v>2</v>
      </c>
      <c r="J1015">
        <v>38</v>
      </c>
      <c r="K1015">
        <v>16</v>
      </c>
      <c r="L1015">
        <v>16</v>
      </c>
      <c r="M1015">
        <v>1</v>
      </c>
      <c r="N1015" t="s">
        <v>170</v>
      </c>
      <c r="O1015" t="s">
        <v>124</v>
      </c>
      <c r="P1015" t="s">
        <v>157</v>
      </c>
      <c r="Q1015" t="s">
        <v>158</v>
      </c>
      <c r="R1015" t="s">
        <v>147</v>
      </c>
      <c r="S1015" t="s">
        <v>63</v>
      </c>
      <c r="T1015" t="s">
        <v>171</v>
      </c>
      <c r="U1015">
        <v>5</v>
      </c>
      <c r="V1015" t="s">
        <v>183</v>
      </c>
      <c r="W1015" t="s">
        <v>58</v>
      </c>
      <c r="X1015" t="s">
        <v>230</v>
      </c>
      <c r="Y1015">
        <v>2</v>
      </c>
      <c r="Z1015">
        <v>4</v>
      </c>
      <c r="AA1015">
        <v>48</v>
      </c>
    </row>
    <row r="1016" spans="1:27" x14ac:dyDescent="0.35">
      <c r="A1016">
        <v>202</v>
      </c>
      <c r="B1016">
        <v>202</v>
      </c>
      <c r="C1016" t="s">
        <v>38</v>
      </c>
      <c r="D1016" t="s">
        <v>39</v>
      </c>
      <c r="E1016">
        <v>3</v>
      </c>
      <c r="F1016" t="s">
        <v>263</v>
      </c>
      <c r="G1016">
        <v>3</v>
      </c>
      <c r="H1016">
        <v>9</v>
      </c>
      <c r="I1016">
        <v>2</v>
      </c>
      <c r="J1016">
        <v>39</v>
      </c>
      <c r="K1016">
        <v>14</v>
      </c>
      <c r="L1016">
        <v>14</v>
      </c>
      <c r="M1016">
        <v>1</v>
      </c>
      <c r="N1016" t="s">
        <v>162</v>
      </c>
      <c r="O1016" t="s">
        <v>124</v>
      </c>
      <c r="P1016" t="s">
        <v>163</v>
      </c>
      <c r="Q1016" t="s">
        <v>164</v>
      </c>
      <c r="R1016" t="s">
        <v>132</v>
      </c>
      <c r="S1016" t="s">
        <v>81</v>
      </c>
      <c r="T1016" t="s">
        <v>165</v>
      </c>
      <c r="U1016">
        <v>2</v>
      </c>
      <c r="V1016" t="s">
        <v>179</v>
      </c>
      <c r="W1016" t="s">
        <v>118</v>
      </c>
      <c r="X1016" t="s">
        <v>247</v>
      </c>
      <c r="Y1016">
        <v>2</v>
      </c>
      <c r="Z1016">
        <v>4</v>
      </c>
      <c r="AA1016">
        <v>48</v>
      </c>
    </row>
    <row r="1017" spans="1:27" x14ac:dyDescent="0.35">
      <c r="A1017">
        <v>202</v>
      </c>
      <c r="B1017">
        <v>202</v>
      </c>
      <c r="C1017" t="s">
        <v>38</v>
      </c>
      <c r="D1017" t="s">
        <v>39</v>
      </c>
      <c r="E1017">
        <v>3</v>
      </c>
      <c r="F1017" t="s">
        <v>263</v>
      </c>
      <c r="G1017">
        <v>3</v>
      </c>
      <c r="H1017">
        <v>9</v>
      </c>
      <c r="I1017">
        <v>2</v>
      </c>
      <c r="J1017">
        <v>40</v>
      </c>
      <c r="K1017">
        <v>58</v>
      </c>
      <c r="L1017">
        <v>58</v>
      </c>
      <c r="M1017">
        <v>2</v>
      </c>
      <c r="N1017" t="s">
        <v>190</v>
      </c>
      <c r="O1017" t="s">
        <v>124</v>
      </c>
      <c r="P1017" t="s">
        <v>181</v>
      </c>
      <c r="Q1017" t="s">
        <v>182</v>
      </c>
      <c r="R1017" t="s">
        <v>150</v>
      </c>
      <c r="S1017" t="s">
        <v>53</v>
      </c>
      <c r="T1017" t="s">
        <v>191</v>
      </c>
      <c r="U1017">
        <v>5</v>
      </c>
      <c r="V1017" t="s">
        <v>169</v>
      </c>
      <c r="W1017" t="s">
        <v>122</v>
      </c>
      <c r="X1017" t="s">
        <v>225</v>
      </c>
      <c r="Y1017">
        <v>2</v>
      </c>
      <c r="Z1017">
        <v>4</v>
      </c>
      <c r="AA1017">
        <v>48</v>
      </c>
    </row>
    <row r="1018" spans="1:27" x14ac:dyDescent="0.35">
      <c r="A1018">
        <v>202</v>
      </c>
      <c r="B1018">
        <v>202</v>
      </c>
      <c r="C1018" t="s">
        <v>38</v>
      </c>
      <c r="D1018" t="s">
        <v>39</v>
      </c>
      <c r="E1018">
        <v>3</v>
      </c>
      <c r="F1018" t="s">
        <v>263</v>
      </c>
      <c r="G1018">
        <v>3</v>
      </c>
      <c r="H1018">
        <v>9</v>
      </c>
      <c r="I1018">
        <v>2</v>
      </c>
      <c r="J1018">
        <v>41</v>
      </c>
      <c r="K1018">
        <v>54</v>
      </c>
      <c r="L1018">
        <v>54</v>
      </c>
      <c r="M1018">
        <v>2</v>
      </c>
      <c r="N1018" t="s">
        <v>142</v>
      </c>
      <c r="O1018" t="s">
        <v>124</v>
      </c>
      <c r="P1018" t="s">
        <v>143</v>
      </c>
      <c r="Q1018" t="s">
        <v>144</v>
      </c>
      <c r="R1018" t="s">
        <v>132</v>
      </c>
      <c r="S1018" t="s">
        <v>81</v>
      </c>
      <c r="T1018" t="s">
        <v>145</v>
      </c>
      <c r="U1018">
        <v>1</v>
      </c>
      <c r="V1018" t="s">
        <v>133</v>
      </c>
      <c r="W1018" t="s">
        <v>238</v>
      </c>
      <c r="X1018" t="s">
        <v>96</v>
      </c>
      <c r="Y1018">
        <v>2</v>
      </c>
      <c r="Z1018">
        <v>4</v>
      </c>
      <c r="AA1018">
        <v>48</v>
      </c>
    </row>
    <row r="1019" spans="1:27" x14ac:dyDescent="0.35">
      <c r="A1019">
        <v>202</v>
      </c>
      <c r="B1019">
        <v>202</v>
      </c>
      <c r="C1019" t="s">
        <v>38</v>
      </c>
      <c r="D1019" t="s">
        <v>39</v>
      </c>
      <c r="E1019">
        <v>3</v>
      </c>
      <c r="F1019" t="s">
        <v>263</v>
      </c>
      <c r="G1019">
        <v>3</v>
      </c>
      <c r="H1019">
        <v>9</v>
      </c>
      <c r="I1019">
        <v>2</v>
      </c>
      <c r="J1019">
        <v>42</v>
      </c>
      <c r="K1019">
        <v>60</v>
      </c>
      <c r="L1019">
        <v>60</v>
      </c>
      <c r="M1019">
        <v>2</v>
      </c>
      <c r="N1019" t="s">
        <v>196</v>
      </c>
      <c r="O1019" t="s">
        <v>124</v>
      </c>
      <c r="P1019" t="s">
        <v>185</v>
      </c>
      <c r="Q1019" t="s">
        <v>186</v>
      </c>
      <c r="R1019" t="s">
        <v>150</v>
      </c>
      <c r="S1019" t="s">
        <v>53</v>
      </c>
      <c r="T1019" t="s">
        <v>197</v>
      </c>
      <c r="U1019">
        <v>1</v>
      </c>
      <c r="V1019" t="s">
        <v>187</v>
      </c>
      <c r="W1019" t="s">
        <v>253</v>
      </c>
      <c r="X1019" t="s">
        <v>114</v>
      </c>
      <c r="Y1019">
        <v>1</v>
      </c>
      <c r="Z1019">
        <v>4</v>
      </c>
      <c r="AA1019">
        <v>48</v>
      </c>
    </row>
    <row r="1020" spans="1:27" x14ac:dyDescent="0.35">
      <c r="A1020">
        <v>202</v>
      </c>
      <c r="B1020">
        <v>202</v>
      </c>
      <c r="C1020" t="s">
        <v>38</v>
      </c>
      <c r="D1020" t="s">
        <v>39</v>
      </c>
      <c r="E1020">
        <v>3</v>
      </c>
      <c r="F1020" t="s">
        <v>263</v>
      </c>
      <c r="G1020">
        <v>3</v>
      </c>
      <c r="H1020">
        <v>9</v>
      </c>
      <c r="I1020">
        <v>2</v>
      </c>
      <c r="J1020">
        <v>43</v>
      </c>
      <c r="K1020">
        <v>20</v>
      </c>
      <c r="L1020">
        <v>20</v>
      </c>
      <c r="M1020">
        <v>1</v>
      </c>
      <c r="N1020" t="s">
        <v>149</v>
      </c>
      <c r="O1020" t="s">
        <v>124</v>
      </c>
      <c r="P1020" t="s">
        <v>135</v>
      </c>
      <c r="Q1020" t="s">
        <v>136</v>
      </c>
      <c r="R1020" t="s">
        <v>150</v>
      </c>
      <c r="S1020" t="s">
        <v>53</v>
      </c>
      <c r="T1020" t="s">
        <v>151</v>
      </c>
      <c r="U1020">
        <v>1</v>
      </c>
      <c r="V1020" t="s">
        <v>137</v>
      </c>
      <c r="W1020" t="s">
        <v>245</v>
      </c>
      <c r="X1020" t="s">
        <v>100</v>
      </c>
      <c r="Y1020">
        <v>1</v>
      </c>
      <c r="Z1020">
        <v>4</v>
      </c>
      <c r="AA1020">
        <v>48</v>
      </c>
    </row>
    <row r="1021" spans="1:27" x14ac:dyDescent="0.35">
      <c r="A1021">
        <v>202</v>
      </c>
      <c r="B1021">
        <v>202</v>
      </c>
      <c r="C1021" t="s">
        <v>38</v>
      </c>
      <c r="D1021" t="s">
        <v>39</v>
      </c>
      <c r="E1021">
        <v>3</v>
      </c>
      <c r="F1021" t="s">
        <v>263</v>
      </c>
      <c r="G1021">
        <v>3</v>
      </c>
      <c r="H1021">
        <v>9</v>
      </c>
      <c r="I1021">
        <v>2</v>
      </c>
      <c r="J1021">
        <v>44</v>
      </c>
      <c r="K1021">
        <v>22</v>
      </c>
      <c r="L1021">
        <v>22</v>
      </c>
      <c r="M1021">
        <v>1</v>
      </c>
      <c r="N1021" t="s">
        <v>146</v>
      </c>
      <c r="O1021" t="s">
        <v>124</v>
      </c>
      <c r="P1021" t="s">
        <v>125</v>
      </c>
      <c r="Q1021" t="s">
        <v>126</v>
      </c>
      <c r="R1021" t="s">
        <v>147</v>
      </c>
      <c r="S1021" t="s">
        <v>63</v>
      </c>
      <c r="T1021" t="s">
        <v>148</v>
      </c>
      <c r="U1021">
        <v>1</v>
      </c>
      <c r="V1021" t="s">
        <v>161</v>
      </c>
      <c r="W1021" t="s">
        <v>233</v>
      </c>
      <c r="X1021" t="s">
        <v>90</v>
      </c>
      <c r="Y1021">
        <v>2</v>
      </c>
      <c r="Z1021">
        <v>4</v>
      </c>
      <c r="AA1021">
        <v>48</v>
      </c>
    </row>
    <row r="1022" spans="1:27" x14ac:dyDescent="0.35">
      <c r="A1022">
        <v>202</v>
      </c>
      <c r="B1022">
        <v>202</v>
      </c>
      <c r="C1022" t="s">
        <v>38</v>
      </c>
      <c r="D1022" t="s">
        <v>39</v>
      </c>
      <c r="E1022">
        <v>3</v>
      </c>
      <c r="F1022" t="s">
        <v>263</v>
      </c>
      <c r="G1022">
        <v>3</v>
      </c>
      <c r="H1022">
        <v>9</v>
      </c>
      <c r="I1022">
        <v>2</v>
      </c>
      <c r="J1022">
        <v>45</v>
      </c>
      <c r="K1022">
        <v>57</v>
      </c>
      <c r="L1022">
        <v>57</v>
      </c>
      <c r="M1022">
        <v>2</v>
      </c>
      <c r="N1022" t="s">
        <v>180</v>
      </c>
      <c r="O1022" t="s">
        <v>124</v>
      </c>
      <c r="P1022" t="s">
        <v>181</v>
      </c>
      <c r="Q1022" t="s">
        <v>182</v>
      </c>
      <c r="R1022" t="s">
        <v>147</v>
      </c>
      <c r="S1022" t="s">
        <v>63</v>
      </c>
      <c r="T1022" t="s">
        <v>183</v>
      </c>
      <c r="U1022">
        <v>2</v>
      </c>
      <c r="V1022" t="s">
        <v>191</v>
      </c>
      <c r="W1022" t="s">
        <v>207</v>
      </c>
      <c r="X1022" t="s">
        <v>47</v>
      </c>
      <c r="Y1022">
        <v>1</v>
      </c>
      <c r="Z1022">
        <v>4</v>
      </c>
      <c r="AA1022">
        <v>48</v>
      </c>
    </row>
    <row r="1023" spans="1:27" x14ac:dyDescent="0.35">
      <c r="A1023">
        <v>202</v>
      </c>
      <c r="B1023">
        <v>202</v>
      </c>
      <c r="C1023" t="s">
        <v>38</v>
      </c>
      <c r="D1023" t="s">
        <v>39</v>
      </c>
      <c r="E1023">
        <v>3</v>
      </c>
      <c r="F1023" t="s">
        <v>263</v>
      </c>
      <c r="G1023">
        <v>3</v>
      </c>
      <c r="H1023">
        <v>9</v>
      </c>
      <c r="I1023">
        <v>2</v>
      </c>
      <c r="J1023">
        <v>46</v>
      </c>
      <c r="K1023">
        <v>18</v>
      </c>
      <c r="L1023">
        <v>18</v>
      </c>
      <c r="M1023">
        <v>1</v>
      </c>
      <c r="N1023" t="s">
        <v>174</v>
      </c>
      <c r="O1023" t="s">
        <v>124</v>
      </c>
      <c r="P1023" t="s">
        <v>153</v>
      </c>
      <c r="Q1023" t="s">
        <v>154</v>
      </c>
      <c r="R1023" t="s">
        <v>150</v>
      </c>
      <c r="S1023" t="s">
        <v>53</v>
      </c>
      <c r="T1023" t="s">
        <v>175</v>
      </c>
      <c r="U1023">
        <v>2</v>
      </c>
      <c r="V1023" t="s">
        <v>151</v>
      </c>
      <c r="W1023" t="s">
        <v>204</v>
      </c>
      <c r="X1023" t="s">
        <v>108</v>
      </c>
      <c r="Y1023">
        <v>2</v>
      </c>
      <c r="Z1023">
        <v>4</v>
      </c>
      <c r="AA1023">
        <v>48</v>
      </c>
    </row>
    <row r="1024" spans="1:27" x14ac:dyDescent="0.35">
      <c r="A1024">
        <v>202</v>
      </c>
      <c r="B1024">
        <v>202</v>
      </c>
      <c r="C1024" t="s">
        <v>38</v>
      </c>
      <c r="D1024" t="s">
        <v>39</v>
      </c>
      <c r="E1024">
        <v>3</v>
      </c>
      <c r="F1024" t="s">
        <v>263</v>
      </c>
      <c r="G1024">
        <v>3</v>
      </c>
      <c r="H1024">
        <v>9</v>
      </c>
      <c r="I1024">
        <v>2</v>
      </c>
      <c r="J1024">
        <v>47</v>
      </c>
      <c r="K1024">
        <v>50</v>
      </c>
      <c r="L1024">
        <v>50</v>
      </c>
      <c r="M1024">
        <v>2</v>
      </c>
      <c r="N1024" t="s">
        <v>192</v>
      </c>
      <c r="O1024" t="s">
        <v>124</v>
      </c>
      <c r="P1024" t="s">
        <v>130</v>
      </c>
      <c r="Q1024" t="s">
        <v>131</v>
      </c>
      <c r="R1024" t="s">
        <v>147</v>
      </c>
      <c r="S1024" t="s">
        <v>63</v>
      </c>
      <c r="T1024" t="s">
        <v>193</v>
      </c>
      <c r="U1024">
        <v>1</v>
      </c>
      <c r="V1024" t="s">
        <v>155</v>
      </c>
      <c r="W1024" t="s">
        <v>82</v>
      </c>
      <c r="X1024" t="s">
        <v>257</v>
      </c>
      <c r="Y1024">
        <v>2</v>
      </c>
      <c r="Z1024">
        <v>4</v>
      </c>
      <c r="AA1024">
        <v>48</v>
      </c>
    </row>
    <row r="1025" spans="1:27" x14ac:dyDescent="0.35">
      <c r="A1025">
        <v>202</v>
      </c>
      <c r="B1025">
        <v>202</v>
      </c>
      <c r="C1025" t="s">
        <v>38</v>
      </c>
      <c r="D1025" t="s">
        <v>39</v>
      </c>
      <c r="E1025">
        <v>3</v>
      </c>
      <c r="F1025" t="s">
        <v>263</v>
      </c>
      <c r="G1025">
        <v>3</v>
      </c>
      <c r="H1025">
        <v>9</v>
      </c>
      <c r="I1025">
        <v>2</v>
      </c>
      <c r="J1025">
        <v>48</v>
      </c>
      <c r="K1025">
        <v>52</v>
      </c>
      <c r="L1025">
        <v>52</v>
      </c>
      <c r="M1025">
        <v>2</v>
      </c>
      <c r="N1025" t="s">
        <v>166</v>
      </c>
      <c r="O1025" t="s">
        <v>124</v>
      </c>
      <c r="P1025" t="s">
        <v>167</v>
      </c>
      <c r="Q1025" t="s">
        <v>168</v>
      </c>
      <c r="R1025" t="s">
        <v>150</v>
      </c>
      <c r="S1025" t="s">
        <v>53</v>
      </c>
      <c r="T1025" t="s">
        <v>169</v>
      </c>
      <c r="U1025">
        <v>5</v>
      </c>
      <c r="V1025" t="s">
        <v>195</v>
      </c>
      <c r="W1025" t="s">
        <v>112</v>
      </c>
      <c r="X1025" t="s">
        <v>241</v>
      </c>
      <c r="Y1025">
        <v>1</v>
      </c>
      <c r="Z1025">
        <v>4</v>
      </c>
      <c r="AA1025">
        <v>48</v>
      </c>
    </row>
    <row r="1026" spans="1:27" x14ac:dyDescent="0.35">
      <c r="A1026">
        <v>202</v>
      </c>
      <c r="B1026">
        <v>202</v>
      </c>
      <c r="C1026" t="s">
        <v>38</v>
      </c>
      <c r="D1026" t="s">
        <v>39</v>
      </c>
      <c r="E1026">
        <v>3</v>
      </c>
      <c r="F1026" t="s">
        <v>263</v>
      </c>
      <c r="G1026">
        <v>3</v>
      </c>
      <c r="H1026">
        <v>9</v>
      </c>
      <c r="I1026">
        <v>2</v>
      </c>
      <c r="J1026">
        <v>49</v>
      </c>
      <c r="K1026">
        <v>62</v>
      </c>
      <c r="L1026">
        <v>62</v>
      </c>
      <c r="M1026">
        <v>2</v>
      </c>
      <c r="N1026" t="s">
        <v>239</v>
      </c>
      <c r="O1026" t="s">
        <v>201</v>
      </c>
      <c r="P1026" t="s">
        <v>202</v>
      </c>
      <c r="Q1026" t="s">
        <v>240</v>
      </c>
      <c r="R1026" t="s">
        <v>202</v>
      </c>
      <c r="S1026" t="s">
        <v>63</v>
      </c>
      <c r="T1026" t="s">
        <v>241</v>
      </c>
      <c r="U1026">
        <v>1</v>
      </c>
      <c r="V1026" t="s">
        <v>210</v>
      </c>
      <c r="W1026" t="s">
        <v>120</v>
      </c>
      <c r="X1026" t="s">
        <v>128</v>
      </c>
      <c r="Y1026">
        <v>2</v>
      </c>
      <c r="Z1026">
        <v>4</v>
      </c>
      <c r="AA1026">
        <v>48</v>
      </c>
    </row>
    <row r="1027" spans="1:27" x14ac:dyDescent="0.35">
      <c r="A1027">
        <v>202</v>
      </c>
      <c r="B1027">
        <v>202</v>
      </c>
      <c r="C1027" t="s">
        <v>38</v>
      </c>
      <c r="D1027" t="s">
        <v>39</v>
      </c>
      <c r="E1027">
        <v>3</v>
      </c>
      <c r="F1027" t="s">
        <v>263</v>
      </c>
      <c r="G1027">
        <v>3</v>
      </c>
      <c r="H1027">
        <v>9</v>
      </c>
      <c r="I1027">
        <v>2</v>
      </c>
      <c r="J1027">
        <v>50</v>
      </c>
      <c r="K1027">
        <v>30</v>
      </c>
      <c r="L1027">
        <v>30</v>
      </c>
      <c r="M1027">
        <v>1</v>
      </c>
      <c r="N1027" t="s">
        <v>254</v>
      </c>
      <c r="O1027" t="s">
        <v>201</v>
      </c>
      <c r="P1027" t="s">
        <v>202</v>
      </c>
      <c r="Q1027" t="s">
        <v>215</v>
      </c>
      <c r="R1027" t="s">
        <v>202</v>
      </c>
      <c r="S1027" t="s">
        <v>53</v>
      </c>
      <c r="T1027" t="s">
        <v>255</v>
      </c>
      <c r="U1027">
        <v>5</v>
      </c>
      <c r="V1027" t="s">
        <v>233</v>
      </c>
      <c r="W1027" t="s">
        <v>165</v>
      </c>
      <c r="X1027" t="s">
        <v>68</v>
      </c>
      <c r="Y1027">
        <v>2</v>
      </c>
      <c r="Z1027">
        <v>4</v>
      </c>
      <c r="AA1027">
        <v>48</v>
      </c>
    </row>
    <row r="1028" spans="1:27" x14ac:dyDescent="0.35">
      <c r="A1028">
        <v>202</v>
      </c>
      <c r="B1028">
        <v>202</v>
      </c>
      <c r="C1028" t="s">
        <v>38</v>
      </c>
      <c r="D1028" t="s">
        <v>39</v>
      </c>
      <c r="E1028">
        <v>3</v>
      </c>
      <c r="F1028" t="s">
        <v>263</v>
      </c>
      <c r="G1028">
        <v>3</v>
      </c>
      <c r="H1028">
        <v>9</v>
      </c>
      <c r="I1028">
        <v>2</v>
      </c>
      <c r="J1028">
        <v>51</v>
      </c>
      <c r="K1028">
        <v>34</v>
      </c>
      <c r="L1028">
        <v>34</v>
      </c>
      <c r="M1028">
        <v>1</v>
      </c>
      <c r="N1028" t="s">
        <v>208</v>
      </c>
      <c r="O1028" t="s">
        <v>201</v>
      </c>
      <c r="P1028" t="s">
        <v>202</v>
      </c>
      <c r="Q1028" t="s">
        <v>209</v>
      </c>
      <c r="R1028" t="s">
        <v>202</v>
      </c>
      <c r="S1028" t="s">
        <v>63</v>
      </c>
      <c r="T1028" t="s">
        <v>210</v>
      </c>
      <c r="U1028">
        <v>4</v>
      </c>
      <c r="V1028" t="s">
        <v>259</v>
      </c>
      <c r="W1028" t="s">
        <v>175</v>
      </c>
      <c r="X1028" t="s">
        <v>106</v>
      </c>
      <c r="Y1028">
        <v>1</v>
      </c>
      <c r="Z1028">
        <v>4</v>
      </c>
      <c r="AA1028">
        <v>48</v>
      </c>
    </row>
    <row r="1029" spans="1:27" x14ac:dyDescent="0.35">
      <c r="A1029">
        <v>202</v>
      </c>
      <c r="B1029">
        <v>202</v>
      </c>
      <c r="C1029" t="s">
        <v>38</v>
      </c>
      <c r="D1029" t="s">
        <v>39</v>
      </c>
      <c r="E1029">
        <v>3</v>
      </c>
      <c r="F1029" t="s">
        <v>263</v>
      </c>
      <c r="G1029">
        <v>3</v>
      </c>
      <c r="H1029">
        <v>9</v>
      </c>
      <c r="I1029">
        <v>2</v>
      </c>
      <c r="J1029">
        <v>52</v>
      </c>
      <c r="K1029">
        <v>70</v>
      </c>
      <c r="L1029">
        <v>70</v>
      </c>
      <c r="M1029">
        <v>2</v>
      </c>
      <c r="N1029" t="s">
        <v>217</v>
      </c>
      <c r="O1029" t="s">
        <v>201</v>
      </c>
      <c r="P1029" t="s">
        <v>202</v>
      </c>
      <c r="Q1029" t="s">
        <v>218</v>
      </c>
      <c r="R1029" t="s">
        <v>202</v>
      </c>
      <c r="S1029" t="s">
        <v>53</v>
      </c>
      <c r="T1029" t="s">
        <v>219</v>
      </c>
      <c r="U1029">
        <v>4</v>
      </c>
      <c r="V1029" t="s">
        <v>238</v>
      </c>
      <c r="W1029" t="s">
        <v>72</v>
      </c>
      <c r="X1029" t="s">
        <v>173</v>
      </c>
      <c r="Y1029">
        <v>2</v>
      </c>
      <c r="Z1029">
        <v>4</v>
      </c>
      <c r="AA1029">
        <v>48</v>
      </c>
    </row>
    <row r="1030" spans="1:27" x14ac:dyDescent="0.35">
      <c r="A1030">
        <v>202</v>
      </c>
      <c r="B1030">
        <v>202</v>
      </c>
      <c r="C1030" t="s">
        <v>38</v>
      </c>
      <c r="D1030" t="s">
        <v>39</v>
      </c>
      <c r="E1030">
        <v>3</v>
      </c>
      <c r="F1030" t="s">
        <v>263</v>
      </c>
      <c r="G1030">
        <v>3</v>
      </c>
      <c r="H1030">
        <v>9</v>
      </c>
      <c r="I1030">
        <v>2</v>
      </c>
      <c r="J1030">
        <v>53</v>
      </c>
      <c r="K1030">
        <v>63</v>
      </c>
      <c r="L1030">
        <v>63</v>
      </c>
      <c r="M1030">
        <v>2</v>
      </c>
      <c r="N1030" t="s">
        <v>223</v>
      </c>
      <c r="O1030" t="s">
        <v>201</v>
      </c>
      <c r="P1030" t="s">
        <v>202</v>
      </c>
      <c r="Q1030" t="s">
        <v>224</v>
      </c>
      <c r="R1030" t="s">
        <v>202</v>
      </c>
      <c r="S1030" t="s">
        <v>46</v>
      </c>
      <c r="T1030" t="s">
        <v>225</v>
      </c>
      <c r="U1030">
        <v>1</v>
      </c>
      <c r="V1030" t="s">
        <v>222</v>
      </c>
      <c r="W1030" t="s">
        <v>114</v>
      </c>
      <c r="X1030" t="s">
        <v>179</v>
      </c>
      <c r="Y1030">
        <v>2</v>
      </c>
      <c r="Z1030">
        <v>4</v>
      </c>
      <c r="AA1030">
        <v>48</v>
      </c>
    </row>
    <row r="1031" spans="1:27" x14ac:dyDescent="0.35">
      <c r="A1031">
        <v>202</v>
      </c>
      <c r="B1031">
        <v>202</v>
      </c>
      <c r="C1031" t="s">
        <v>38</v>
      </c>
      <c r="D1031" t="s">
        <v>39</v>
      </c>
      <c r="E1031">
        <v>3</v>
      </c>
      <c r="F1031" t="s">
        <v>263</v>
      </c>
      <c r="G1031">
        <v>3</v>
      </c>
      <c r="H1031">
        <v>9</v>
      </c>
      <c r="I1031">
        <v>2</v>
      </c>
      <c r="J1031">
        <v>54</v>
      </c>
      <c r="K1031">
        <v>28</v>
      </c>
      <c r="L1031">
        <v>28</v>
      </c>
      <c r="M1031">
        <v>1</v>
      </c>
      <c r="N1031" t="s">
        <v>246</v>
      </c>
      <c r="O1031" t="s">
        <v>201</v>
      </c>
      <c r="P1031" t="s">
        <v>202</v>
      </c>
      <c r="Q1031" t="s">
        <v>206</v>
      </c>
      <c r="R1031" t="s">
        <v>202</v>
      </c>
      <c r="S1031" t="s">
        <v>63</v>
      </c>
      <c r="T1031" t="s">
        <v>247</v>
      </c>
      <c r="U1031">
        <v>1</v>
      </c>
      <c r="V1031" t="s">
        <v>216</v>
      </c>
      <c r="W1031" t="s">
        <v>145</v>
      </c>
      <c r="X1031" t="s">
        <v>82</v>
      </c>
      <c r="Y1031">
        <v>2</v>
      </c>
      <c r="Z1031">
        <v>4</v>
      </c>
      <c r="AA1031">
        <v>48</v>
      </c>
    </row>
    <row r="1032" spans="1:27" x14ac:dyDescent="0.35">
      <c r="A1032">
        <v>202</v>
      </c>
      <c r="B1032">
        <v>202</v>
      </c>
      <c r="C1032" t="s">
        <v>38</v>
      </c>
      <c r="D1032" t="s">
        <v>39</v>
      </c>
      <c r="E1032">
        <v>3</v>
      </c>
      <c r="F1032" t="s">
        <v>263</v>
      </c>
      <c r="G1032">
        <v>3</v>
      </c>
      <c r="H1032">
        <v>9</v>
      </c>
      <c r="I1032">
        <v>2</v>
      </c>
      <c r="J1032">
        <v>55</v>
      </c>
      <c r="K1032">
        <v>31</v>
      </c>
      <c r="L1032">
        <v>31</v>
      </c>
      <c r="M1032">
        <v>1</v>
      </c>
      <c r="N1032" t="s">
        <v>248</v>
      </c>
      <c r="O1032" t="s">
        <v>201</v>
      </c>
      <c r="P1032" t="s">
        <v>202</v>
      </c>
      <c r="Q1032" t="s">
        <v>212</v>
      </c>
      <c r="R1032" t="s">
        <v>202</v>
      </c>
      <c r="S1032" t="s">
        <v>46</v>
      </c>
      <c r="T1032" t="s">
        <v>249</v>
      </c>
      <c r="U1032">
        <v>4</v>
      </c>
      <c r="V1032" t="s">
        <v>213</v>
      </c>
      <c r="W1032" t="s">
        <v>193</v>
      </c>
      <c r="X1032" t="s">
        <v>64</v>
      </c>
      <c r="Y1032">
        <v>1</v>
      </c>
      <c r="Z1032">
        <v>4</v>
      </c>
      <c r="AA1032">
        <v>48</v>
      </c>
    </row>
    <row r="1033" spans="1:27" x14ac:dyDescent="0.35">
      <c r="A1033">
        <v>202</v>
      </c>
      <c r="B1033">
        <v>202</v>
      </c>
      <c r="C1033" t="s">
        <v>38</v>
      </c>
      <c r="D1033" t="s">
        <v>39</v>
      </c>
      <c r="E1033">
        <v>3</v>
      </c>
      <c r="F1033" t="s">
        <v>263</v>
      </c>
      <c r="G1033">
        <v>3</v>
      </c>
      <c r="H1033">
        <v>9</v>
      </c>
      <c r="I1033">
        <v>2</v>
      </c>
      <c r="J1033">
        <v>56</v>
      </c>
      <c r="K1033">
        <v>29</v>
      </c>
      <c r="L1033">
        <v>29</v>
      </c>
      <c r="M1033">
        <v>1</v>
      </c>
      <c r="N1033" t="s">
        <v>214</v>
      </c>
      <c r="O1033" t="s">
        <v>201</v>
      </c>
      <c r="P1033" t="s">
        <v>202</v>
      </c>
      <c r="Q1033" t="s">
        <v>215</v>
      </c>
      <c r="R1033" t="s">
        <v>202</v>
      </c>
      <c r="S1033" t="s">
        <v>63</v>
      </c>
      <c r="T1033" t="s">
        <v>216</v>
      </c>
      <c r="U1033">
        <v>4</v>
      </c>
      <c r="V1033" t="s">
        <v>255</v>
      </c>
      <c r="W1033" t="s">
        <v>88</v>
      </c>
      <c r="X1033" t="s">
        <v>159</v>
      </c>
      <c r="Y1033">
        <v>1</v>
      </c>
      <c r="Z1033">
        <v>4</v>
      </c>
      <c r="AA1033">
        <v>48</v>
      </c>
    </row>
    <row r="1034" spans="1:27" x14ac:dyDescent="0.35">
      <c r="A1034">
        <v>202</v>
      </c>
      <c r="B1034">
        <v>202</v>
      </c>
      <c r="C1034" t="s">
        <v>38</v>
      </c>
      <c r="D1034" t="s">
        <v>39</v>
      </c>
      <c r="E1034">
        <v>3</v>
      </c>
      <c r="F1034" t="s">
        <v>263</v>
      </c>
      <c r="G1034">
        <v>3</v>
      </c>
      <c r="H1034">
        <v>9</v>
      </c>
      <c r="I1034">
        <v>2</v>
      </c>
      <c r="J1034">
        <v>57</v>
      </c>
      <c r="K1034">
        <v>35</v>
      </c>
      <c r="L1034">
        <v>35</v>
      </c>
      <c r="M1034">
        <v>1</v>
      </c>
      <c r="N1034" t="s">
        <v>260</v>
      </c>
      <c r="O1034" t="s">
        <v>201</v>
      </c>
      <c r="P1034" t="s">
        <v>202</v>
      </c>
      <c r="Q1034" t="s">
        <v>232</v>
      </c>
      <c r="R1034" t="s">
        <v>202</v>
      </c>
      <c r="S1034" t="s">
        <v>81</v>
      </c>
      <c r="T1034" t="s">
        <v>261</v>
      </c>
      <c r="U1034">
        <v>5</v>
      </c>
      <c r="V1034" t="s">
        <v>207</v>
      </c>
      <c r="W1034" t="s">
        <v>187</v>
      </c>
      <c r="X1034" t="s">
        <v>104</v>
      </c>
      <c r="Y1034">
        <v>2</v>
      </c>
      <c r="Z1034">
        <v>4</v>
      </c>
      <c r="AA1034">
        <v>48</v>
      </c>
    </row>
    <row r="1035" spans="1:27" x14ac:dyDescent="0.35">
      <c r="A1035">
        <v>202</v>
      </c>
      <c r="B1035">
        <v>202</v>
      </c>
      <c r="C1035" t="s">
        <v>38</v>
      </c>
      <c r="D1035" t="s">
        <v>39</v>
      </c>
      <c r="E1035">
        <v>3</v>
      </c>
      <c r="F1035" t="s">
        <v>263</v>
      </c>
      <c r="G1035">
        <v>3</v>
      </c>
      <c r="H1035">
        <v>9</v>
      </c>
      <c r="I1035">
        <v>2</v>
      </c>
      <c r="J1035">
        <v>58</v>
      </c>
      <c r="K1035">
        <v>27</v>
      </c>
      <c r="L1035">
        <v>27</v>
      </c>
      <c r="M1035">
        <v>1</v>
      </c>
      <c r="N1035" t="s">
        <v>205</v>
      </c>
      <c r="O1035" t="s">
        <v>201</v>
      </c>
      <c r="P1035" t="s">
        <v>202</v>
      </c>
      <c r="Q1035" t="s">
        <v>206</v>
      </c>
      <c r="R1035" t="s">
        <v>202</v>
      </c>
      <c r="S1035" t="s">
        <v>81</v>
      </c>
      <c r="T1035" t="s">
        <v>207</v>
      </c>
      <c r="U1035">
        <v>4</v>
      </c>
      <c r="V1035" t="s">
        <v>247</v>
      </c>
      <c r="W1035" t="s">
        <v>90</v>
      </c>
      <c r="X1035" t="s">
        <v>189</v>
      </c>
      <c r="Y1035">
        <v>1</v>
      </c>
      <c r="Z1035">
        <v>4</v>
      </c>
      <c r="AA1035">
        <v>48</v>
      </c>
    </row>
    <row r="1036" spans="1:27" x14ac:dyDescent="0.35">
      <c r="A1036">
        <v>202</v>
      </c>
      <c r="B1036">
        <v>202</v>
      </c>
      <c r="C1036" t="s">
        <v>38</v>
      </c>
      <c r="D1036" t="s">
        <v>39</v>
      </c>
      <c r="E1036">
        <v>3</v>
      </c>
      <c r="F1036" t="s">
        <v>263</v>
      </c>
      <c r="G1036">
        <v>3</v>
      </c>
      <c r="H1036">
        <v>9</v>
      </c>
      <c r="I1036">
        <v>2</v>
      </c>
      <c r="J1036">
        <v>59</v>
      </c>
      <c r="K1036">
        <v>67</v>
      </c>
      <c r="L1036">
        <v>67</v>
      </c>
      <c r="M1036">
        <v>2</v>
      </c>
      <c r="N1036" t="s">
        <v>226</v>
      </c>
      <c r="O1036" t="s">
        <v>201</v>
      </c>
      <c r="P1036" t="s">
        <v>202</v>
      </c>
      <c r="Q1036" t="s">
        <v>227</v>
      </c>
      <c r="R1036" t="s">
        <v>202</v>
      </c>
      <c r="S1036" t="s">
        <v>81</v>
      </c>
      <c r="T1036" t="s">
        <v>228</v>
      </c>
      <c r="U1036">
        <v>2</v>
      </c>
      <c r="V1036" t="s">
        <v>243</v>
      </c>
      <c r="W1036" t="s">
        <v>96</v>
      </c>
      <c r="X1036" t="s">
        <v>169</v>
      </c>
      <c r="Y1036">
        <v>1</v>
      </c>
      <c r="Z1036">
        <v>4</v>
      </c>
      <c r="AA1036">
        <v>48</v>
      </c>
    </row>
    <row r="1037" spans="1:27" x14ac:dyDescent="0.35">
      <c r="A1037">
        <v>202</v>
      </c>
      <c r="B1037">
        <v>202</v>
      </c>
      <c r="C1037" t="s">
        <v>38</v>
      </c>
      <c r="D1037" t="s">
        <v>39</v>
      </c>
      <c r="E1037">
        <v>3</v>
      </c>
      <c r="F1037" t="s">
        <v>263</v>
      </c>
      <c r="G1037">
        <v>3</v>
      </c>
      <c r="H1037">
        <v>9</v>
      </c>
      <c r="I1037">
        <v>2</v>
      </c>
      <c r="J1037">
        <v>60</v>
      </c>
      <c r="K1037">
        <v>65</v>
      </c>
      <c r="L1037">
        <v>65</v>
      </c>
      <c r="M1037">
        <v>2</v>
      </c>
      <c r="N1037" t="s">
        <v>200</v>
      </c>
      <c r="O1037" t="s">
        <v>201</v>
      </c>
      <c r="P1037" t="s">
        <v>202</v>
      </c>
      <c r="Q1037" t="s">
        <v>203</v>
      </c>
      <c r="R1037" t="s">
        <v>202</v>
      </c>
      <c r="S1037" t="s">
        <v>46</v>
      </c>
      <c r="T1037" t="s">
        <v>204</v>
      </c>
      <c r="U1037">
        <v>4</v>
      </c>
      <c r="V1037" t="s">
        <v>230</v>
      </c>
      <c r="W1037" t="s">
        <v>148</v>
      </c>
      <c r="X1037" t="s">
        <v>54</v>
      </c>
      <c r="Y1037">
        <v>1</v>
      </c>
      <c r="Z1037">
        <v>4</v>
      </c>
      <c r="AA1037">
        <v>48</v>
      </c>
    </row>
    <row r="1038" spans="1:27" x14ac:dyDescent="0.35">
      <c r="A1038">
        <v>202</v>
      </c>
      <c r="B1038">
        <v>202</v>
      </c>
      <c r="C1038" t="s">
        <v>38</v>
      </c>
      <c r="D1038" t="s">
        <v>39</v>
      </c>
      <c r="E1038">
        <v>3</v>
      </c>
      <c r="F1038" t="s">
        <v>263</v>
      </c>
      <c r="G1038">
        <v>3</v>
      </c>
      <c r="H1038">
        <v>9</v>
      </c>
      <c r="I1038">
        <v>2</v>
      </c>
      <c r="J1038">
        <v>61</v>
      </c>
      <c r="K1038">
        <v>71</v>
      </c>
      <c r="L1038">
        <v>71</v>
      </c>
      <c r="M1038">
        <v>2</v>
      </c>
      <c r="N1038" t="s">
        <v>234</v>
      </c>
      <c r="O1038" t="s">
        <v>201</v>
      </c>
      <c r="P1038" t="s">
        <v>202</v>
      </c>
      <c r="Q1038" t="s">
        <v>235</v>
      </c>
      <c r="R1038" t="s">
        <v>202</v>
      </c>
      <c r="S1038" t="s">
        <v>46</v>
      </c>
      <c r="T1038" t="s">
        <v>236</v>
      </c>
      <c r="U1038">
        <v>1</v>
      </c>
      <c r="V1038" t="s">
        <v>204</v>
      </c>
      <c r="W1038" t="s">
        <v>191</v>
      </c>
      <c r="X1038" t="s">
        <v>86</v>
      </c>
      <c r="Y1038">
        <v>2</v>
      </c>
      <c r="Z1038">
        <v>4</v>
      </c>
      <c r="AA1038">
        <v>48</v>
      </c>
    </row>
    <row r="1039" spans="1:27" x14ac:dyDescent="0.35">
      <c r="A1039">
        <v>202</v>
      </c>
      <c r="B1039">
        <v>202</v>
      </c>
      <c r="C1039" t="s">
        <v>38</v>
      </c>
      <c r="D1039" t="s">
        <v>39</v>
      </c>
      <c r="E1039">
        <v>3</v>
      </c>
      <c r="F1039" t="s">
        <v>263</v>
      </c>
      <c r="G1039">
        <v>3</v>
      </c>
      <c r="H1039">
        <v>9</v>
      </c>
      <c r="I1039">
        <v>2</v>
      </c>
      <c r="J1039">
        <v>62</v>
      </c>
      <c r="K1039">
        <v>69</v>
      </c>
      <c r="L1039">
        <v>69</v>
      </c>
      <c r="M1039">
        <v>2</v>
      </c>
      <c r="N1039" t="s">
        <v>252</v>
      </c>
      <c r="O1039" t="s">
        <v>201</v>
      </c>
      <c r="P1039" t="s">
        <v>202</v>
      </c>
      <c r="Q1039" t="s">
        <v>218</v>
      </c>
      <c r="R1039" t="s">
        <v>202</v>
      </c>
      <c r="S1039" t="s">
        <v>63</v>
      </c>
      <c r="T1039" t="s">
        <v>253</v>
      </c>
      <c r="U1039">
        <v>4</v>
      </c>
      <c r="V1039" t="s">
        <v>219</v>
      </c>
      <c r="W1039" t="s">
        <v>100</v>
      </c>
      <c r="X1039" t="s">
        <v>133</v>
      </c>
      <c r="Y1039">
        <v>1</v>
      </c>
      <c r="Z1039">
        <v>4</v>
      </c>
      <c r="AA1039">
        <v>48</v>
      </c>
    </row>
    <row r="1040" spans="1:27" x14ac:dyDescent="0.35">
      <c r="A1040">
        <v>202</v>
      </c>
      <c r="B1040">
        <v>202</v>
      </c>
      <c r="C1040" t="s">
        <v>38</v>
      </c>
      <c r="D1040" t="s">
        <v>39</v>
      </c>
      <c r="E1040">
        <v>3</v>
      </c>
      <c r="F1040" t="s">
        <v>263</v>
      </c>
      <c r="G1040">
        <v>3</v>
      </c>
      <c r="H1040">
        <v>9</v>
      </c>
      <c r="I1040">
        <v>2</v>
      </c>
      <c r="J1040">
        <v>63</v>
      </c>
      <c r="K1040">
        <v>36</v>
      </c>
      <c r="L1040">
        <v>36</v>
      </c>
      <c r="M1040">
        <v>1</v>
      </c>
      <c r="N1040" t="s">
        <v>231</v>
      </c>
      <c r="O1040" t="s">
        <v>201</v>
      </c>
      <c r="P1040" t="s">
        <v>202</v>
      </c>
      <c r="Q1040" t="s">
        <v>232</v>
      </c>
      <c r="R1040" t="s">
        <v>202</v>
      </c>
      <c r="S1040" t="s">
        <v>53</v>
      </c>
      <c r="T1040" t="s">
        <v>233</v>
      </c>
      <c r="U1040">
        <v>1</v>
      </c>
      <c r="V1040" t="s">
        <v>261</v>
      </c>
      <c r="W1040" t="s">
        <v>137</v>
      </c>
      <c r="X1040" t="s">
        <v>110</v>
      </c>
      <c r="Y1040">
        <v>1</v>
      </c>
      <c r="Z1040">
        <v>4</v>
      </c>
      <c r="AA1040">
        <v>48</v>
      </c>
    </row>
    <row r="1041" spans="1:27" x14ac:dyDescent="0.35">
      <c r="A1041">
        <v>202</v>
      </c>
      <c r="B1041">
        <v>202</v>
      </c>
      <c r="C1041" t="s">
        <v>38</v>
      </c>
      <c r="D1041" t="s">
        <v>39</v>
      </c>
      <c r="E1041">
        <v>3</v>
      </c>
      <c r="F1041" t="s">
        <v>263</v>
      </c>
      <c r="G1041">
        <v>3</v>
      </c>
      <c r="H1041">
        <v>9</v>
      </c>
      <c r="I1041">
        <v>2</v>
      </c>
      <c r="J1041">
        <v>64</v>
      </c>
      <c r="K1041">
        <v>33</v>
      </c>
      <c r="L1041">
        <v>33</v>
      </c>
      <c r="M1041">
        <v>1</v>
      </c>
      <c r="N1041" t="s">
        <v>258</v>
      </c>
      <c r="O1041" t="s">
        <v>201</v>
      </c>
      <c r="P1041" t="s">
        <v>202</v>
      </c>
      <c r="Q1041" t="s">
        <v>209</v>
      </c>
      <c r="R1041" t="s">
        <v>202</v>
      </c>
      <c r="S1041" t="s">
        <v>46</v>
      </c>
      <c r="T1041" t="s">
        <v>259</v>
      </c>
      <c r="U1041">
        <v>5</v>
      </c>
      <c r="V1041" t="s">
        <v>249</v>
      </c>
      <c r="W1041" t="s">
        <v>94</v>
      </c>
      <c r="X1041" t="s">
        <v>183</v>
      </c>
      <c r="Y1041">
        <v>2</v>
      </c>
      <c r="Z1041">
        <v>4</v>
      </c>
      <c r="AA1041">
        <v>48</v>
      </c>
    </row>
    <row r="1042" spans="1:27" x14ac:dyDescent="0.35">
      <c r="A1042">
        <v>202</v>
      </c>
      <c r="B1042">
        <v>202</v>
      </c>
      <c r="C1042" t="s">
        <v>38</v>
      </c>
      <c r="D1042" t="s">
        <v>39</v>
      </c>
      <c r="E1042">
        <v>3</v>
      </c>
      <c r="F1042" t="s">
        <v>263</v>
      </c>
      <c r="G1042">
        <v>3</v>
      </c>
      <c r="H1042">
        <v>9</v>
      </c>
      <c r="I1042">
        <v>2</v>
      </c>
      <c r="J1042">
        <v>65</v>
      </c>
      <c r="K1042">
        <v>66</v>
      </c>
      <c r="L1042">
        <v>66</v>
      </c>
      <c r="M1042">
        <v>2</v>
      </c>
      <c r="N1042" t="s">
        <v>229</v>
      </c>
      <c r="O1042" t="s">
        <v>201</v>
      </c>
      <c r="P1042" t="s">
        <v>202</v>
      </c>
      <c r="Q1042" t="s">
        <v>203</v>
      </c>
      <c r="R1042" t="s">
        <v>202</v>
      </c>
      <c r="S1042" t="s">
        <v>81</v>
      </c>
      <c r="T1042" t="s">
        <v>230</v>
      </c>
      <c r="U1042">
        <v>2</v>
      </c>
      <c r="V1042" t="s">
        <v>228</v>
      </c>
      <c r="W1042" t="s">
        <v>76</v>
      </c>
      <c r="X1042" t="s">
        <v>155</v>
      </c>
      <c r="Y1042">
        <v>2</v>
      </c>
      <c r="Z1042">
        <v>4</v>
      </c>
      <c r="AA1042">
        <v>48</v>
      </c>
    </row>
    <row r="1043" spans="1:27" x14ac:dyDescent="0.35">
      <c r="A1043">
        <v>202</v>
      </c>
      <c r="B1043">
        <v>202</v>
      </c>
      <c r="C1043" t="s">
        <v>38</v>
      </c>
      <c r="D1043" t="s">
        <v>39</v>
      </c>
      <c r="E1043">
        <v>3</v>
      </c>
      <c r="F1043" t="s">
        <v>263</v>
      </c>
      <c r="G1043">
        <v>3</v>
      </c>
      <c r="H1043">
        <v>9</v>
      </c>
      <c r="I1043">
        <v>2</v>
      </c>
      <c r="J1043">
        <v>66</v>
      </c>
      <c r="K1043">
        <v>61</v>
      </c>
      <c r="L1043">
        <v>61</v>
      </c>
      <c r="M1043">
        <v>2</v>
      </c>
      <c r="N1043" t="s">
        <v>244</v>
      </c>
      <c r="O1043" t="s">
        <v>201</v>
      </c>
      <c r="P1043" t="s">
        <v>202</v>
      </c>
      <c r="Q1043" t="s">
        <v>240</v>
      </c>
      <c r="R1043" t="s">
        <v>202</v>
      </c>
      <c r="S1043" t="s">
        <v>81</v>
      </c>
      <c r="T1043" t="s">
        <v>245</v>
      </c>
      <c r="U1043">
        <v>1</v>
      </c>
      <c r="V1043" t="s">
        <v>241</v>
      </c>
      <c r="W1043" t="s">
        <v>47</v>
      </c>
      <c r="X1043" t="s">
        <v>151</v>
      </c>
      <c r="Y1043">
        <v>1</v>
      </c>
      <c r="Z1043">
        <v>4</v>
      </c>
      <c r="AA1043">
        <v>48</v>
      </c>
    </row>
    <row r="1044" spans="1:27" x14ac:dyDescent="0.35">
      <c r="A1044">
        <v>202</v>
      </c>
      <c r="B1044">
        <v>202</v>
      </c>
      <c r="C1044" t="s">
        <v>38</v>
      </c>
      <c r="D1044" t="s">
        <v>39</v>
      </c>
      <c r="E1044">
        <v>3</v>
      </c>
      <c r="F1044" t="s">
        <v>263</v>
      </c>
      <c r="G1044">
        <v>3</v>
      </c>
      <c r="H1044">
        <v>9</v>
      </c>
      <c r="I1044">
        <v>2</v>
      </c>
      <c r="J1044">
        <v>67</v>
      </c>
      <c r="K1044">
        <v>25</v>
      </c>
      <c r="L1044">
        <v>25</v>
      </c>
      <c r="M1044">
        <v>1</v>
      </c>
      <c r="N1044" t="s">
        <v>220</v>
      </c>
      <c r="O1044" t="s">
        <v>201</v>
      </c>
      <c r="P1044" t="s">
        <v>202</v>
      </c>
      <c r="Q1044" t="s">
        <v>221</v>
      </c>
      <c r="R1044" t="s">
        <v>202</v>
      </c>
      <c r="S1044" t="s">
        <v>46</v>
      </c>
      <c r="T1044" t="s">
        <v>222</v>
      </c>
      <c r="U1044">
        <v>4</v>
      </c>
      <c r="V1044" t="s">
        <v>257</v>
      </c>
      <c r="W1044" t="s">
        <v>116</v>
      </c>
      <c r="X1044" t="s">
        <v>161</v>
      </c>
      <c r="Y1044">
        <v>1</v>
      </c>
      <c r="Z1044">
        <v>4</v>
      </c>
      <c r="AA1044">
        <v>48</v>
      </c>
    </row>
    <row r="1045" spans="1:27" x14ac:dyDescent="0.35">
      <c r="A1045">
        <v>202</v>
      </c>
      <c r="B1045">
        <v>202</v>
      </c>
      <c r="C1045" t="s">
        <v>38</v>
      </c>
      <c r="D1045" t="s">
        <v>39</v>
      </c>
      <c r="E1045">
        <v>3</v>
      </c>
      <c r="F1045" t="s">
        <v>263</v>
      </c>
      <c r="G1045">
        <v>3</v>
      </c>
      <c r="H1045">
        <v>9</v>
      </c>
      <c r="I1045">
        <v>2</v>
      </c>
      <c r="J1045">
        <v>68</v>
      </c>
      <c r="K1045">
        <v>64</v>
      </c>
      <c r="L1045">
        <v>64</v>
      </c>
      <c r="M1045">
        <v>2</v>
      </c>
      <c r="N1045" t="s">
        <v>237</v>
      </c>
      <c r="O1045" t="s">
        <v>201</v>
      </c>
      <c r="P1045" t="s">
        <v>202</v>
      </c>
      <c r="Q1045" t="s">
        <v>224</v>
      </c>
      <c r="R1045" t="s">
        <v>202</v>
      </c>
      <c r="S1045" t="s">
        <v>53</v>
      </c>
      <c r="T1045" t="s">
        <v>238</v>
      </c>
      <c r="U1045">
        <v>1</v>
      </c>
      <c r="V1045" t="s">
        <v>225</v>
      </c>
      <c r="W1045" t="s">
        <v>171</v>
      </c>
      <c r="X1045" t="s">
        <v>112</v>
      </c>
      <c r="Y1045">
        <v>1</v>
      </c>
      <c r="Z1045">
        <v>4</v>
      </c>
      <c r="AA1045">
        <v>48</v>
      </c>
    </row>
    <row r="1046" spans="1:27" x14ac:dyDescent="0.35">
      <c r="A1046">
        <v>202</v>
      </c>
      <c r="B1046">
        <v>202</v>
      </c>
      <c r="C1046" t="s">
        <v>38</v>
      </c>
      <c r="D1046" t="s">
        <v>39</v>
      </c>
      <c r="E1046">
        <v>3</v>
      </c>
      <c r="F1046" t="s">
        <v>263</v>
      </c>
      <c r="G1046">
        <v>3</v>
      </c>
      <c r="H1046">
        <v>9</v>
      </c>
      <c r="I1046">
        <v>2</v>
      </c>
      <c r="J1046">
        <v>69</v>
      </c>
      <c r="K1046">
        <v>72</v>
      </c>
      <c r="L1046">
        <v>72</v>
      </c>
      <c r="M1046">
        <v>2</v>
      </c>
      <c r="N1046" t="s">
        <v>250</v>
      </c>
      <c r="O1046" t="s">
        <v>201</v>
      </c>
      <c r="P1046" t="s">
        <v>202</v>
      </c>
      <c r="Q1046" t="s">
        <v>235</v>
      </c>
      <c r="R1046" t="s">
        <v>202</v>
      </c>
      <c r="S1046" t="s">
        <v>53</v>
      </c>
      <c r="T1046" t="s">
        <v>251</v>
      </c>
      <c r="U1046">
        <v>2</v>
      </c>
      <c r="V1046" t="s">
        <v>236</v>
      </c>
      <c r="W1046" t="s">
        <v>141</v>
      </c>
      <c r="X1046" t="s">
        <v>122</v>
      </c>
      <c r="Y1046">
        <v>1</v>
      </c>
      <c r="Z1046">
        <v>4</v>
      </c>
      <c r="AA1046">
        <v>48</v>
      </c>
    </row>
    <row r="1047" spans="1:27" x14ac:dyDescent="0.35">
      <c r="A1047">
        <v>202</v>
      </c>
      <c r="B1047">
        <v>202</v>
      </c>
      <c r="C1047" t="s">
        <v>38</v>
      </c>
      <c r="D1047" t="s">
        <v>39</v>
      </c>
      <c r="E1047">
        <v>3</v>
      </c>
      <c r="F1047" t="s">
        <v>263</v>
      </c>
      <c r="G1047">
        <v>3</v>
      </c>
      <c r="H1047">
        <v>9</v>
      </c>
      <c r="I1047">
        <v>2</v>
      </c>
      <c r="J1047">
        <v>70</v>
      </c>
      <c r="K1047">
        <v>32</v>
      </c>
      <c r="L1047">
        <v>32</v>
      </c>
      <c r="M1047">
        <v>1</v>
      </c>
      <c r="N1047" t="s">
        <v>211</v>
      </c>
      <c r="O1047" t="s">
        <v>201</v>
      </c>
      <c r="P1047" t="s">
        <v>202</v>
      </c>
      <c r="Q1047" t="s">
        <v>212</v>
      </c>
      <c r="R1047" t="s">
        <v>202</v>
      </c>
      <c r="S1047" t="s">
        <v>53</v>
      </c>
      <c r="T1047" t="s">
        <v>213</v>
      </c>
      <c r="U1047">
        <v>1</v>
      </c>
      <c r="V1047" t="s">
        <v>251</v>
      </c>
      <c r="W1047" t="s">
        <v>195</v>
      </c>
      <c r="X1047" t="s">
        <v>58</v>
      </c>
      <c r="Y1047">
        <v>2</v>
      </c>
      <c r="Z1047">
        <v>4</v>
      </c>
      <c r="AA1047">
        <v>48</v>
      </c>
    </row>
    <row r="1048" spans="1:27" x14ac:dyDescent="0.35">
      <c r="A1048">
        <v>202</v>
      </c>
      <c r="B1048">
        <v>202</v>
      </c>
      <c r="C1048" t="s">
        <v>38</v>
      </c>
      <c r="D1048" t="s">
        <v>39</v>
      </c>
      <c r="E1048">
        <v>3</v>
      </c>
      <c r="F1048" t="s">
        <v>263</v>
      </c>
      <c r="G1048">
        <v>3</v>
      </c>
      <c r="H1048">
        <v>9</v>
      </c>
      <c r="I1048">
        <v>2</v>
      </c>
      <c r="J1048">
        <v>71</v>
      </c>
      <c r="K1048">
        <v>26</v>
      </c>
      <c r="L1048">
        <v>26</v>
      </c>
      <c r="M1048">
        <v>1</v>
      </c>
      <c r="N1048" t="s">
        <v>256</v>
      </c>
      <c r="O1048" t="s">
        <v>201</v>
      </c>
      <c r="P1048" t="s">
        <v>202</v>
      </c>
      <c r="Q1048" t="s">
        <v>221</v>
      </c>
      <c r="R1048" t="s">
        <v>202</v>
      </c>
      <c r="S1048" t="s">
        <v>81</v>
      </c>
      <c r="T1048" t="s">
        <v>257</v>
      </c>
      <c r="U1048">
        <v>5</v>
      </c>
      <c r="V1048" t="s">
        <v>245</v>
      </c>
      <c r="W1048" t="s">
        <v>108</v>
      </c>
      <c r="X1048" t="s">
        <v>197</v>
      </c>
      <c r="Y1048">
        <v>2</v>
      </c>
      <c r="Z1048">
        <v>4</v>
      </c>
      <c r="AA1048">
        <v>48</v>
      </c>
    </row>
    <row r="1049" spans="1:27" x14ac:dyDescent="0.35">
      <c r="A1049">
        <v>202</v>
      </c>
      <c r="B1049">
        <v>202</v>
      </c>
      <c r="C1049" t="s">
        <v>38</v>
      </c>
      <c r="D1049" t="s">
        <v>39</v>
      </c>
      <c r="E1049">
        <v>3</v>
      </c>
      <c r="F1049" t="s">
        <v>263</v>
      </c>
      <c r="G1049">
        <v>3</v>
      </c>
      <c r="H1049">
        <v>9</v>
      </c>
      <c r="I1049">
        <v>2</v>
      </c>
      <c r="J1049">
        <v>72</v>
      </c>
      <c r="K1049">
        <v>68</v>
      </c>
      <c r="L1049">
        <v>68</v>
      </c>
      <c r="M1049">
        <v>2</v>
      </c>
      <c r="N1049" t="s">
        <v>242</v>
      </c>
      <c r="O1049" t="s">
        <v>201</v>
      </c>
      <c r="P1049" t="s">
        <v>202</v>
      </c>
      <c r="Q1049" t="s">
        <v>227</v>
      </c>
      <c r="R1049" t="s">
        <v>202</v>
      </c>
      <c r="S1049" t="s">
        <v>63</v>
      </c>
      <c r="T1049" t="s">
        <v>243</v>
      </c>
      <c r="U1049">
        <v>1</v>
      </c>
      <c r="V1049" t="s">
        <v>253</v>
      </c>
      <c r="W1049" t="s">
        <v>199</v>
      </c>
      <c r="X1049" t="s">
        <v>118</v>
      </c>
      <c r="Y1049">
        <v>2</v>
      </c>
      <c r="Z1049">
        <v>4</v>
      </c>
      <c r="AA1049">
        <v>48</v>
      </c>
    </row>
    <row r="1050" spans="1:27" x14ac:dyDescent="0.35">
      <c r="A1050">
        <v>202</v>
      </c>
      <c r="B1050">
        <v>202</v>
      </c>
      <c r="C1050" t="s">
        <v>38</v>
      </c>
      <c r="D1050" t="s">
        <v>39</v>
      </c>
      <c r="E1050">
        <v>3</v>
      </c>
      <c r="F1050" t="s">
        <v>263</v>
      </c>
      <c r="G1050">
        <v>3</v>
      </c>
      <c r="H1050">
        <v>9</v>
      </c>
      <c r="I1050">
        <v>3</v>
      </c>
      <c r="J1050">
        <v>1</v>
      </c>
      <c r="K1050">
        <v>9</v>
      </c>
      <c r="L1050">
        <v>9</v>
      </c>
      <c r="M1050">
        <v>1</v>
      </c>
      <c r="N1050" t="s">
        <v>55</v>
      </c>
      <c r="O1050" t="s">
        <v>42</v>
      </c>
      <c r="P1050" t="s">
        <v>56</v>
      </c>
      <c r="Q1050" t="s">
        <v>57</v>
      </c>
      <c r="R1050" t="s">
        <v>45</v>
      </c>
      <c r="S1050" t="s">
        <v>46</v>
      </c>
      <c r="T1050" t="s">
        <v>58</v>
      </c>
      <c r="U1050">
        <v>1</v>
      </c>
      <c r="V1050" t="s">
        <v>76</v>
      </c>
      <c r="W1050" t="s">
        <v>251</v>
      </c>
      <c r="X1050" t="s">
        <v>145</v>
      </c>
      <c r="Y1050">
        <v>2</v>
      </c>
      <c r="Z1050">
        <v>1</v>
      </c>
      <c r="AA1050">
        <v>48</v>
      </c>
    </row>
    <row r="1051" spans="1:27" x14ac:dyDescent="0.35">
      <c r="A1051">
        <v>202</v>
      </c>
      <c r="B1051">
        <v>202</v>
      </c>
      <c r="C1051" t="s">
        <v>38</v>
      </c>
      <c r="D1051" t="s">
        <v>39</v>
      </c>
      <c r="E1051">
        <v>3</v>
      </c>
      <c r="F1051" t="s">
        <v>263</v>
      </c>
      <c r="G1051">
        <v>3</v>
      </c>
      <c r="H1051">
        <v>9</v>
      </c>
      <c r="I1051">
        <v>3</v>
      </c>
      <c r="J1051">
        <v>2</v>
      </c>
      <c r="K1051">
        <v>48</v>
      </c>
      <c r="L1051">
        <v>48</v>
      </c>
      <c r="M1051">
        <v>2</v>
      </c>
      <c r="N1051" t="s">
        <v>49</v>
      </c>
      <c r="O1051" t="s">
        <v>42</v>
      </c>
      <c r="P1051" t="s">
        <v>50</v>
      </c>
      <c r="Q1051" t="s">
        <v>51</v>
      </c>
      <c r="R1051" t="s">
        <v>52</v>
      </c>
      <c r="S1051" t="s">
        <v>53</v>
      </c>
      <c r="T1051" t="s">
        <v>54</v>
      </c>
      <c r="U1051">
        <v>2</v>
      </c>
      <c r="V1051" t="s">
        <v>96</v>
      </c>
      <c r="W1051" t="s">
        <v>155</v>
      </c>
      <c r="X1051" t="s">
        <v>261</v>
      </c>
      <c r="Y1051">
        <v>2</v>
      </c>
      <c r="Z1051">
        <v>1</v>
      </c>
      <c r="AA1051">
        <v>48</v>
      </c>
    </row>
    <row r="1052" spans="1:27" x14ac:dyDescent="0.35">
      <c r="A1052">
        <v>202</v>
      </c>
      <c r="B1052">
        <v>202</v>
      </c>
      <c r="C1052" t="s">
        <v>38</v>
      </c>
      <c r="D1052" t="s">
        <v>39</v>
      </c>
      <c r="E1052">
        <v>3</v>
      </c>
      <c r="F1052" t="s">
        <v>263</v>
      </c>
      <c r="G1052">
        <v>3</v>
      </c>
      <c r="H1052">
        <v>9</v>
      </c>
      <c r="I1052">
        <v>3</v>
      </c>
      <c r="J1052">
        <v>3</v>
      </c>
      <c r="K1052">
        <v>42</v>
      </c>
      <c r="L1052">
        <v>42</v>
      </c>
      <c r="M1052">
        <v>2</v>
      </c>
      <c r="N1052" t="s">
        <v>113</v>
      </c>
      <c r="O1052" t="s">
        <v>42</v>
      </c>
      <c r="P1052" t="s">
        <v>102</v>
      </c>
      <c r="Q1052" t="s">
        <v>103</v>
      </c>
      <c r="R1052" t="s">
        <v>80</v>
      </c>
      <c r="S1052" t="s">
        <v>81</v>
      </c>
      <c r="T1052" t="s">
        <v>114</v>
      </c>
      <c r="U1052">
        <v>4</v>
      </c>
      <c r="V1052" t="s">
        <v>104</v>
      </c>
      <c r="W1052" t="s">
        <v>197</v>
      </c>
      <c r="X1052" t="s">
        <v>247</v>
      </c>
      <c r="Y1052">
        <v>1</v>
      </c>
      <c r="Z1052">
        <v>1</v>
      </c>
      <c r="AA1052">
        <v>48</v>
      </c>
    </row>
    <row r="1053" spans="1:27" x14ac:dyDescent="0.35">
      <c r="A1053">
        <v>202</v>
      </c>
      <c r="B1053">
        <v>202</v>
      </c>
      <c r="C1053" t="s">
        <v>38</v>
      </c>
      <c r="D1053" t="s">
        <v>39</v>
      </c>
      <c r="E1053">
        <v>3</v>
      </c>
      <c r="F1053" t="s">
        <v>263</v>
      </c>
      <c r="G1053">
        <v>3</v>
      </c>
      <c r="H1053">
        <v>9</v>
      </c>
      <c r="I1053">
        <v>3</v>
      </c>
      <c r="J1053">
        <v>4</v>
      </c>
      <c r="K1053">
        <v>7</v>
      </c>
      <c r="L1053">
        <v>7</v>
      </c>
      <c r="M1053">
        <v>1</v>
      </c>
      <c r="N1053" t="s">
        <v>41</v>
      </c>
      <c r="O1053" t="s">
        <v>42</v>
      </c>
      <c r="P1053" t="s">
        <v>43</v>
      </c>
      <c r="Q1053" t="s">
        <v>44</v>
      </c>
      <c r="R1053" t="s">
        <v>45</v>
      </c>
      <c r="S1053" t="s">
        <v>46</v>
      </c>
      <c r="T1053" t="s">
        <v>47</v>
      </c>
      <c r="U1053">
        <v>4</v>
      </c>
      <c r="V1053" t="s">
        <v>118</v>
      </c>
      <c r="W1053" t="s">
        <v>161</v>
      </c>
      <c r="X1053" t="s">
        <v>243</v>
      </c>
      <c r="Y1053">
        <v>1</v>
      </c>
      <c r="Z1053">
        <v>1</v>
      </c>
      <c r="AA1053">
        <v>48</v>
      </c>
    </row>
    <row r="1054" spans="1:27" x14ac:dyDescent="0.35">
      <c r="A1054">
        <v>202</v>
      </c>
      <c r="B1054">
        <v>202</v>
      </c>
      <c r="C1054" t="s">
        <v>38</v>
      </c>
      <c r="D1054" t="s">
        <v>39</v>
      </c>
      <c r="E1054">
        <v>3</v>
      </c>
      <c r="F1054" t="s">
        <v>263</v>
      </c>
      <c r="G1054">
        <v>3</v>
      </c>
      <c r="H1054">
        <v>9</v>
      </c>
      <c r="I1054">
        <v>3</v>
      </c>
      <c r="J1054">
        <v>5</v>
      </c>
      <c r="K1054">
        <v>43</v>
      </c>
      <c r="L1054">
        <v>43</v>
      </c>
      <c r="M1054">
        <v>2</v>
      </c>
      <c r="N1054" t="s">
        <v>111</v>
      </c>
      <c r="O1054" t="s">
        <v>42</v>
      </c>
      <c r="P1054" t="s">
        <v>92</v>
      </c>
      <c r="Q1054" t="s">
        <v>93</v>
      </c>
      <c r="R1054" t="s">
        <v>80</v>
      </c>
      <c r="S1054" t="s">
        <v>81</v>
      </c>
      <c r="T1054" t="s">
        <v>112</v>
      </c>
      <c r="U1054">
        <v>4</v>
      </c>
      <c r="V1054" t="s">
        <v>120</v>
      </c>
      <c r="W1054" t="s">
        <v>128</v>
      </c>
      <c r="X1054" t="s">
        <v>259</v>
      </c>
      <c r="Y1054">
        <v>2</v>
      </c>
      <c r="Z1054">
        <v>1</v>
      </c>
      <c r="AA1054">
        <v>48</v>
      </c>
    </row>
    <row r="1055" spans="1:27" x14ac:dyDescent="0.35">
      <c r="A1055">
        <v>202</v>
      </c>
      <c r="B1055">
        <v>202</v>
      </c>
      <c r="C1055" t="s">
        <v>38</v>
      </c>
      <c r="D1055" t="s">
        <v>39</v>
      </c>
      <c r="E1055">
        <v>3</v>
      </c>
      <c r="F1055" t="s">
        <v>263</v>
      </c>
      <c r="G1055">
        <v>3</v>
      </c>
      <c r="H1055">
        <v>9</v>
      </c>
      <c r="I1055">
        <v>3</v>
      </c>
      <c r="J1055">
        <v>6</v>
      </c>
      <c r="K1055">
        <v>12</v>
      </c>
      <c r="L1055">
        <v>12</v>
      </c>
      <c r="M1055">
        <v>1</v>
      </c>
      <c r="N1055" t="s">
        <v>95</v>
      </c>
      <c r="O1055" t="s">
        <v>42</v>
      </c>
      <c r="P1055" t="s">
        <v>78</v>
      </c>
      <c r="Q1055" t="s">
        <v>79</v>
      </c>
      <c r="R1055" t="s">
        <v>52</v>
      </c>
      <c r="S1055" t="s">
        <v>53</v>
      </c>
      <c r="T1055" t="s">
        <v>96</v>
      </c>
      <c r="U1055">
        <v>5</v>
      </c>
      <c r="V1055" t="s">
        <v>82</v>
      </c>
      <c r="W1055" t="s">
        <v>210</v>
      </c>
      <c r="X1055" t="s">
        <v>137</v>
      </c>
      <c r="Y1055">
        <v>1</v>
      </c>
      <c r="Z1055">
        <v>1</v>
      </c>
      <c r="AA1055">
        <v>48</v>
      </c>
    </row>
    <row r="1056" spans="1:27" x14ac:dyDescent="0.35">
      <c r="A1056">
        <v>202</v>
      </c>
      <c r="B1056">
        <v>202</v>
      </c>
      <c r="C1056" t="s">
        <v>38</v>
      </c>
      <c r="D1056" t="s">
        <v>39</v>
      </c>
      <c r="E1056">
        <v>3</v>
      </c>
      <c r="F1056" t="s">
        <v>263</v>
      </c>
      <c r="G1056">
        <v>3</v>
      </c>
      <c r="H1056">
        <v>9</v>
      </c>
      <c r="I1056">
        <v>3</v>
      </c>
      <c r="J1056">
        <v>7</v>
      </c>
      <c r="K1056">
        <v>5</v>
      </c>
      <c r="L1056">
        <v>5</v>
      </c>
      <c r="M1056">
        <v>1</v>
      </c>
      <c r="N1056" t="s">
        <v>59</v>
      </c>
      <c r="O1056" t="s">
        <v>42</v>
      </c>
      <c r="P1056" t="s">
        <v>60</v>
      </c>
      <c r="Q1056" t="s">
        <v>61</v>
      </c>
      <c r="R1056" t="s">
        <v>62</v>
      </c>
      <c r="S1056" t="s">
        <v>63</v>
      </c>
      <c r="T1056" t="s">
        <v>64</v>
      </c>
      <c r="U1056">
        <v>5</v>
      </c>
      <c r="V1056" t="s">
        <v>94</v>
      </c>
      <c r="W1056" t="s">
        <v>173</v>
      </c>
      <c r="X1056" t="s">
        <v>257</v>
      </c>
      <c r="Y1056">
        <v>2</v>
      </c>
      <c r="Z1056">
        <v>1</v>
      </c>
      <c r="AA1056">
        <v>48</v>
      </c>
    </row>
    <row r="1057" spans="1:27" x14ac:dyDescent="0.35">
      <c r="A1057">
        <v>202</v>
      </c>
      <c r="B1057">
        <v>202</v>
      </c>
      <c r="C1057" t="s">
        <v>38</v>
      </c>
      <c r="D1057" t="s">
        <v>39</v>
      </c>
      <c r="E1057">
        <v>3</v>
      </c>
      <c r="F1057" t="s">
        <v>263</v>
      </c>
      <c r="G1057">
        <v>3</v>
      </c>
      <c r="H1057">
        <v>9</v>
      </c>
      <c r="I1057">
        <v>3</v>
      </c>
      <c r="J1057">
        <v>8</v>
      </c>
      <c r="K1057">
        <v>1</v>
      </c>
      <c r="L1057">
        <v>1</v>
      </c>
      <c r="M1057">
        <v>1</v>
      </c>
      <c r="N1057" t="s">
        <v>109</v>
      </c>
      <c r="O1057" t="s">
        <v>42</v>
      </c>
      <c r="P1057" t="s">
        <v>98</v>
      </c>
      <c r="Q1057" t="s">
        <v>99</v>
      </c>
      <c r="R1057" t="s">
        <v>45</v>
      </c>
      <c r="S1057" t="s">
        <v>46</v>
      </c>
      <c r="T1057" t="s">
        <v>110</v>
      </c>
      <c r="U1057">
        <v>4</v>
      </c>
      <c r="V1057" t="s">
        <v>88</v>
      </c>
      <c r="W1057" t="s">
        <v>169</v>
      </c>
      <c r="X1057" t="s">
        <v>219</v>
      </c>
      <c r="Y1057">
        <v>2</v>
      </c>
      <c r="Z1057">
        <v>1</v>
      </c>
      <c r="AA1057">
        <v>48</v>
      </c>
    </row>
    <row r="1058" spans="1:27" x14ac:dyDescent="0.35">
      <c r="A1058">
        <v>202</v>
      </c>
      <c r="B1058">
        <v>202</v>
      </c>
      <c r="C1058" t="s">
        <v>38</v>
      </c>
      <c r="D1058" t="s">
        <v>39</v>
      </c>
      <c r="E1058">
        <v>3</v>
      </c>
      <c r="F1058" t="s">
        <v>263</v>
      </c>
      <c r="G1058">
        <v>3</v>
      </c>
      <c r="H1058">
        <v>9</v>
      </c>
      <c r="I1058">
        <v>3</v>
      </c>
      <c r="J1058">
        <v>9</v>
      </c>
      <c r="K1058">
        <v>39</v>
      </c>
      <c r="L1058">
        <v>39</v>
      </c>
      <c r="M1058">
        <v>2</v>
      </c>
      <c r="N1058" t="s">
        <v>73</v>
      </c>
      <c r="O1058" t="s">
        <v>42</v>
      </c>
      <c r="P1058" t="s">
        <v>74</v>
      </c>
      <c r="Q1058" t="s">
        <v>75</v>
      </c>
      <c r="R1058" t="s">
        <v>45</v>
      </c>
      <c r="S1058" t="s">
        <v>46</v>
      </c>
      <c r="T1058" t="s">
        <v>76</v>
      </c>
      <c r="U1058">
        <v>5</v>
      </c>
      <c r="V1058" t="s">
        <v>106</v>
      </c>
      <c r="W1058" t="s">
        <v>245</v>
      </c>
      <c r="X1058" t="s">
        <v>165</v>
      </c>
      <c r="Y1058">
        <v>1</v>
      </c>
      <c r="Z1058">
        <v>1</v>
      </c>
      <c r="AA1058">
        <v>48</v>
      </c>
    </row>
    <row r="1059" spans="1:27" x14ac:dyDescent="0.35">
      <c r="A1059">
        <v>202</v>
      </c>
      <c r="B1059">
        <v>202</v>
      </c>
      <c r="C1059" t="s">
        <v>38</v>
      </c>
      <c r="D1059" t="s">
        <v>39</v>
      </c>
      <c r="E1059">
        <v>3</v>
      </c>
      <c r="F1059" t="s">
        <v>263</v>
      </c>
      <c r="G1059">
        <v>3</v>
      </c>
      <c r="H1059">
        <v>9</v>
      </c>
      <c r="I1059">
        <v>3</v>
      </c>
      <c r="J1059">
        <v>10</v>
      </c>
      <c r="K1059">
        <v>46</v>
      </c>
      <c r="L1059">
        <v>46</v>
      </c>
      <c r="M1059">
        <v>2</v>
      </c>
      <c r="N1059" t="s">
        <v>115</v>
      </c>
      <c r="O1059" t="s">
        <v>42</v>
      </c>
      <c r="P1059" t="s">
        <v>84</v>
      </c>
      <c r="Q1059" t="s">
        <v>85</v>
      </c>
      <c r="R1059" t="s">
        <v>52</v>
      </c>
      <c r="S1059" t="s">
        <v>53</v>
      </c>
      <c r="T1059" t="s">
        <v>116</v>
      </c>
      <c r="U1059">
        <v>4</v>
      </c>
      <c r="V1059" t="s">
        <v>86</v>
      </c>
      <c r="W1059" t="s">
        <v>133</v>
      </c>
      <c r="X1059" t="s">
        <v>236</v>
      </c>
      <c r="Y1059">
        <v>1</v>
      </c>
      <c r="Z1059">
        <v>1</v>
      </c>
      <c r="AA1059">
        <v>48</v>
      </c>
    </row>
    <row r="1060" spans="1:27" x14ac:dyDescent="0.35">
      <c r="A1060">
        <v>202</v>
      </c>
      <c r="B1060">
        <v>202</v>
      </c>
      <c r="C1060" t="s">
        <v>38</v>
      </c>
      <c r="D1060" t="s">
        <v>39</v>
      </c>
      <c r="E1060">
        <v>3</v>
      </c>
      <c r="F1060" t="s">
        <v>263</v>
      </c>
      <c r="G1060">
        <v>3</v>
      </c>
      <c r="H1060">
        <v>9</v>
      </c>
      <c r="I1060">
        <v>3</v>
      </c>
      <c r="J1060">
        <v>11</v>
      </c>
      <c r="K1060">
        <v>40</v>
      </c>
      <c r="L1060">
        <v>40</v>
      </c>
      <c r="M1060">
        <v>2</v>
      </c>
      <c r="N1060" t="s">
        <v>105</v>
      </c>
      <c r="O1060" t="s">
        <v>42</v>
      </c>
      <c r="P1060" t="s">
        <v>74</v>
      </c>
      <c r="Q1060" t="s">
        <v>75</v>
      </c>
      <c r="R1060" t="s">
        <v>52</v>
      </c>
      <c r="S1060" t="s">
        <v>53</v>
      </c>
      <c r="T1060" t="s">
        <v>106</v>
      </c>
      <c r="U1060">
        <v>1</v>
      </c>
      <c r="V1060" t="s">
        <v>90</v>
      </c>
      <c r="W1060" t="s">
        <v>183</v>
      </c>
      <c r="X1060" t="s">
        <v>241</v>
      </c>
      <c r="Y1060">
        <v>2</v>
      </c>
      <c r="Z1060">
        <v>1</v>
      </c>
      <c r="AA1060">
        <v>48</v>
      </c>
    </row>
    <row r="1061" spans="1:27" x14ac:dyDescent="0.35">
      <c r="A1061">
        <v>202</v>
      </c>
      <c r="B1061">
        <v>202</v>
      </c>
      <c r="C1061" t="s">
        <v>38</v>
      </c>
      <c r="D1061" t="s">
        <v>39</v>
      </c>
      <c r="E1061">
        <v>3</v>
      </c>
      <c r="F1061" t="s">
        <v>263</v>
      </c>
      <c r="G1061">
        <v>3</v>
      </c>
      <c r="H1061">
        <v>9</v>
      </c>
      <c r="I1061">
        <v>3</v>
      </c>
      <c r="J1061">
        <v>12</v>
      </c>
      <c r="K1061">
        <v>10</v>
      </c>
      <c r="L1061">
        <v>10</v>
      </c>
      <c r="M1061">
        <v>1</v>
      </c>
      <c r="N1061" t="s">
        <v>107</v>
      </c>
      <c r="O1061" t="s">
        <v>42</v>
      </c>
      <c r="P1061" t="s">
        <v>56</v>
      </c>
      <c r="Q1061" t="s">
        <v>57</v>
      </c>
      <c r="R1061" t="s">
        <v>62</v>
      </c>
      <c r="S1061" t="s">
        <v>63</v>
      </c>
      <c r="T1061" t="s">
        <v>108</v>
      </c>
      <c r="U1061">
        <v>4</v>
      </c>
      <c r="V1061" t="s">
        <v>58</v>
      </c>
      <c r="W1061" t="s">
        <v>207</v>
      </c>
      <c r="X1061" t="s">
        <v>175</v>
      </c>
      <c r="Y1061">
        <v>1</v>
      </c>
      <c r="Z1061">
        <v>1</v>
      </c>
      <c r="AA1061">
        <v>48</v>
      </c>
    </row>
    <row r="1062" spans="1:27" x14ac:dyDescent="0.35">
      <c r="A1062">
        <v>202</v>
      </c>
      <c r="B1062">
        <v>202</v>
      </c>
      <c r="C1062" t="s">
        <v>38</v>
      </c>
      <c r="D1062" t="s">
        <v>39</v>
      </c>
      <c r="E1062">
        <v>3</v>
      </c>
      <c r="F1062" t="s">
        <v>263</v>
      </c>
      <c r="G1062">
        <v>3</v>
      </c>
      <c r="H1062">
        <v>9</v>
      </c>
      <c r="I1062">
        <v>3</v>
      </c>
      <c r="J1062">
        <v>13</v>
      </c>
      <c r="K1062">
        <v>45</v>
      </c>
      <c r="L1062">
        <v>45</v>
      </c>
      <c r="M1062">
        <v>2</v>
      </c>
      <c r="N1062" t="s">
        <v>83</v>
      </c>
      <c r="O1062" t="s">
        <v>42</v>
      </c>
      <c r="P1062" t="s">
        <v>84</v>
      </c>
      <c r="Q1062" t="s">
        <v>85</v>
      </c>
      <c r="R1062" t="s">
        <v>62</v>
      </c>
      <c r="S1062" t="s">
        <v>63</v>
      </c>
      <c r="T1062" t="s">
        <v>86</v>
      </c>
      <c r="U1062">
        <v>2</v>
      </c>
      <c r="V1062" t="s">
        <v>72</v>
      </c>
      <c r="W1062" t="s">
        <v>159</v>
      </c>
      <c r="X1062" t="s">
        <v>255</v>
      </c>
      <c r="Y1062">
        <v>2</v>
      </c>
      <c r="Z1062">
        <v>1</v>
      </c>
      <c r="AA1062">
        <v>48</v>
      </c>
    </row>
    <row r="1063" spans="1:27" x14ac:dyDescent="0.35">
      <c r="A1063">
        <v>202</v>
      </c>
      <c r="B1063">
        <v>202</v>
      </c>
      <c r="C1063" t="s">
        <v>38</v>
      </c>
      <c r="D1063" t="s">
        <v>39</v>
      </c>
      <c r="E1063">
        <v>3</v>
      </c>
      <c r="F1063" t="s">
        <v>263</v>
      </c>
      <c r="G1063">
        <v>3</v>
      </c>
      <c r="H1063">
        <v>9</v>
      </c>
      <c r="I1063">
        <v>3</v>
      </c>
      <c r="J1063">
        <v>14</v>
      </c>
      <c r="K1063">
        <v>38</v>
      </c>
      <c r="L1063">
        <v>38</v>
      </c>
      <c r="M1063">
        <v>2</v>
      </c>
      <c r="N1063" t="s">
        <v>65</v>
      </c>
      <c r="O1063" t="s">
        <v>42</v>
      </c>
      <c r="P1063" t="s">
        <v>66</v>
      </c>
      <c r="Q1063" t="s">
        <v>67</v>
      </c>
      <c r="R1063" t="s">
        <v>62</v>
      </c>
      <c r="S1063" t="s">
        <v>63</v>
      </c>
      <c r="T1063" t="s">
        <v>68</v>
      </c>
      <c r="U1063">
        <v>2</v>
      </c>
      <c r="V1063" t="s">
        <v>108</v>
      </c>
      <c r="W1063" t="s">
        <v>151</v>
      </c>
      <c r="X1063" t="s">
        <v>213</v>
      </c>
      <c r="Y1063">
        <v>2</v>
      </c>
      <c r="Z1063">
        <v>1</v>
      </c>
      <c r="AA1063">
        <v>48</v>
      </c>
    </row>
    <row r="1064" spans="1:27" x14ac:dyDescent="0.35">
      <c r="A1064">
        <v>202</v>
      </c>
      <c r="B1064">
        <v>202</v>
      </c>
      <c r="C1064" t="s">
        <v>38</v>
      </c>
      <c r="D1064" t="s">
        <v>39</v>
      </c>
      <c r="E1064">
        <v>3</v>
      </c>
      <c r="F1064" t="s">
        <v>263</v>
      </c>
      <c r="G1064">
        <v>3</v>
      </c>
      <c r="H1064">
        <v>9</v>
      </c>
      <c r="I1064">
        <v>3</v>
      </c>
      <c r="J1064">
        <v>15</v>
      </c>
      <c r="K1064">
        <v>4</v>
      </c>
      <c r="L1064">
        <v>4</v>
      </c>
      <c r="M1064">
        <v>1</v>
      </c>
      <c r="N1064" t="s">
        <v>69</v>
      </c>
      <c r="O1064" t="s">
        <v>42</v>
      </c>
      <c r="P1064" t="s">
        <v>70</v>
      </c>
      <c r="Q1064" t="s">
        <v>71</v>
      </c>
      <c r="R1064" t="s">
        <v>62</v>
      </c>
      <c r="S1064" t="s">
        <v>63</v>
      </c>
      <c r="T1064" t="s">
        <v>72</v>
      </c>
      <c r="U1064">
        <v>2</v>
      </c>
      <c r="V1064" t="s">
        <v>122</v>
      </c>
      <c r="W1064" t="s">
        <v>222</v>
      </c>
      <c r="X1064" t="s">
        <v>199</v>
      </c>
      <c r="Y1064">
        <v>1</v>
      </c>
      <c r="Z1064">
        <v>1</v>
      </c>
      <c r="AA1064">
        <v>48</v>
      </c>
    </row>
    <row r="1065" spans="1:27" x14ac:dyDescent="0.35">
      <c r="A1065">
        <v>202</v>
      </c>
      <c r="B1065">
        <v>202</v>
      </c>
      <c r="C1065" t="s">
        <v>38</v>
      </c>
      <c r="D1065" t="s">
        <v>39</v>
      </c>
      <c r="E1065">
        <v>3</v>
      </c>
      <c r="F1065" t="s">
        <v>263</v>
      </c>
      <c r="G1065">
        <v>3</v>
      </c>
      <c r="H1065">
        <v>9</v>
      </c>
      <c r="I1065">
        <v>3</v>
      </c>
      <c r="J1065">
        <v>16</v>
      </c>
      <c r="K1065">
        <v>8</v>
      </c>
      <c r="L1065">
        <v>8</v>
      </c>
      <c r="M1065">
        <v>1</v>
      </c>
      <c r="N1065" t="s">
        <v>117</v>
      </c>
      <c r="O1065" t="s">
        <v>42</v>
      </c>
      <c r="P1065" t="s">
        <v>43</v>
      </c>
      <c r="Q1065" t="s">
        <v>44</v>
      </c>
      <c r="R1065" t="s">
        <v>52</v>
      </c>
      <c r="S1065" t="s">
        <v>53</v>
      </c>
      <c r="T1065" t="s">
        <v>118</v>
      </c>
      <c r="U1065">
        <v>2</v>
      </c>
      <c r="V1065" t="s">
        <v>116</v>
      </c>
      <c r="W1065" t="s">
        <v>179</v>
      </c>
      <c r="X1065" t="s">
        <v>230</v>
      </c>
      <c r="Y1065">
        <v>2</v>
      </c>
      <c r="Z1065">
        <v>1</v>
      </c>
      <c r="AA1065">
        <v>48</v>
      </c>
    </row>
    <row r="1066" spans="1:27" x14ac:dyDescent="0.35">
      <c r="A1066">
        <v>202</v>
      </c>
      <c r="B1066">
        <v>202</v>
      </c>
      <c r="C1066" t="s">
        <v>38</v>
      </c>
      <c r="D1066" t="s">
        <v>39</v>
      </c>
      <c r="E1066">
        <v>3</v>
      </c>
      <c r="F1066" t="s">
        <v>263</v>
      </c>
      <c r="G1066">
        <v>3</v>
      </c>
      <c r="H1066">
        <v>9</v>
      </c>
      <c r="I1066">
        <v>3</v>
      </c>
      <c r="J1066">
        <v>17</v>
      </c>
      <c r="K1066">
        <v>41</v>
      </c>
      <c r="L1066">
        <v>41</v>
      </c>
      <c r="M1066">
        <v>2</v>
      </c>
      <c r="N1066" t="s">
        <v>101</v>
      </c>
      <c r="O1066" t="s">
        <v>42</v>
      </c>
      <c r="P1066" t="s">
        <v>102</v>
      </c>
      <c r="Q1066" t="s">
        <v>103</v>
      </c>
      <c r="R1066" t="s">
        <v>45</v>
      </c>
      <c r="S1066" t="s">
        <v>46</v>
      </c>
      <c r="T1066" t="s">
        <v>104</v>
      </c>
      <c r="U1066">
        <v>1</v>
      </c>
      <c r="V1066" t="s">
        <v>47</v>
      </c>
      <c r="W1066" t="s">
        <v>228</v>
      </c>
      <c r="X1066" t="s">
        <v>193</v>
      </c>
      <c r="Y1066">
        <v>2</v>
      </c>
      <c r="Z1066">
        <v>1</v>
      </c>
      <c r="AA1066">
        <v>48</v>
      </c>
    </row>
    <row r="1067" spans="1:27" x14ac:dyDescent="0.35">
      <c r="A1067">
        <v>202</v>
      </c>
      <c r="B1067">
        <v>202</v>
      </c>
      <c r="C1067" t="s">
        <v>38</v>
      </c>
      <c r="D1067" t="s">
        <v>39</v>
      </c>
      <c r="E1067">
        <v>3</v>
      </c>
      <c r="F1067" t="s">
        <v>263</v>
      </c>
      <c r="G1067">
        <v>3</v>
      </c>
      <c r="H1067">
        <v>9</v>
      </c>
      <c r="I1067">
        <v>3</v>
      </c>
      <c r="J1067">
        <v>18</v>
      </c>
      <c r="K1067">
        <v>44</v>
      </c>
      <c r="L1067">
        <v>44</v>
      </c>
      <c r="M1067">
        <v>2</v>
      </c>
      <c r="N1067" t="s">
        <v>91</v>
      </c>
      <c r="O1067" t="s">
        <v>42</v>
      </c>
      <c r="P1067" t="s">
        <v>92</v>
      </c>
      <c r="Q1067" t="s">
        <v>93</v>
      </c>
      <c r="R1067" t="s">
        <v>62</v>
      </c>
      <c r="S1067" t="s">
        <v>63</v>
      </c>
      <c r="T1067" t="s">
        <v>94</v>
      </c>
      <c r="U1067">
        <v>2</v>
      </c>
      <c r="V1067" t="s">
        <v>112</v>
      </c>
      <c r="W1067" t="s">
        <v>204</v>
      </c>
      <c r="X1067" t="s">
        <v>195</v>
      </c>
      <c r="Y1067">
        <v>1</v>
      </c>
      <c r="Z1067">
        <v>1</v>
      </c>
      <c r="AA1067">
        <v>48</v>
      </c>
    </row>
    <row r="1068" spans="1:27" x14ac:dyDescent="0.35">
      <c r="A1068">
        <v>202</v>
      </c>
      <c r="B1068">
        <v>202</v>
      </c>
      <c r="C1068" t="s">
        <v>38</v>
      </c>
      <c r="D1068" t="s">
        <v>39</v>
      </c>
      <c r="E1068">
        <v>3</v>
      </c>
      <c r="F1068" t="s">
        <v>263</v>
      </c>
      <c r="G1068">
        <v>3</v>
      </c>
      <c r="H1068">
        <v>9</v>
      </c>
      <c r="I1068">
        <v>3</v>
      </c>
      <c r="J1068">
        <v>19</v>
      </c>
      <c r="K1068">
        <v>47</v>
      </c>
      <c r="L1068">
        <v>47</v>
      </c>
      <c r="M1068">
        <v>2</v>
      </c>
      <c r="N1068" t="s">
        <v>87</v>
      </c>
      <c r="O1068" t="s">
        <v>42</v>
      </c>
      <c r="P1068" t="s">
        <v>50</v>
      </c>
      <c r="Q1068" t="s">
        <v>51</v>
      </c>
      <c r="R1068" t="s">
        <v>45</v>
      </c>
      <c r="S1068" t="s">
        <v>46</v>
      </c>
      <c r="T1068" t="s">
        <v>88</v>
      </c>
      <c r="U1068">
        <v>4</v>
      </c>
      <c r="V1068" t="s">
        <v>54</v>
      </c>
      <c r="W1068" t="s">
        <v>216</v>
      </c>
      <c r="X1068" t="s">
        <v>141</v>
      </c>
      <c r="Y1068">
        <v>1</v>
      </c>
      <c r="Z1068">
        <v>1</v>
      </c>
      <c r="AA1068">
        <v>48</v>
      </c>
    </row>
    <row r="1069" spans="1:27" x14ac:dyDescent="0.35">
      <c r="A1069">
        <v>202</v>
      </c>
      <c r="B1069">
        <v>202</v>
      </c>
      <c r="C1069" t="s">
        <v>38</v>
      </c>
      <c r="D1069" t="s">
        <v>39</v>
      </c>
      <c r="E1069">
        <v>3</v>
      </c>
      <c r="F1069" t="s">
        <v>263</v>
      </c>
      <c r="G1069">
        <v>3</v>
      </c>
      <c r="H1069">
        <v>9</v>
      </c>
      <c r="I1069">
        <v>3</v>
      </c>
      <c r="J1069">
        <v>20</v>
      </c>
      <c r="K1069">
        <v>11</v>
      </c>
      <c r="L1069">
        <v>11</v>
      </c>
      <c r="M1069">
        <v>1</v>
      </c>
      <c r="N1069" t="s">
        <v>77</v>
      </c>
      <c r="O1069" t="s">
        <v>42</v>
      </c>
      <c r="P1069" t="s">
        <v>78</v>
      </c>
      <c r="Q1069" t="s">
        <v>79</v>
      </c>
      <c r="R1069" t="s">
        <v>80</v>
      </c>
      <c r="S1069" t="s">
        <v>81</v>
      </c>
      <c r="T1069" t="s">
        <v>82</v>
      </c>
      <c r="U1069">
        <v>2</v>
      </c>
      <c r="V1069" t="s">
        <v>114</v>
      </c>
      <c r="W1069" t="s">
        <v>238</v>
      </c>
      <c r="X1069" t="s">
        <v>191</v>
      </c>
      <c r="Y1069">
        <v>2</v>
      </c>
      <c r="Z1069">
        <v>1</v>
      </c>
      <c r="AA1069">
        <v>48</v>
      </c>
    </row>
    <row r="1070" spans="1:27" x14ac:dyDescent="0.35">
      <c r="A1070">
        <v>202</v>
      </c>
      <c r="B1070">
        <v>202</v>
      </c>
      <c r="C1070" t="s">
        <v>38</v>
      </c>
      <c r="D1070" t="s">
        <v>39</v>
      </c>
      <c r="E1070">
        <v>3</v>
      </c>
      <c r="F1070" t="s">
        <v>263</v>
      </c>
      <c r="G1070">
        <v>3</v>
      </c>
      <c r="H1070">
        <v>9</v>
      </c>
      <c r="I1070">
        <v>3</v>
      </c>
      <c r="J1070">
        <v>21</v>
      </c>
      <c r="K1070">
        <v>6</v>
      </c>
      <c r="L1070">
        <v>6</v>
      </c>
      <c r="M1070">
        <v>1</v>
      </c>
      <c r="N1070" t="s">
        <v>89</v>
      </c>
      <c r="O1070" t="s">
        <v>42</v>
      </c>
      <c r="P1070" t="s">
        <v>60</v>
      </c>
      <c r="Q1070" t="s">
        <v>61</v>
      </c>
      <c r="R1070" t="s">
        <v>52</v>
      </c>
      <c r="S1070" t="s">
        <v>53</v>
      </c>
      <c r="T1070" t="s">
        <v>90</v>
      </c>
      <c r="U1070">
        <v>2</v>
      </c>
      <c r="V1070" t="s">
        <v>64</v>
      </c>
      <c r="W1070" t="s">
        <v>249</v>
      </c>
      <c r="X1070" t="s">
        <v>187</v>
      </c>
      <c r="Y1070">
        <v>1</v>
      </c>
      <c r="Z1070">
        <v>1</v>
      </c>
      <c r="AA1070">
        <v>48</v>
      </c>
    </row>
    <row r="1071" spans="1:27" x14ac:dyDescent="0.35">
      <c r="A1071">
        <v>202</v>
      </c>
      <c r="B1071">
        <v>202</v>
      </c>
      <c r="C1071" t="s">
        <v>38</v>
      </c>
      <c r="D1071" t="s">
        <v>39</v>
      </c>
      <c r="E1071">
        <v>3</v>
      </c>
      <c r="F1071" t="s">
        <v>263</v>
      </c>
      <c r="G1071">
        <v>3</v>
      </c>
      <c r="H1071">
        <v>9</v>
      </c>
      <c r="I1071">
        <v>3</v>
      </c>
      <c r="J1071">
        <v>22</v>
      </c>
      <c r="K1071">
        <v>37</v>
      </c>
      <c r="L1071">
        <v>37</v>
      </c>
      <c r="M1071">
        <v>2</v>
      </c>
      <c r="N1071" t="s">
        <v>119</v>
      </c>
      <c r="O1071" t="s">
        <v>42</v>
      </c>
      <c r="P1071" t="s">
        <v>66</v>
      </c>
      <c r="Q1071" t="s">
        <v>67</v>
      </c>
      <c r="R1071" t="s">
        <v>80</v>
      </c>
      <c r="S1071" t="s">
        <v>81</v>
      </c>
      <c r="T1071" t="s">
        <v>120</v>
      </c>
      <c r="U1071">
        <v>1</v>
      </c>
      <c r="V1071" t="s">
        <v>68</v>
      </c>
      <c r="W1071" t="s">
        <v>189</v>
      </c>
      <c r="X1071" t="s">
        <v>225</v>
      </c>
      <c r="Y1071">
        <v>1</v>
      </c>
      <c r="Z1071">
        <v>1</v>
      </c>
      <c r="AA1071">
        <v>48</v>
      </c>
    </row>
    <row r="1072" spans="1:27" x14ac:dyDescent="0.35">
      <c r="A1072">
        <v>202</v>
      </c>
      <c r="B1072">
        <v>202</v>
      </c>
      <c r="C1072" t="s">
        <v>38</v>
      </c>
      <c r="D1072" t="s">
        <v>39</v>
      </c>
      <c r="E1072">
        <v>3</v>
      </c>
      <c r="F1072" t="s">
        <v>263</v>
      </c>
      <c r="G1072">
        <v>3</v>
      </c>
      <c r="H1072">
        <v>9</v>
      </c>
      <c r="I1072">
        <v>3</v>
      </c>
      <c r="J1072">
        <v>23</v>
      </c>
      <c r="K1072">
        <v>2</v>
      </c>
      <c r="L1072">
        <v>2</v>
      </c>
      <c r="M1072">
        <v>1</v>
      </c>
      <c r="N1072" t="s">
        <v>97</v>
      </c>
      <c r="O1072" t="s">
        <v>42</v>
      </c>
      <c r="P1072" t="s">
        <v>98</v>
      </c>
      <c r="Q1072" t="s">
        <v>99</v>
      </c>
      <c r="R1072" t="s">
        <v>80</v>
      </c>
      <c r="S1072" t="s">
        <v>81</v>
      </c>
      <c r="T1072" t="s">
        <v>100</v>
      </c>
      <c r="U1072">
        <v>2</v>
      </c>
      <c r="V1072" t="s">
        <v>110</v>
      </c>
      <c r="W1072" t="s">
        <v>253</v>
      </c>
      <c r="X1072" t="s">
        <v>171</v>
      </c>
      <c r="Y1072">
        <v>1</v>
      </c>
      <c r="Z1072">
        <v>1</v>
      </c>
      <c r="AA1072">
        <v>48</v>
      </c>
    </row>
    <row r="1073" spans="1:27" x14ac:dyDescent="0.35">
      <c r="A1073">
        <v>202</v>
      </c>
      <c r="B1073">
        <v>202</v>
      </c>
      <c r="C1073" t="s">
        <v>38</v>
      </c>
      <c r="D1073" t="s">
        <v>39</v>
      </c>
      <c r="E1073">
        <v>3</v>
      </c>
      <c r="F1073" t="s">
        <v>263</v>
      </c>
      <c r="G1073">
        <v>3</v>
      </c>
      <c r="H1073">
        <v>9</v>
      </c>
      <c r="I1073">
        <v>3</v>
      </c>
      <c r="J1073">
        <v>24</v>
      </c>
      <c r="K1073">
        <v>3</v>
      </c>
      <c r="L1073">
        <v>3</v>
      </c>
      <c r="M1073">
        <v>1</v>
      </c>
      <c r="N1073" t="s">
        <v>121</v>
      </c>
      <c r="O1073" t="s">
        <v>42</v>
      </c>
      <c r="P1073" t="s">
        <v>70</v>
      </c>
      <c r="Q1073" t="s">
        <v>71</v>
      </c>
      <c r="R1073" t="s">
        <v>80</v>
      </c>
      <c r="S1073" t="s">
        <v>81</v>
      </c>
      <c r="T1073" t="s">
        <v>122</v>
      </c>
      <c r="U1073">
        <v>2</v>
      </c>
      <c r="V1073" t="s">
        <v>100</v>
      </c>
      <c r="W1073" t="s">
        <v>233</v>
      </c>
      <c r="X1073" t="s">
        <v>148</v>
      </c>
      <c r="Y1073">
        <v>2</v>
      </c>
      <c r="Z1073">
        <v>1</v>
      </c>
      <c r="AA1073">
        <v>48</v>
      </c>
    </row>
    <row r="1074" spans="1:27" x14ac:dyDescent="0.35">
      <c r="A1074">
        <v>202</v>
      </c>
      <c r="B1074">
        <v>202</v>
      </c>
      <c r="C1074" t="s">
        <v>38</v>
      </c>
      <c r="D1074" t="s">
        <v>39</v>
      </c>
      <c r="E1074">
        <v>3</v>
      </c>
      <c r="F1074" t="s">
        <v>263</v>
      </c>
      <c r="G1074">
        <v>3</v>
      </c>
      <c r="H1074">
        <v>9</v>
      </c>
      <c r="I1074">
        <v>3</v>
      </c>
      <c r="J1074">
        <v>25</v>
      </c>
      <c r="K1074">
        <v>18</v>
      </c>
      <c r="L1074">
        <v>18</v>
      </c>
      <c r="M1074">
        <v>1</v>
      </c>
      <c r="N1074" t="s">
        <v>174</v>
      </c>
      <c r="O1074" t="s">
        <v>124</v>
      </c>
      <c r="P1074" t="s">
        <v>153</v>
      </c>
      <c r="Q1074" t="s">
        <v>154</v>
      </c>
      <c r="R1074" t="s">
        <v>150</v>
      </c>
      <c r="S1074" t="s">
        <v>53</v>
      </c>
      <c r="T1074" t="s">
        <v>175</v>
      </c>
      <c r="U1074">
        <v>2</v>
      </c>
      <c r="V1074" t="s">
        <v>155</v>
      </c>
      <c r="W1074" t="s">
        <v>230</v>
      </c>
      <c r="X1074" t="s">
        <v>100</v>
      </c>
      <c r="Y1074">
        <v>1</v>
      </c>
      <c r="Z1074">
        <v>1</v>
      </c>
      <c r="AA1074">
        <v>48</v>
      </c>
    </row>
    <row r="1075" spans="1:27" x14ac:dyDescent="0.35">
      <c r="A1075">
        <v>202</v>
      </c>
      <c r="B1075">
        <v>202</v>
      </c>
      <c r="C1075" t="s">
        <v>38</v>
      </c>
      <c r="D1075" t="s">
        <v>39</v>
      </c>
      <c r="E1075">
        <v>3</v>
      </c>
      <c r="F1075" t="s">
        <v>263</v>
      </c>
      <c r="G1075">
        <v>3</v>
      </c>
      <c r="H1075">
        <v>9</v>
      </c>
      <c r="I1075">
        <v>3</v>
      </c>
      <c r="J1075">
        <v>26</v>
      </c>
      <c r="K1075">
        <v>54</v>
      </c>
      <c r="L1075">
        <v>54</v>
      </c>
      <c r="M1075">
        <v>2</v>
      </c>
      <c r="N1075" t="s">
        <v>142</v>
      </c>
      <c r="O1075" t="s">
        <v>124</v>
      </c>
      <c r="P1075" t="s">
        <v>143</v>
      </c>
      <c r="Q1075" t="s">
        <v>144</v>
      </c>
      <c r="R1075" t="s">
        <v>132</v>
      </c>
      <c r="S1075" t="s">
        <v>81</v>
      </c>
      <c r="T1075" t="s">
        <v>145</v>
      </c>
      <c r="U1075">
        <v>1</v>
      </c>
      <c r="V1075" t="s">
        <v>173</v>
      </c>
      <c r="W1075" t="s">
        <v>64</v>
      </c>
      <c r="X1075" t="s">
        <v>233</v>
      </c>
      <c r="Y1075">
        <v>1</v>
      </c>
      <c r="Z1075">
        <v>1</v>
      </c>
      <c r="AA1075">
        <v>48</v>
      </c>
    </row>
    <row r="1076" spans="1:27" x14ac:dyDescent="0.35">
      <c r="A1076">
        <v>202</v>
      </c>
      <c r="B1076">
        <v>202</v>
      </c>
      <c r="C1076" t="s">
        <v>38</v>
      </c>
      <c r="D1076" t="s">
        <v>39</v>
      </c>
      <c r="E1076">
        <v>3</v>
      </c>
      <c r="F1076" t="s">
        <v>263</v>
      </c>
      <c r="G1076">
        <v>3</v>
      </c>
      <c r="H1076">
        <v>9</v>
      </c>
      <c r="I1076">
        <v>3</v>
      </c>
      <c r="J1076">
        <v>27</v>
      </c>
      <c r="K1076">
        <v>22</v>
      </c>
      <c r="L1076">
        <v>22</v>
      </c>
      <c r="M1076">
        <v>1</v>
      </c>
      <c r="N1076" t="s">
        <v>146</v>
      </c>
      <c r="O1076" t="s">
        <v>124</v>
      </c>
      <c r="P1076" t="s">
        <v>125</v>
      </c>
      <c r="Q1076" t="s">
        <v>126</v>
      </c>
      <c r="R1076" t="s">
        <v>147</v>
      </c>
      <c r="S1076" t="s">
        <v>63</v>
      </c>
      <c r="T1076" t="s">
        <v>148</v>
      </c>
      <c r="U1076">
        <v>1</v>
      </c>
      <c r="V1076" t="s">
        <v>128</v>
      </c>
      <c r="W1076" t="s">
        <v>122</v>
      </c>
      <c r="X1076" t="s">
        <v>251</v>
      </c>
      <c r="Y1076">
        <v>1</v>
      </c>
      <c r="Z1076">
        <v>1</v>
      </c>
      <c r="AA1076">
        <v>48</v>
      </c>
    </row>
    <row r="1077" spans="1:27" x14ac:dyDescent="0.35">
      <c r="A1077">
        <v>202</v>
      </c>
      <c r="B1077">
        <v>202</v>
      </c>
      <c r="C1077" t="s">
        <v>38</v>
      </c>
      <c r="D1077" t="s">
        <v>39</v>
      </c>
      <c r="E1077">
        <v>3</v>
      </c>
      <c r="F1077" t="s">
        <v>263</v>
      </c>
      <c r="G1077">
        <v>3</v>
      </c>
      <c r="H1077">
        <v>9</v>
      </c>
      <c r="I1077">
        <v>3</v>
      </c>
      <c r="J1077">
        <v>28</v>
      </c>
      <c r="K1077">
        <v>19</v>
      </c>
      <c r="L1077">
        <v>19</v>
      </c>
      <c r="M1077">
        <v>1</v>
      </c>
      <c r="N1077" t="s">
        <v>134</v>
      </c>
      <c r="O1077" t="s">
        <v>124</v>
      </c>
      <c r="P1077" t="s">
        <v>135</v>
      </c>
      <c r="Q1077" t="s">
        <v>136</v>
      </c>
      <c r="R1077" t="s">
        <v>127</v>
      </c>
      <c r="S1077" t="s">
        <v>46</v>
      </c>
      <c r="T1077" t="s">
        <v>137</v>
      </c>
      <c r="U1077">
        <v>5</v>
      </c>
      <c r="V1077" t="s">
        <v>151</v>
      </c>
      <c r="W1077" t="s">
        <v>243</v>
      </c>
      <c r="X1077" t="s">
        <v>114</v>
      </c>
      <c r="Y1077">
        <v>1</v>
      </c>
      <c r="Z1077">
        <v>1</v>
      </c>
      <c r="AA1077">
        <v>48</v>
      </c>
    </row>
    <row r="1078" spans="1:27" x14ac:dyDescent="0.35">
      <c r="A1078">
        <v>202</v>
      </c>
      <c r="B1078">
        <v>202</v>
      </c>
      <c r="C1078" t="s">
        <v>38</v>
      </c>
      <c r="D1078" t="s">
        <v>39</v>
      </c>
      <c r="E1078">
        <v>3</v>
      </c>
      <c r="F1078" t="s">
        <v>263</v>
      </c>
      <c r="G1078">
        <v>3</v>
      </c>
      <c r="H1078">
        <v>9</v>
      </c>
      <c r="I1078">
        <v>3</v>
      </c>
      <c r="J1078">
        <v>29</v>
      </c>
      <c r="K1078">
        <v>57</v>
      </c>
      <c r="L1078">
        <v>57</v>
      </c>
      <c r="M1078">
        <v>2</v>
      </c>
      <c r="N1078" t="s">
        <v>180</v>
      </c>
      <c r="O1078" t="s">
        <v>124</v>
      </c>
      <c r="P1078" t="s">
        <v>181</v>
      </c>
      <c r="Q1078" t="s">
        <v>182</v>
      </c>
      <c r="R1078" t="s">
        <v>147</v>
      </c>
      <c r="S1078" t="s">
        <v>63</v>
      </c>
      <c r="T1078" t="s">
        <v>183</v>
      </c>
      <c r="U1078">
        <v>5</v>
      </c>
      <c r="V1078" t="s">
        <v>171</v>
      </c>
      <c r="W1078" t="s">
        <v>259</v>
      </c>
      <c r="X1078" t="s">
        <v>88</v>
      </c>
      <c r="Y1078">
        <v>2</v>
      </c>
      <c r="Z1078">
        <v>1</v>
      </c>
      <c r="AA1078">
        <v>48</v>
      </c>
    </row>
    <row r="1079" spans="1:27" x14ac:dyDescent="0.35">
      <c r="A1079">
        <v>202</v>
      </c>
      <c r="B1079">
        <v>202</v>
      </c>
      <c r="C1079" t="s">
        <v>38</v>
      </c>
      <c r="D1079" t="s">
        <v>39</v>
      </c>
      <c r="E1079">
        <v>3</v>
      </c>
      <c r="F1079" t="s">
        <v>263</v>
      </c>
      <c r="G1079">
        <v>3</v>
      </c>
      <c r="H1079">
        <v>9</v>
      </c>
      <c r="I1079">
        <v>3</v>
      </c>
      <c r="J1079">
        <v>30</v>
      </c>
      <c r="K1079">
        <v>14</v>
      </c>
      <c r="L1079">
        <v>14</v>
      </c>
      <c r="M1079">
        <v>1</v>
      </c>
      <c r="N1079" t="s">
        <v>162</v>
      </c>
      <c r="O1079" t="s">
        <v>124</v>
      </c>
      <c r="P1079" t="s">
        <v>163</v>
      </c>
      <c r="Q1079" t="s">
        <v>164</v>
      </c>
      <c r="R1079" t="s">
        <v>132</v>
      </c>
      <c r="S1079" t="s">
        <v>81</v>
      </c>
      <c r="T1079" t="s">
        <v>165</v>
      </c>
      <c r="U1079">
        <v>5</v>
      </c>
      <c r="V1079" t="s">
        <v>189</v>
      </c>
      <c r="W1079" t="s">
        <v>255</v>
      </c>
      <c r="X1079" t="s">
        <v>90</v>
      </c>
      <c r="Y1079">
        <v>1</v>
      </c>
      <c r="Z1079">
        <v>1</v>
      </c>
      <c r="AA1079">
        <v>48</v>
      </c>
    </row>
    <row r="1080" spans="1:27" x14ac:dyDescent="0.35">
      <c r="A1080">
        <v>202</v>
      </c>
      <c r="B1080">
        <v>202</v>
      </c>
      <c r="C1080" t="s">
        <v>38</v>
      </c>
      <c r="D1080" t="s">
        <v>39</v>
      </c>
      <c r="E1080">
        <v>3</v>
      </c>
      <c r="F1080" t="s">
        <v>263</v>
      </c>
      <c r="G1080">
        <v>3</v>
      </c>
      <c r="H1080">
        <v>9</v>
      </c>
      <c r="I1080">
        <v>3</v>
      </c>
      <c r="J1080">
        <v>31</v>
      </c>
      <c r="K1080">
        <v>60</v>
      </c>
      <c r="L1080">
        <v>60</v>
      </c>
      <c r="M1080">
        <v>2</v>
      </c>
      <c r="N1080" t="s">
        <v>196</v>
      </c>
      <c r="O1080" t="s">
        <v>124</v>
      </c>
      <c r="P1080" t="s">
        <v>185</v>
      </c>
      <c r="Q1080" t="s">
        <v>186</v>
      </c>
      <c r="R1080" t="s">
        <v>150</v>
      </c>
      <c r="S1080" t="s">
        <v>53</v>
      </c>
      <c r="T1080" t="s">
        <v>197</v>
      </c>
      <c r="U1080">
        <v>4</v>
      </c>
      <c r="V1080" t="s">
        <v>199</v>
      </c>
      <c r="W1080" t="s">
        <v>257</v>
      </c>
      <c r="X1080" t="s">
        <v>47</v>
      </c>
      <c r="Y1080">
        <v>2</v>
      </c>
      <c r="Z1080">
        <v>1</v>
      </c>
      <c r="AA1080">
        <v>48</v>
      </c>
    </row>
    <row r="1081" spans="1:27" x14ac:dyDescent="0.35">
      <c r="A1081">
        <v>202</v>
      </c>
      <c r="B1081">
        <v>202</v>
      </c>
      <c r="C1081" t="s">
        <v>38</v>
      </c>
      <c r="D1081" t="s">
        <v>39</v>
      </c>
      <c r="E1081">
        <v>3</v>
      </c>
      <c r="F1081" t="s">
        <v>263</v>
      </c>
      <c r="G1081">
        <v>3</v>
      </c>
      <c r="H1081">
        <v>9</v>
      </c>
      <c r="I1081">
        <v>3</v>
      </c>
      <c r="J1081">
        <v>32</v>
      </c>
      <c r="K1081">
        <v>52</v>
      </c>
      <c r="L1081">
        <v>52</v>
      </c>
      <c r="M1081">
        <v>2</v>
      </c>
      <c r="N1081" t="s">
        <v>166</v>
      </c>
      <c r="O1081" t="s">
        <v>124</v>
      </c>
      <c r="P1081" t="s">
        <v>167</v>
      </c>
      <c r="Q1081" t="s">
        <v>168</v>
      </c>
      <c r="R1081" t="s">
        <v>150</v>
      </c>
      <c r="S1081" t="s">
        <v>53</v>
      </c>
      <c r="T1081" t="s">
        <v>169</v>
      </c>
      <c r="U1081">
        <v>4</v>
      </c>
      <c r="V1081" t="s">
        <v>191</v>
      </c>
      <c r="W1081" t="s">
        <v>58</v>
      </c>
      <c r="X1081" t="s">
        <v>204</v>
      </c>
      <c r="Y1081">
        <v>2</v>
      </c>
      <c r="Z1081">
        <v>1</v>
      </c>
      <c r="AA1081">
        <v>48</v>
      </c>
    </row>
    <row r="1082" spans="1:27" x14ac:dyDescent="0.35">
      <c r="A1082">
        <v>202</v>
      </c>
      <c r="B1082">
        <v>202</v>
      </c>
      <c r="C1082" t="s">
        <v>38</v>
      </c>
      <c r="D1082" t="s">
        <v>39</v>
      </c>
      <c r="E1082">
        <v>3</v>
      </c>
      <c r="F1082" t="s">
        <v>263</v>
      </c>
      <c r="G1082">
        <v>3</v>
      </c>
      <c r="H1082">
        <v>9</v>
      </c>
      <c r="I1082">
        <v>3</v>
      </c>
      <c r="J1082">
        <v>33</v>
      </c>
      <c r="K1082">
        <v>16</v>
      </c>
      <c r="L1082">
        <v>16</v>
      </c>
      <c r="M1082">
        <v>1</v>
      </c>
      <c r="N1082" t="s">
        <v>170</v>
      </c>
      <c r="O1082" t="s">
        <v>124</v>
      </c>
      <c r="P1082" t="s">
        <v>157</v>
      </c>
      <c r="Q1082" t="s">
        <v>158</v>
      </c>
      <c r="R1082" t="s">
        <v>147</v>
      </c>
      <c r="S1082" t="s">
        <v>63</v>
      </c>
      <c r="T1082" t="s">
        <v>171</v>
      </c>
      <c r="U1082">
        <v>2</v>
      </c>
      <c r="V1082" t="s">
        <v>159</v>
      </c>
      <c r="W1082" t="s">
        <v>225</v>
      </c>
      <c r="X1082" t="s">
        <v>116</v>
      </c>
      <c r="Y1082">
        <v>1</v>
      </c>
      <c r="Z1082">
        <v>1</v>
      </c>
      <c r="AA1082">
        <v>48</v>
      </c>
    </row>
    <row r="1083" spans="1:27" x14ac:dyDescent="0.35">
      <c r="A1083">
        <v>202</v>
      </c>
      <c r="B1083">
        <v>202</v>
      </c>
      <c r="C1083" t="s">
        <v>38</v>
      </c>
      <c r="D1083" t="s">
        <v>39</v>
      </c>
      <c r="E1083">
        <v>3</v>
      </c>
      <c r="F1083" t="s">
        <v>263</v>
      </c>
      <c r="G1083">
        <v>3</v>
      </c>
      <c r="H1083">
        <v>9</v>
      </c>
      <c r="I1083">
        <v>3</v>
      </c>
      <c r="J1083">
        <v>34</v>
      </c>
      <c r="K1083">
        <v>53</v>
      </c>
      <c r="L1083">
        <v>53</v>
      </c>
      <c r="M1083">
        <v>2</v>
      </c>
      <c r="N1083" t="s">
        <v>172</v>
      </c>
      <c r="O1083" t="s">
        <v>124</v>
      </c>
      <c r="P1083" t="s">
        <v>143</v>
      </c>
      <c r="Q1083" t="s">
        <v>144</v>
      </c>
      <c r="R1083" t="s">
        <v>127</v>
      </c>
      <c r="S1083" t="s">
        <v>46</v>
      </c>
      <c r="T1083" t="s">
        <v>173</v>
      </c>
      <c r="U1083">
        <v>2</v>
      </c>
      <c r="V1083" t="s">
        <v>137</v>
      </c>
      <c r="W1083" t="s">
        <v>241</v>
      </c>
      <c r="X1083" t="s">
        <v>94</v>
      </c>
      <c r="Y1083">
        <v>2</v>
      </c>
      <c r="Z1083">
        <v>1</v>
      </c>
      <c r="AA1083">
        <v>48</v>
      </c>
    </row>
    <row r="1084" spans="1:27" x14ac:dyDescent="0.35">
      <c r="A1084">
        <v>202</v>
      </c>
      <c r="B1084">
        <v>202</v>
      </c>
      <c r="C1084" t="s">
        <v>38</v>
      </c>
      <c r="D1084" t="s">
        <v>39</v>
      </c>
      <c r="E1084">
        <v>3</v>
      </c>
      <c r="F1084" t="s">
        <v>263</v>
      </c>
      <c r="G1084">
        <v>3</v>
      </c>
      <c r="H1084">
        <v>9</v>
      </c>
      <c r="I1084">
        <v>3</v>
      </c>
      <c r="J1084">
        <v>35</v>
      </c>
      <c r="K1084">
        <v>50</v>
      </c>
      <c r="L1084">
        <v>50</v>
      </c>
      <c r="M1084">
        <v>2</v>
      </c>
      <c r="N1084" t="s">
        <v>192</v>
      </c>
      <c r="O1084" t="s">
        <v>124</v>
      </c>
      <c r="P1084" t="s">
        <v>130</v>
      </c>
      <c r="Q1084" t="s">
        <v>131</v>
      </c>
      <c r="R1084" t="s">
        <v>147</v>
      </c>
      <c r="S1084" t="s">
        <v>63</v>
      </c>
      <c r="T1084" t="s">
        <v>193</v>
      </c>
      <c r="U1084">
        <v>4</v>
      </c>
      <c r="V1084" t="s">
        <v>133</v>
      </c>
      <c r="W1084" t="s">
        <v>219</v>
      </c>
      <c r="X1084" t="s">
        <v>96</v>
      </c>
      <c r="Y1084">
        <v>1</v>
      </c>
      <c r="Z1084">
        <v>1</v>
      </c>
      <c r="AA1084">
        <v>48</v>
      </c>
    </row>
    <row r="1085" spans="1:27" x14ac:dyDescent="0.35">
      <c r="A1085">
        <v>202</v>
      </c>
      <c r="B1085">
        <v>202</v>
      </c>
      <c r="C1085" t="s">
        <v>38</v>
      </c>
      <c r="D1085" t="s">
        <v>39</v>
      </c>
      <c r="E1085">
        <v>3</v>
      </c>
      <c r="F1085" t="s">
        <v>263</v>
      </c>
      <c r="G1085">
        <v>3</v>
      </c>
      <c r="H1085">
        <v>9</v>
      </c>
      <c r="I1085">
        <v>3</v>
      </c>
      <c r="J1085">
        <v>36</v>
      </c>
      <c r="K1085">
        <v>56</v>
      </c>
      <c r="L1085">
        <v>56</v>
      </c>
      <c r="M1085">
        <v>2</v>
      </c>
      <c r="N1085" t="s">
        <v>160</v>
      </c>
      <c r="O1085" t="s">
        <v>124</v>
      </c>
      <c r="P1085" t="s">
        <v>139</v>
      </c>
      <c r="Q1085" t="s">
        <v>140</v>
      </c>
      <c r="R1085" t="s">
        <v>147</v>
      </c>
      <c r="S1085" t="s">
        <v>63</v>
      </c>
      <c r="T1085" t="s">
        <v>161</v>
      </c>
      <c r="U1085">
        <v>5</v>
      </c>
      <c r="V1085" t="s">
        <v>148</v>
      </c>
      <c r="W1085" t="s">
        <v>106</v>
      </c>
      <c r="X1085" t="s">
        <v>228</v>
      </c>
      <c r="Y1085">
        <v>2</v>
      </c>
      <c r="Z1085">
        <v>1</v>
      </c>
      <c r="AA1085">
        <v>48</v>
      </c>
    </row>
    <row r="1086" spans="1:27" x14ac:dyDescent="0.35">
      <c r="A1086">
        <v>202</v>
      </c>
      <c r="B1086">
        <v>202</v>
      </c>
      <c r="C1086" t="s">
        <v>38</v>
      </c>
      <c r="D1086" t="s">
        <v>39</v>
      </c>
      <c r="E1086">
        <v>3</v>
      </c>
      <c r="F1086" t="s">
        <v>263</v>
      </c>
      <c r="G1086">
        <v>3</v>
      </c>
      <c r="H1086">
        <v>9</v>
      </c>
      <c r="I1086">
        <v>3</v>
      </c>
      <c r="J1086">
        <v>37</v>
      </c>
      <c r="K1086">
        <v>20</v>
      </c>
      <c r="L1086">
        <v>20</v>
      </c>
      <c r="M1086">
        <v>1</v>
      </c>
      <c r="N1086" t="s">
        <v>149</v>
      </c>
      <c r="O1086" t="s">
        <v>124</v>
      </c>
      <c r="P1086" t="s">
        <v>135</v>
      </c>
      <c r="Q1086" t="s">
        <v>136</v>
      </c>
      <c r="R1086" t="s">
        <v>150</v>
      </c>
      <c r="S1086" t="s">
        <v>53</v>
      </c>
      <c r="T1086" t="s">
        <v>151</v>
      </c>
      <c r="U1086">
        <v>2</v>
      </c>
      <c r="V1086" t="s">
        <v>175</v>
      </c>
      <c r="W1086" t="s">
        <v>112</v>
      </c>
      <c r="X1086" t="s">
        <v>253</v>
      </c>
      <c r="Y1086">
        <v>2</v>
      </c>
      <c r="Z1086">
        <v>1</v>
      </c>
      <c r="AA1086">
        <v>48</v>
      </c>
    </row>
    <row r="1087" spans="1:27" x14ac:dyDescent="0.35">
      <c r="A1087">
        <v>202</v>
      </c>
      <c r="B1087">
        <v>202</v>
      </c>
      <c r="C1087" t="s">
        <v>38</v>
      </c>
      <c r="D1087" t="s">
        <v>39</v>
      </c>
      <c r="E1087">
        <v>3</v>
      </c>
      <c r="F1087" t="s">
        <v>263</v>
      </c>
      <c r="G1087">
        <v>3</v>
      </c>
      <c r="H1087">
        <v>9</v>
      </c>
      <c r="I1087">
        <v>3</v>
      </c>
      <c r="J1087">
        <v>38</v>
      </c>
      <c r="K1087">
        <v>49</v>
      </c>
      <c r="L1087">
        <v>49</v>
      </c>
      <c r="M1087">
        <v>2</v>
      </c>
      <c r="N1087" t="s">
        <v>129</v>
      </c>
      <c r="O1087" t="s">
        <v>124</v>
      </c>
      <c r="P1087" t="s">
        <v>130</v>
      </c>
      <c r="Q1087" t="s">
        <v>131</v>
      </c>
      <c r="R1087" t="s">
        <v>132</v>
      </c>
      <c r="S1087" t="s">
        <v>81</v>
      </c>
      <c r="T1087" t="s">
        <v>133</v>
      </c>
      <c r="U1087">
        <v>1</v>
      </c>
      <c r="V1087" t="s">
        <v>141</v>
      </c>
      <c r="W1087" t="s">
        <v>236</v>
      </c>
      <c r="X1087" t="s">
        <v>108</v>
      </c>
      <c r="Y1087">
        <v>2</v>
      </c>
      <c r="Z1087">
        <v>1</v>
      </c>
      <c r="AA1087">
        <v>48</v>
      </c>
    </row>
    <row r="1088" spans="1:27" x14ac:dyDescent="0.35">
      <c r="A1088">
        <v>202</v>
      </c>
      <c r="B1088">
        <v>202</v>
      </c>
      <c r="C1088" t="s">
        <v>38</v>
      </c>
      <c r="D1088" t="s">
        <v>39</v>
      </c>
      <c r="E1088">
        <v>3</v>
      </c>
      <c r="F1088" t="s">
        <v>263</v>
      </c>
      <c r="G1088">
        <v>3</v>
      </c>
      <c r="H1088">
        <v>9</v>
      </c>
      <c r="I1088">
        <v>3</v>
      </c>
      <c r="J1088">
        <v>39</v>
      </c>
      <c r="K1088">
        <v>58</v>
      </c>
      <c r="L1088">
        <v>58</v>
      </c>
      <c r="M1088">
        <v>2</v>
      </c>
      <c r="N1088" t="s">
        <v>190</v>
      </c>
      <c r="O1088" t="s">
        <v>124</v>
      </c>
      <c r="P1088" t="s">
        <v>181</v>
      </c>
      <c r="Q1088" t="s">
        <v>182</v>
      </c>
      <c r="R1088" t="s">
        <v>150</v>
      </c>
      <c r="S1088" t="s">
        <v>53</v>
      </c>
      <c r="T1088" t="s">
        <v>191</v>
      </c>
      <c r="U1088">
        <v>4</v>
      </c>
      <c r="V1088" t="s">
        <v>183</v>
      </c>
      <c r="W1088" t="s">
        <v>261</v>
      </c>
      <c r="X1088" t="s">
        <v>120</v>
      </c>
      <c r="Y1088">
        <v>1</v>
      </c>
      <c r="Z1088">
        <v>1</v>
      </c>
      <c r="AA1088">
        <v>48</v>
      </c>
    </row>
    <row r="1089" spans="1:27" x14ac:dyDescent="0.35">
      <c r="A1089">
        <v>202</v>
      </c>
      <c r="B1089">
        <v>202</v>
      </c>
      <c r="C1089" t="s">
        <v>38</v>
      </c>
      <c r="D1089" t="s">
        <v>39</v>
      </c>
      <c r="E1089">
        <v>3</v>
      </c>
      <c r="F1089" t="s">
        <v>263</v>
      </c>
      <c r="G1089">
        <v>3</v>
      </c>
      <c r="H1089">
        <v>9</v>
      </c>
      <c r="I1089">
        <v>3</v>
      </c>
      <c r="J1089">
        <v>40</v>
      </c>
      <c r="K1089">
        <v>59</v>
      </c>
      <c r="L1089">
        <v>59</v>
      </c>
      <c r="M1089">
        <v>2</v>
      </c>
      <c r="N1089" t="s">
        <v>184</v>
      </c>
      <c r="O1089" t="s">
        <v>124</v>
      </c>
      <c r="P1089" t="s">
        <v>185</v>
      </c>
      <c r="Q1089" t="s">
        <v>186</v>
      </c>
      <c r="R1089" t="s">
        <v>127</v>
      </c>
      <c r="S1089" t="s">
        <v>46</v>
      </c>
      <c r="T1089" t="s">
        <v>187</v>
      </c>
      <c r="U1089">
        <v>5</v>
      </c>
      <c r="V1089" t="s">
        <v>197</v>
      </c>
      <c r="W1089" t="s">
        <v>86</v>
      </c>
      <c r="X1089" t="s">
        <v>210</v>
      </c>
      <c r="Y1089">
        <v>1</v>
      </c>
      <c r="Z1089">
        <v>1</v>
      </c>
      <c r="AA1089">
        <v>48</v>
      </c>
    </row>
    <row r="1090" spans="1:27" x14ac:dyDescent="0.35">
      <c r="A1090">
        <v>202</v>
      </c>
      <c r="B1090">
        <v>202</v>
      </c>
      <c r="C1090" t="s">
        <v>38</v>
      </c>
      <c r="D1090" t="s">
        <v>39</v>
      </c>
      <c r="E1090">
        <v>3</v>
      </c>
      <c r="F1090" t="s">
        <v>263</v>
      </c>
      <c r="G1090">
        <v>3</v>
      </c>
      <c r="H1090">
        <v>9</v>
      </c>
      <c r="I1090">
        <v>3</v>
      </c>
      <c r="J1090">
        <v>41</v>
      </c>
      <c r="K1090">
        <v>17</v>
      </c>
      <c r="L1090">
        <v>17</v>
      </c>
      <c r="M1090">
        <v>1</v>
      </c>
      <c r="N1090" t="s">
        <v>152</v>
      </c>
      <c r="O1090" t="s">
        <v>124</v>
      </c>
      <c r="P1090" t="s">
        <v>153</v>
      </c>
      <c r="Q1090" t="s">
        <v>154</v>
      </c>
      <c r="R1090" t="s">
        <v>147</v>
      </c>
      <c r="S1090" t="s">
        <v>63</v>
      </c>
      <c r="T1090" t="s">
        <v>155</v>
      </c>
      <c r="U1090">
        <v>4</v>
      </c>
      <c r="V1090" t="s">
        <v>193</v>
      </c>
      <c r="W1090" t="s">
        <v>118</v>
      </c>
      <c r="X1090" t="s">
        <v>238</v>
      </c>
      <c r="Y1090">
        <v>2</v>
      </c>
      <c r="Z1090">
        <v>1</v>
      </c>
      <c r="AA1090">
        <v>48</v>
      </c>
    </row>
    <row r="1091" spans="1:27" x14ac:dyDescent="0.35">
      <c r="A1091">
        <v>202</v>
      </c>
      <c r="B1091">
        <v>202</v>
      </c>
      <c r="C1091" t="s">
        <v>38</v>
      </c>
      <c r="D1091" t="s">
        <v>39</v>
      </c>
      <c r="E1091">
        <v>3</v>
      </c>
      <c r="F1091" t="s">
        <v>263</v>
      </c>
      <c r="G1091">
        <v>3</v>
      </c>
      <c r="H1091">
        <v>9</v>
      </c>
      <c r="I1091">
        <v>3</v>
      </c>
      <c r="J1091">
        <v>42</v>
      </c>
      <c r="K1091">
        <v>13</v>
      </c>
      <c r="L1091">
        <v>13</v>
      </c>
      <c r="M1091">
        <v>1</v>
      </c>
      <c r="N1091" t="s">
        <v>188</v>
      </c>
      <c r="O1091" t="s">
        <v>124</v>
      </c>
      <c r="P1091" t="s">
        <v>163</v>
      </c>
      <c r="Q1091" t="s">
        <v>164</v>
      </c>
      <c r="R1091" t="s">
        <v>127</v>
      </c>
      <c r="S1091" t="s">
        <v>46</v>
      </c>
      <c r="T1091" t="s">
        <v>189</v>
      </c>
      <c r="U1091">
        <v>4</v>
      </c>
      <c r="V1091" t="s">
        <v>187</v>
      </c>
      <c r="W1091" t="s">
        <v>68</v>
      </c>
      <c r="X1091" t="s">
        <v>207</v>
      </c>
      <c r="Y1091">
        <v>2</v>
      </c>
      <c r="Z1091">
        <v>1</v>
      </c>
      <c r="AA1091">
        <v>48</v>
      </c>
    </row>
    <row r="1092" spans="1:27" x14ac:dyDescent="0.35">
      <c r="A1092">
        <v>202</v>
      </c>
      <c r="B1092">
        <v>202</v>
      </c>
      <c r="C1092" t="s">
        <v>38</v>
      </c>
      <c r="D1092" t="s">
        <v>39</v>
      </c>
      <c r="E1092">
        <v>3</v>
      </c>
      <c r="F1092" t="s">
        <v>263</v>
      </c>
      <c r="G1092">
        <v>3</v>
      </c>
      <c r="H1092">
        <v>9</v>
      </c>
      <c r="I1092">
        <v>3</v>
      </c>
      <c r="J1092">
        <v>43</v>
      </c>
      <c r="K1092">
        <v>23</v>
      </c>
      <c r="L1092">
        <v>23</v>
      </c>
      <c r="M1092">
        <v>1</v>
      </c>
      <c r="N1092" t="s">
        <v>176</v>
      </c>
      <c r="O1092" t="s">
        <v>124</v>
      </c>
      <c r="P1092" t="s">
        <v>177</v>
      </c>
      <c r="Q1092" t="s">
        <v>178</v>
      </c>
      <c r="R1092" t="s">
        <v>132</v>
      </c>
      <c r="S1092" t="s">
        <v>81</v>
      </c>
      <c r="T1092" t="s">
        <v>179</v>
      </c>
      <c r="U1092">
        <v>2</v>
      </c>
      <c r="V1092" t="s">
        <v>145</v>
      </c>
      <c r="W1092" t="s">
        <v>104</v>
      </c>
      <c r="X1092" t="s">
        <v>222</v>
      </c>
      <c r="Y1092">
        <v>2</v>
      </c>
      <c r="Z1092">
        <v>1</v>
      </c>
      <c r="AA1092">
        <v>48</v>
      </c>
    </row>
    <row r="1093" spans="1:27" x14ac:dyDescent="0.35">
      <c r="A1093">
        <v>202</v>
      </c>
      <c r="B1093">
        <v>202</v>
      </c>
      <c r="C1093" t="s">
        <v>38</v>
      </c>
      <c r="D1093" t="s">
        <v>39</v>
      </c>
      <c r="E1093">
        <v>3</v>
      </c>
      <c r="F1093" t="s">
        <v>263</v>
      </c>
      <c r="G1093">
        <v>3</v>
      </c>
      <c r="H1093">
        <v>9</v>
      </c>
      <c r="I1093">
        <v>3</v>
      </c>
      <c r="J1093">
        <v>44</v>
      </c>
      <c r="K1093">
        <v>21</v>
      </c>
      <c r="L1093">
        <v>21</v>
      </c>
      <c r="M1093">
        <v>1</v>
      </c>
      <c r="N1093" t="s">
        <v>123</v>
      </c>
      <c r="O1093" t="s">
        <v>124</v>
      </c>
      <c r="P1093" t="s">
        <v>125</v>
      </c>
      <c r="Q1093" t="s">
        <v>126</v>
      </c>
      <c r="R1093" t="s">
        <v>127</v>
      </c>
      <c r="S1093" t="s">
        <v>46</v>
      </c>
      <c r="T1093" t="s">
        <v>128</v>
      </c>
      <c r="U1093">
        <v>1</v>
      </c>
      <c r="V1093" t="s">
        <v>195</v>
      </c>
      <c r="W1093" t="s">
        <v>54</v>
      </c>
      <c r="X1093" t="s">
        <v>245</v>
      </c>
      <c r="Y1093">
        <v>2</v>
      </c>
      <c r="Z1093">
        <v>1</v>
      </c>
      <c r="AA1093">
        <v>48</v>
      </c>
    </row>
    <row r="1094" spans="1:27" x14ac:dyDescent="0.35">
      <c r="A1094">
        <v>202</v>
      </c>
      <c r="B1094">
        <v>202</v>
      </c>
      <c r="C1094" t="s">
        <v>38</v>
      </c>
      <c r="D1094" t="s">
        <v>39</v>
      </c>
      <c r="E1094">
        <v>3</v>
      </c>
      <c r="F1094" t="s">
        <v>263</v>
      </c>
      <c r="G1094">
        <v>3</v>
      </c>
      <c r="H1094">
        <v>9</v>
      </c>
      <c r="I1094">
        <v>3</v>
      </c>
      <c r="J1094">
        <v>45</v>
      </c>
      <c r="K1094">
        <v>51</v>
      </c>
      <c r="L1094">
        <v>51</v>
      </c>
      <c r="M1094">
        <v>2</v>
      </c>
      <c r="N1094" t="s">
        <v>194</v>
      </c>
      <c r="O1094" t="s">
        <v>124</v>
      </c>
      <c r="P1094" t="s">
        <v>167</v>
      </c>
      <c r="Q1094" t="s">
        <v>168</v>
      </c>
      <c r="R1094" t="s">
        <v>127</v>
      </c>
      <c r="S1094" t="s">
        <v>46</v>
      </c>
      <c r="T1094" t="s">
        <v>195</v>
      </c>
      <c r="U1094">
        <v>4</v>
      </c>
      <c r="V1094" t="s">
        <v>169</v>
      </c>
      <c r="W1094" t="s">
        <v>82</v>
      </c>
      <c r="X1094" t="s">
        <v>216</v>
      </c>
      <c r="Y1094">
        <v>1</v>
      </c>
      <c r="Z1094">
        <v>1</v>
      </c>
      <c r="AA1094">
        <v>48</v>
      </c>
    </row>
    <row r="1095" spans="1:27" x14ac:dyDescent="0.35">
      <c r="A1095">
        <v>202</v>
      </c>
      <c r="B1095">
        <v>202</v>
      </c>
      <c r="C1095" t="s">
        <v>38</v>
      </c>
      <c r="D1095" t="s">
        <v>39</v>
      </c>
      <c r="E1095">
        <v>3</v>
      </c>
      <c r="F1095" t="s">
        <v>263</v>
      </c>
      <c r="G1095">
        <v>3</v>
      </c>
      <c r="H1095">
        <v>9</v>
      </c>
      <c r="I1095">
        <v>3</v>
      </c>
      <c r="J1095">
        <v>46</v>
      </c>
      <c r="K1095">
        <v>15</v>
      </c>
      <c r="L1095">
        <v>15</v>
      </c>
      <c r="M1095">
        <v>1</v>
      </c>
      <c r="N1095" t="s">
        <v>156</v>
      </c>
      <c r="O1095" t="s">
        <v>124</v>
      </c>
      <c r="P1095" t="s">
        <v>157</v>
      </c>
      <c r="Q1095" t="s">
        <v>158</v>
      </c>
      <c r="R1095" t="s">
        <v>132</v>
      </c>
      <c r="S1095" t="s">
        <v>81</v>
      </c>
      <c r="T1095" t="s">
        <v>159</v>
      </c>
      <c r="U1095">
        <v>4</v>
      </c>
      <c r="V1095" t="s">
        <v>165</v>
      </c>
      <c r="W1095" t="s">
        <v>110</v>
      </c>
      <c r="X1095" t="s">
        <v>249</v>
      </c>
      <c r="Y1095">
        <v>2</v>
      </c>
      <c r="Z1095">
        <v>1</v>
      </c>
      <c r="AA1095">
        <v>48</v>
      </c>
    </row>
    <row r="1096" spans="1:27" x14ac:dyDescent="0.35">
      <c r="A1096">
        <v>202</v>
      </c>
      <c r="B1096">
        <v>202</v>
      </c>
      <c r="C1096" t="s">
        <v>38</v>
      </c>
      <c r="D1096" t="s">
        <v>39</v>
      </c>
      <c r="E1096">
        <v>3</v>
      </c>
      <c r="F1096" t="s">
        <v>263</v>
      </c>
      <c r="G1096">
        <v>3</v>
      </c>
      <c r="H1096">
        <v>9</v>
      </c>
      <c r="I1096">
        <v>3</v>
      </c>
      <c r="J1096">
        <v>47</v>
      </c>
      <c r="K1096">
        <v>24</v>
      </c>
      <c r="L1096">
        <v>24</v>
      </c>
      <c r="M1096">
        <v>1</v>
      </c>
      <c r="N1096" t="s">
        <v>198</v>
      </c>
      <c r="O1096" t="s">
        <v>124</v>
      </c>
      <c r="P1096" t="s">
        <v>177</v>
      </c>
      <c r="Q1096" t="s">
        <v>178</v>
      </c>
      <c r="R1096" t="s">
        <v>150</v>
      </c>
      <c r="S1096" t="s">
        <v>53</v>
      </c>
      <c r="T1096" t="s">
        <v>199</v>
      </c>
      <c r="U1096">
        <v>4</v>
      </c>
      <c r="V1096" t="s">
        <v>179</v>
      </c>
      <c r="W1096" t="s">
        <v>247</v>
      </c>
      <c r="X1096" t="s">
        <v>72</v>
      </c>
      <c r="Y1096">
        <v>1</v>
      </c>
      <c r="Z1096">
        <v>1</v>
      </c>
      <c r="AA1096">
        <v>48</v>
      </c>
    </row>
    <row r="1097" spans="1:27" x14ac:dyDescent="0.35">
      <c r="A1097">
        <v>202</v>
      </c>
      <c r="B1097">
        <v>202</v>
      </c>
      <c r="C1097" t="s">
        <v>38</v>
      </c>
      <c r="D1097" t="s">
        <v>39</v>
      </c>
      <c r="E1097">
        <v>3</v>
      </c>
      <c r="F1097" t="s">
        <v>263</v>
      </c>
      <c r="G1097">
        <v>3</v>
      </c>
      <c r="H1097">
        <v>9</v>
      </c>
      <c r="I1097">
        <v>3</v>
      </c>
      <c r="J1097">
        <v>48</v>
      </c>
      <c r="K1097">
        <v>55</v>
      </c>
      <c r="L1097">
        <v>55</v>
      </c>
      <c r="M1097">
        <v>2</v>
      </c>
      <c r="N1097" t="s">
        <v>138</v>
      </c>
      <c r="O1097" t="s">
        <v>124</v>
      </c>
      <c r="P1097" t="s">
        <v>139</v>
      </c>
      <c r="Q1097" t="s">
        <v>140</v>
      </c>
      <c r="R1097" t="s">
        <v>132</v>
      </c>
      <c r="S1097" t="s">
        <v>81</v>
      </c>
      <c r="T1097" t="s">
        <v>141</v>
      </c>
      <c r="U1097">
        <v>2</v>
      </c>
      <c r="V1097" t="s">
        <v>161</v>
      </c>
      <c r="W1097" t="s">
        <v>213</v>
      </c>
      <c r="X1097" t="s">
        <v>76</v>
      </c>
      <c r="Y1097">
        <v>1</v>
      </c>
      <c r="Z1097">
        <v>1</v>
      </c>
      <c r="AA1097">
        <v>48</v>
      </c>
    </row>
    <row r="1098" spans="1:27" x14ac:dyDescent="0.35">
      <c r="A1098">
        <v>202</v>
      </c>
      <c r="B1098">
        <v>202</v>
      </c>
      <c r="C1098" t="s">
        <v>38</v>
      </c>
      <c r="D1098" t="s">
        <v>39</v>
      </c>
      <c r="E1098">
        <v>3</v>
      </c>
      <c r="F1098" t="s">
        <v>263</v>
      </c>
      <c r="G1098">
        <v>3</v>
      </c>
      <c r="H1098">
        <v>9</v>
      </c>
      <c r="I1098">
        <v>3</v>
      </c>
      <c r="J1098">
        <v>49</v>
      </c>
      <c r="K1098">
        <v>36</v>
      </c>
      <c r="L1098">
        <v>36</v>
      </c>
      <c r="M1098">
        <v>1</v>
      </c>
      <c r="N1098" t="s">
        <v>231</v>
      </c>
      <c r="O1098" t="s">
        <v>201</v>
      </c>
      <c r="P1098" t="s">
        <v>202</v>
      </c>
      <c r="Q1098" t="s">
        <v>232</v>
      </c>
      <c r="R1098" t="s">
        <v>202</v>
      </c>
      <c r="S1098" t="s">
        <v>53</v>
      </c>
      <c r="T1098" t="s">
        <v>233</v>
      </c>
      <c r="U1098">
        <v>4</v>
      </c>
      <c r="V1098" t="s">
        <v>255</v>
      </c>
      <c r="W1098" t="s">
        <v>114</v>
      </c>
      <c r="X1098" t="s">
        <v>133</v>
      </c>
      <c r="Y1098">
        <v>2</v>
      </c>
      <c r="Z1098">
        <v>1</v>
      </c>
      <c r="AA1098">
        <v>48</v>
      </c>
    </row>
    <row r="1099" spans="1:27" x14ac:dyDescent="0.35">
      <c r="A1099">
        <v>202</v>
      </c>
      <c r="B1099">
        <v>202</v>
      </c>
      <c r="C1099" t="s">
        <v>38</v>
      </c>
      <c r="D1099" t="s">
        <v>39</v>
      </c>
      <c r="E1099">
        <v>3</v>
      </c>
      <c r="F1099" t="s">
        <v>263</v>
      </c>
      <c r="G1099">
        <v>3</v>
      </c>
      <c r="H1099">
        <v>9</v>
      </c>
      <c r="I1099">
        <v>3</v>
      </c>
      <c r="J1099">
        <v>50</v>
      </c>
      <c r="K1099">
        <v>27</v>
      </c>
      <c r="L1099">
        <v>27</v>
      </c>
      <c r="M1099">
        <v>1</v>
      </c>
      <c r="N1099" t="s">
        <v>205</v>
      </c>
      <c r="O1099" t="s">
        <v>201</v>
      </c>
      <c r="P1099" t="s">
        <v>202</v>
      </c>
      <c r="Q1099" t="s">
        <v>206</v>
      </c>
      <c r="R1099" t="s">
        <v>202</v>
      </c>
      <c r="S1099" t="s">
        <v>81</v>
      </c>
      <c r="T1099" t="s">
        <v>207</v>
      </c>
      <c r="U1099">
        <v>4</v>
      </c>
      <c r="V1099" t="s">
        <v>257</v>
      </c>
      <c r="W1099" t="s">
        <v>76</v>
      </c>
      <c r="X1099" t="s">
        <v>189</v>
      </c>
      <c r="Y1099">
        <v>2</v>
      </c>
      <c r="Z1099">
        <v>1</v>
      </c>
      <c r="AA1099">
        <v>48</v>
      </c>
    </row>
    <row r="1100" spans="1:27" x14ac:dyDescent="0.35">
      <c r="A1100">
        <v>202</v>
      </c>
      <c r="B1100">
        <v>202</v>
      </c>
      <c r="C1100" t="s">
        <v>38</v>
      </c>
      <c r="D1100" t="s">
        <v>39</v>
      </c>
      <c r="E1100">
        <v>3</v>
      </c>
      <c r="F1100" t="s">
        <v>263</v>
      </c>
      <c r="G1100">
        <v>3</v>
      </c>
      <c r="H1100">
        <v>9</v>
      </c>
      <c r="I1100">
        <v>3</v>
      </c>
      <c r="J1100">
        <v>51</v>
      </c>
      <c r="K1100">
        <v>30</v>
      </c>
      <c r="L1100">
        <v>30</v>
      </c>
      <c r="M1100">
        <v>1</v>
      </c>
      <c r="N1100" t="s">
        <v>254</v>
      </c>
      <c r="O1100" t="s">
        <v>201</v>
      </c>
      <c r="P1100" t="s">
        <v>202</v>
      </c>
      <c r="Q1100" t="s">
        <v>215</v>
      </c>
      <c r="R1100" t="s">
        <v>202</v>
      </c>
      <c r="S1100" t="s">
        <v>53</v>
      </c>
      <c r="T1100" t="s">
        <v>255</v>
      </c>
      <c r="U1100">
        <v>2</v>
      </c>
      <c r="V1100" t="s">
        <v>216</v>
      </c>
      <c r="W1100" t="s">
        <v>120</v>
      </c>
      <c r="X1100" t="s">
        <v>128</v>
      </c>
      <c r="Y1100">
        <v>1</v>
      </c>
      <c r="Z1100">
        <v>1</v>
      </c>
      <c r="AA1100">
        <v>48</v>
      </c>
    </row>
    <row r="1101" spans="1:27" x14ac:dyDescent="0.35">
      <c r="A1101">
        <v>202</v>
      </c>
      <c r="B1101">
        <v>202</v>
      </c>
      <c r="C1101" t="s">
        <v>38</v>
      </c>
      <c r="D1101" t="s">
        <v>39</v>
      </c>
      <c r="E1101">
        <v>3</v>
      </c>
      <c r="F1101" t="s">
        <v>263</v>
      </c>
      <c r="G1101">
        <v>3</v>
      </c>
      <c r="H1101">
        <v>9</v>
      </c>
      <c r="I1101">
        <v>3</v>
      </c>
      <c r="J1101">
        <v>52</v>
      </c>
      <c r="K1101">
        <v>69</v>
      </c>
      <c r="L1101">
        <v>69</v>
      </c>
      <c r="M1101">
        <v>2</v>
      </c>
      <c r="N1101" t="s">
        <v>252</v>
      </c>
      <c r="O1101" t="s">
        <v>201</v>
      </c>
      <c r="P1101" t="s">
        <v>202</v>
      </c>
      <c r="Q1101" t="s">
        <v>218</v>
      </c>
      <c r="R1101" t="s">
        <v>202</v>
      </c>
      <c r="S1101" t="s">
        <v>63</v>
      </c>
      <c r="T1101" t="s">
        <v>253</v>
      </c>
      <c r="U1101">
        <v>1</v>
      </c>
      <c r="V1101" t="s">
        <v>243</v>
      </c>
      <c r="W1101" t="s">
        <v>137</v>
      </c>
      <c r="X1101" t="s">
        <v>122</v>
      </c>
      <c r="Y1101">
        <v>2</v>
      </c>
      <c r="Z1101">
        <v>1</v>
      </c>
      <c r="AA1101">
        <v>48</v>
      </c>
    </row>
    <row r="1102" spans="1:27" x14ac:dyDescent="0.35">
      <c r="A1102">
        <v>202</v>
      </c>
      <c r="B1102">
        <v>202</v>
      </c>
      <c r="C1102" t="s">
        <v>38</v>
      </c>
      <c r="D1102" t="s">
        <v>39</v>
      </c>
      <c r="E1102">
        <v>3</v>
      </c>
      <c r="F1102" t="s">
        <v>263</v>
      </c>
      <c r="G1102">
        <v>3</v>
      </c>
      <c r="H1102">
        <v>9</v>
      </c>
      <c r="I1102">
        <v>3</v>
      </c>
      <c r="J1102">
        <v>53</v>
      </c>
      <c r="K1102">
        <v>63</v>
      </c>
      <c r="L1102">
        <v>63</v>
      </c>
      <c r="M1102">
        <v>2</v>
      </c>
      <c r="N1102" t="s">
        <v>223</v>
      </c>
      <c r="O1102" t="s">
        <v>201</v>
      </c>
      <c r="P1102" t="s">
        <v>202</v>
      </c>
      <c r="Q1102" t="s">
        <v>224</v>
      </c>
      <c r="R1102" t="s">
        <v>202</v>
      </c>
      <c r="S1102" t="s">
        <v>46</v>
      </c>
      <c r="T1102" t="s">
        <v>225</v>
      </c>
      <c r="U1102">
        <v>4</v>
      </c>
      <c r="V1102" t="s">
        <v>238</v>
      </c>
      <c r="W1102" t="s">
        <v>145</v>
      </c>
      <c r="X1102" t="s">
        <v>86</v>
      </c>
      <c r="Y1102">
        <v>1</v>
      </c>
      <c r="Z1102">
        <v>1</v>
      </c>
      <c r="AA1102">
        <v>48</v>
      </c>
    </row>
    <row r="1103" spans="1:27" x14ac:dyDescent="0.35">
      <c r="A1103">
        <v>202</v>
      </c>
      <c r="B1103">
        <v>202</v>
      </c>
      <c r="C1103" t="s">
        <v>38</v>
      </c>
      <c r="D1103" t="s">
        <v>39</v>
      </c>
      <c r="E1103">
        <v>3</v>
      </c>
      <c r="F1103" t="s">
        <v>263</v>
      </c>
      <c r="G1103">
        <v>3</v>
      </c>
      <c r="H1103">
        <v>9</v>
      </c>
      <c r="I1103">
        <v>3</v>
      </c>
      <c r="J1103">
        <v>54</v>
      </c>
      <c r="K1103">
        <v>72</v>
      </c>
      <c r="L1103">
        <v>72</v>
      </c>
      <c r="M1103">
        <v>2</v>
      </c>
      <c r="N1103" t="s">
        <v>250</v>
      </c>
      <c r="O1103" t="s">
        <v>201</v>
      </c>
      <c r="P1103" t="s">
        <v>202</v>
      </c>
      <c r="Q1103" t="s">
        <v>235</v>
      </c>
      <c r="R1103" t="s">
        <v>202</v>
      </c>
      <c r="S1103" t="s">
        <v>53</v>
      </c>
      <c r="T1103" t="s">
        <v>251</v>
      </c>
      <c r="U1103">
        <v>2</v>
      </c>
      <c r="V1103" t="s">
        <v>219</v>
      </c>
      <c r="W1103" t="s">
        <v>88</v>
      </c>
      <c r="X1103" t="s">
        <v>155</v>
      </c>
      <c r="Y1103">
        <v>2</v>
      </c>
      <c r="Z1103">
        <v>1</v>
      </c>
      <c r="AA1103">
        <v>48</v>
      </c>
    </row>
    <row r="1104" spans="1:27" x14ac:dyDescent="0.35">
      <c r="A1104">
        <v>202</v>
      </c>
      <c r="B1104">
        <v>202</v>
      </c>
      <c r="C1104" t="s">
        <v>38</v>
      </c>
      <c r="D1104" t="s">
        <v>39</v>
      </c>
      <c r="E1104">
        <v>3</v>
      </c>
      <c r="F1104" t="s">
        <v>263</v>
      </c>
      <c r="G1104">
        <v>3</v>
      </c>
      <c r="H1104">
        <v>9</v>
      </c>
      <c r="I1104">
        <v>3</v>
      </c>
      <c r="J1104">
        <v>55</v>
      </c>
      <c r="K1104">
        <v>31</v>
      </c>
      <c r="L1104">
        <v>31</v>
      </c>
      <c r="M1104">
        <v>1</v>
      </c>
      <c r="N1104" t="s">
        <v>248</v>
      </c>
      <c r="O1104" t="s">
        <v>201</v>
      </c>
      <c r="P1104" t="s">
        <v>202</v>
      </c>
      <c r="Q1104" t="s">
        <v>212</v>
      </c>
      <c r="R1104" t="s">
        <v>202</v>
      </c>
      <c r="S1104" t="s">
        <v>46</v>
      </c>
      <c r="T1104" t="s">
        <v>249</v>
      </c>
      <c r="U1104">
        <v>5</v>
      </c>
      <c r="V1104" t="s">
        <v>259</v>
      </c>
      <c r="W1104" t="s">
        <v>100</v>
      </c>
      <c r="X1104" t="s">
        <v>161</v>
      </c>
      <c r="Y1104">
        <v>2</v>
      </c>
      <c r="Z1104">
        <v>1</v>
      </c>
      <c r="AA1104">
        <v>48</v>
      </c>
    </row>
    <row r="1105" spans="1:27" x14ac:dyDescent="0.35">
      <c r="A1105">
        <v>202</v>
      </c>
      <c r="B1105">
        <v>202</v>
      </c>
      <c r="C1105" t="s">
        <v>38</v>
      </c>
      <c r="D1105" t="s">
        <v>39</v>
      </c>
      <c r="E1105">
        <v>3</v>
      </c>
      <c r="F1105" t="s">
        <v>263</v>
      </c>
      <c r="G1105">
        <v>3</v>
      </c>
      <c r="H1105">
        <v>9</v>
      </c>
      <c r="I1105">
        <v>3</v>
      </c>
      <c r="J1105">
        <v>56</v>
      </c>
      <c r="K1105">
        <v>65</v>
      </c>
      <c r="L1105">
        <v>65</v>
      </c>
      <c r="M1105">
        <v>2</v>
      </c>
      <c r="N1105" t="s">
        <v>200</v>
      </c>
      <c r="O1105" t="s">
        <v>201</v>
      </c>
      <c r="P1105" t="s">
        <v>202</v>
      </c>
      <c r="Q1105" t="s">
        <v>203</v>
      </c>
      <c r="R1105" t="s">
        <v>202</v>
      </c>
      <c r="S1105" t="s">
        <v>46</v>
      </c>
      <c r="T1105" t="s">
        <v>204</v>
      </c>
      <c r="U1105">
        <v>1</v>
      </c>
      <c r="V1105" t="s">
        <v>225</v>
      </c>
      <c r="W1105" t="s">
        <v>199</v>
      </c>
      <c r="X1105" t="s">
        <v>112</v>
      </c>
      <c r="Y1105">
        <v>2</v>
      </c>
      <c r="Z1105">
        <v>1</v>
      </c>
      <c r="AA1105">
        <v>48</v>
      </c>
    </row>
    <row r="1106" spans="1:27" x14ac:dyDescent="0.35">
      <c r="A1106">
        <v>202</v>
      </c>
      <c r="B1106">
        <v>202</v>
      </c>
      <c r="C1106" t="s">
        <v>38</v>
      </c>
      <c r="D1106" t="s">
        <v>39</v>
      </c>
      <c r="E1106">
        <v>3</v>
      </c>
      <c r="F1106" t="s">
        <v>263</v>
      </c>
      <c r="G1106">
        <v>3</v>
      </c>
      <c r="H1106">
        <v>9</v>
      </c>
      <c r="I1106">
        <v>3</v>
      </c>
      <c r="J1106">
        <v>57</v>
      </c>
      <c r="K1106">
        <v>34</v>
      </c>
      <c r="L1106">
        <v>34</v>
      </c>
      <c r="M1106">
        <v>1</v>
      </c>
      <c r="N1106" t="s">
        <v>208</v>
      </c>
      <c r="O1106" t="s">
        <v>201</v>
      </c>
      <c r="P1106" t="s">
        <v>202</v>
      </c>
      <c r="Q1106" t="s">
        <v>209</v>
      </c>
      <c r="R1106" t="s">
        <v>202</v>
      </c>
      <c r="S1106" t="s">
        <v>63</v>
      </c>
      <c r="T1106" t="s">
        <v>210</v>
      </c>
      <c r="U1106">
        <v>2</v>
      </c>
      <c r="V1106" t="s">
        <v>247</v>
      </c>
      <c r="W1106" t="s">
        <v>47</v>
      </c>
      <c r="X1106" t="s">
        <v>173</v>
      </c>
      <c r="Y1106">
        <v>2</v>
      </c>
      <c r="Z1106">
        <v>1</v>
      </c>
      <c r="AA1106">
        <v>48</v>
      </c>
    </row>
    <row r="1107" spans="1:27" x14ac:dyDescent="0.35">
      <c r="A1107">
        <v>202</v>
      </c>
      <c r="B1107">
        <v>202</v>
      </c>
      <c r="C1107" t="s">
        <v>38</v>
      </c>
      <c r="D1107" t="s">
        <v>39</v>
      </c>
      <c r="E1107">
        <v>3</v>
      </c>
      <c r="F1107" t="s">
        <v>263</v>
      </c>
      <c r="G1107">
        <v>3</v>
      </c>
      <c r="H1107">
        <v>9</v>
      </c>
      <c r="I1107">
        <v>3</v>
      </c>
      <c r="J1107">
        <v>58</v>
      </c>
      <c r="K1107">
        <v>25</v>
      </c>
      <c r="L1107">
        <v>25</v>
      </c>
      <c r="M1107">
        <v>1</v>
      </c>
      <c r="N1107" t="s">
        <v>220</v>
      </c>
      <c r="O1107" t="s">
        <v>201</v>
      </c>
      <c r="P1107" t="s">
        <v>202</v>
      </c>
      <c r="Q1107" t="s">
        <v>221</v>
      </c>
      <c r="R1107" t="s">
        <v>202</v>
      </c>
      <c r="S1107" t="s">
        <v>46</v>
      </c>
      <c r="T1107" t="s">
        <v>222</v>
      </c>
      <c r="U1107">
        <v>1</v>
      </c>
      <c r="V1107" t="s">
        <v>236</v>
      </c>
      <c r="W1107" t="s">
        <v>94</v>
      </c>
      <c r="X1107" t="s">
        <v>183</v>
      </c>
      <c r="Y1107">
        <v>2</v>
      </c>
      <c r="Z1107">
        <v>1</v>
      </c>
      <c r="AA1107">
        <v>48</v>
      </c>
    </row>
    <row r="1108" spans="1:27" x14ac:dyDescent="0.35">
      <c r="A1108">
        <v>202</v>
      </c>
      <c r="B1108">
        <v>202</v>
      </c>
      <c r="C1108" t="s">
        <v>38</v>
      </c>
      <c r="D1108" t="s">
        <v>39</v>
      </c>
      <c r="E1108">
        <v>3</v>
      </c>
      <c r="F1108" t="s">
        <v>263</v>
      </c>
      <c r="G1108">
        <v>3</v>
      </c>
      <c r="H1108">
        <v>9</v>
      </c>
      <c r="I1108">
        <v>3</v>
      </c>
      <c r="J1108">
        <v>59</v>
      </c>
      <c r="K1108">
        <v>71</v>
      </c>
      <c r="L1108">
        <v>71</v>
      </c>
      <c r="M1108">
        <v>2</v>
      </c>
      <c r="N1108" t="s">
        <v>234</v>
      </c>
      <c r="O1108" t="s">
        <v>201</v>
      </c>
      <c r="P1108" t="s">
        <v>202</v>
      </c>
      <c r="Q1108" t="s">
        <v>235</v>
      </c>
      <c r="R1108" t="s">
        <v>202</v>
      </c>
      <c r="S1108" t="s">
        <v>46</v>
      </c>
      <c r="T1108" t="s">
        <v>236</v>
      </c>
      <c r="U1108">
        <v>1</v>
      </c>
      <c r="V1108" t="s">
        <v>251</v>
      </c>
      <c r="W1108" t="s">
        <v>108</v>
      </c>
      <c r="X1108" t="s">
        <v>179</v>
      </c>
      <c r="Y1108">
        <v>1</v>
      </c>
      <c r="Z1108">
        <v>1</v>
      </c>
      <c r="AA1108">
        <v>48</v>
      </c>
    </row>
    <row r="1109" spans="1:27" x14ac:dyDescent="0.35">
      <c r="A1109">
        <v>202</v>
      </c>
      <c r="B1109">
        <v>202</v>
      </c>
      <c r="C1109" t="s">
        <v>38</v>
      </c>
      <c r="D1109" t="s">
        <v>39</v>
      </c>
      <c r="E1109">
        <v>3</v>
      </c>
      <c r="F1109" t="s">
        <v>263</v>
      </c>
      <c r="G1109">
        <v>3</v>
      </c>
      <c r="H1109">
        <v>9</v>
      </c>
      <c r="I1109">
        <v>3</v>
      </c>
      <c r="J1109">
        <v>60</v>
      </c>
      <c r="K1109">
        <v>66</v>
      </c>
      <c r="L1109">
        <v>66</v>
      </c>
      <c r="M1109">
        <v>2</v>
      </c>
      <c r="N1109" t="s">
        <v>229</v>
      </c>
      <c r="O1109" t="s">
        <v>201</v>
      </c>
      <c r="P1109" t="s">
        <v>202</v>
      </c>
      <c r="Q1109" t="s">
        <v>203</v>
      </c>
      <c r="R1109" t="s">
        <v>202</v>
      </c>
      <c r="S1109" t="s">
        <v>81</v>
      </c>
      <c r="T1109" t="s">
        <v>230</v>
      </c>
      <c r="U1109">
        <v>4</v>
      </c>
      <c r="V1109" t="s">
        <v>204</v>
      </c>
      <c r="W1109" t="s">
        <v>148</v>
      </c>
      <c r="X1109" t="s">
        <v>68</v>
      </c>
      <c r="Y1109">
        <v>1</v>
      </c>
      <c r="Z1109">
        <v>1</v>
      </c>
      <c r="AA1109">
        <v>48</v>
      </c>
    </row>
    <row r="1110" spans="1:27" x14ac:dyDescent="0.35">
      <c r="A1110">
        <v>202</v>
      </c>
      <c r="B1110">
        <v>202</v>
      </c>
      <c r="C1110" t="s">
        <v>38</v>
      </c>
      <c r="D1110" t="s">
        <v>39</v>
      </c>
      <c r="E1110">
        <v>3</v>
      </c>
      <c r="F1110" t="s">
        <v>263</v>
      </c>
      <c r="G1110">
        <v>3</v>
      </c>
      <c r="H1110">
        <v>9</v>
      </c>
      <c r="I1110">
        <v>3</v>
      </c>
      <c r="J1110">
        <v>61</v>
      </c>
      <c r="K1110">
        <v>35</v>
      </c>
      <c r="L1110">
        <v>35</v>
      </c>
      <c r="M1110">
        <v>1</v>
      </c>
      <c r="N1110" t="s">
        <v>260</v>
      </c>
      <c r="O1110" t="s">
        <v>201</v>
      </c>
      <c r="P1110" t="s">
        <v>202</v>
      </c>
      <c r="Q1110" t="s">
        <v>232</v>
      </c>
      <c r="R1110" t="s">
        <v>202</v>
      </c>
      <c r="S1110" t="s">
        <v>81</v>
      </c>
      <c r="T1110" t="s">
        <v>261</v>
      </c>
      <c r="U1110">
        <v>2</v>
      </c>
      <c r="V1110" t="s">
        <v>233</v>
      </c>
      <c r="W1110" t="s">
        <v>193</v>
      </c>
      <c r="X1110" t="s">
        <v>64</v>
      </c>
      <c r="Y1110">
        <v>1</v>
      </c>
      <c r="Z1110">
        <v>1</v>
      </c>
      <c r="AA1110">
        <v>48</v>
      </c>
    </row>
    <row r="1111" spans="1:27" x14ac:dyDescent="0.35">
      <c r="A1111">
        <v>202</v>
      </c>
      <c r="B1111">
        <v>202</v>
      </c>
      <c r="C1111" t="s">
        <v>38</v>
      </c>
      <c r="D1111" t="s">
        <v>39</v>
      </c>
      <c r="E1111">
        <v>3</v>
      </c>
      <c r="F1111" t="s">
        <v>263</v>
      </c>
      <c r="G1111">
        <v>3</v>
      </c>
      <c r="H1111">
        <v>9</v>
      </c>
      <c r="I1111">
        <v>3</v>
      </c>
      <c r="J1111">
        <v>62</v>
      </c>
      <c r="K1111">
        <v>68</v>
      </c>
      <c r="L1111">
        <v>68</v>
      </c>
      <c r="M1111">
        <v>2</v>
      </c>
      <c r="N1111" t="s">
        <v>242</v>
      </c>
      <c r="O1111" t="s">
        <v>201</v>
      </c>
      <c r="P1111" t="s">
        <v>202</v>
      </c>
      <c r="Q1111" t="s">
        <v>227</v>
      </c>
      <c r="R1111" t="s">
        <v>202</v>
      </c>
      <c r="S1111" t="s">
        <v>63</v>
      </c>
      <c r="T1111" t="s">
        <v>243</v>
      </c>
      <c r="U1111">
        <v>5</v>
      </c>
      <c r="V1111" t="s">
        <v>228</v>
      </c>
      <c r="W1111" t="s">
        <v>116</v>
      </c>
      <c r="X1111" t="s">
        <v>151</v>
      </c>
      <c r="Y1111">
        <v>1</v>
      </c>
      <c r="Z1111">
        <v>1</v>
      </c>
      <c r="AA1111">
        <v>48</v>
      </c>
    </row>
    <row r="1112" spans="1:27" x14ac:dyDescent="0.35">
      <c r="A1112">
        <v>202</v>
      </c>
      <c r="B1112">
        <v>202</v>
      </c>
      <c r="C1112" t="s">
        <v>38</v>
      </c>
      <c r="D1112" t="s">
        <v>39</v>
      </c>
      <c r="E1112">
        <v>3</v>
      </c>
      <c r="F1112" t="s">
        <v>263</v>
      </c>
      <c r="G1112">
        <v>3</v>
      </c>
      <c r="H1112">
        <v>9</v>
      </c>
      <c r="I1112">
        <v>3</v>
      </c>
      <c r="J1112">
        <v>63</v>
      </c>
      <c r="K1112">
        <v>70</v>
      </c>
      <c r="L1112">
        <v>70</v>
      </c>
      <c r="M1112">
        <v>2</v>
      </c>
      <c r="N1112" t="s">
        <v>217</v>
      </c>
      <c r="O1112" t="s">
        <v>201</v>
      </c>
      <c r="P1112" t="s">
        <v>202</v>
      </c>
      <c r="Q1112" t="s">
        <v>218</v>
      </c>
      <c r="R1112" t="s">
        <v>202</v>
      </c>
      <c r="S1112" t="s">
        <v>53</v>
      </c>
      <c r="T1112" t="s">
        <v>219</v>
      </c>
      <c r="U1112">
        <v>5</v>
      </c>
      <c r="V1112" t="s">
        <v>253</v>
      </c>
      <c r="W1112" t="s">
        <v>195</v>
      </c>
      <c r="X1112" t="s">
        <v>110</v>
      </c>
      <c r="Y1112">
        <v>1</v>
      </c>
      <c r="Z1112">
        <v>1</v>
      </c>
      <c r="AA1112">
        <v>48</v>
      </c>
    </row>
    <row r="1113" spans="1:27" x14ac:dyDescent="0.35">
      <c r="A1113">
        <v>202</v>
      </c>
      <c r="B1113">
        <v>202</v>
      </c>
      <c r="C1113" t="s">
        <v>38</v>
      </c>
      <c r="D1113" t="s">
        <v>39</v>
      </c>
      <c r="E1113">
        <v>3</v>
      </c>
      <c r="F1113" t="s">
        <v>263</v>
      </c>
      <c r="G1113">
        <v>3</v>
      </c>
      <c r="H1113">
        <v>9</v>
      </c>
      <c r="I1113">
        <v>3</v>
      </c>
      <c r="J1113">
        <v>64</v>
      </c>
      <c r="K1113">
        <v>61</v>
      </c>
      <c r="L1113">
        <v>61</v>
      </c>
      <c r="M1113">
        <v>2</v>
      </c>
      <c r="N1113" t="s">
        <v>244</v>
      </c>
      <c r="O1113" t="s">
        <v>201</v>
      </c>
      <c r="P1113" t="s">
        <v>202</v>
      </c>
      <c r="Q1113" t="s">
        <v>240</v>
      </c>
      <c r="R1113" t="s">
        <v>202</v>
      </c>
      <c r="S1113" t="s">
        <v>81</v>
      </c>
      <c r="T1113" t="s">
        <v>245</v>
      </c>
      <c r="U1113">
        <v>4</v>
      </c>
      <c r="V1113" t="s">
        <v>230</v>
      </c>
      <c r="W1113" t="s">
        <v>171</v>
      </c>
      <c r="X1113" t="s">
        <v>106</v>
      </c>
      <c r="Y1113">
        <v>2</v>
      </c>
      <c r="Z1113">
        <v>1</v>
      </c>
      <c r="AA1113">
        <v>48</v>
      </c>
    </row>
    <row r="1114" spans="1:27" x14ac:dyDescent="0.35">
      <c r="A1114">
        <v>202</v>
      </c>
      <c r="B1114">
        <v>202</v>
      </c>
      <c r="C1114" t="s">
        <v>38</v>
      </c>
      <c r="D1114" t="s">
        <v>39</v>
      </c>
      <c r="E1114">
        <v>3</v>
      </c>
      <c r="F1114" t="s">
        <v>263</v>
      </c>
      <c r="G1114">
        <v>3</v>
      </c>
      <c r="H1114">
        <v>9</v>
      </c>
      <c r="I1114">
        <v>3</v>
      </c>
      <c r="J1114">
        <v>65</v>
      </c>
      <c r="K1114">
        <v>64</v>
      </c>
      <c r="L1114">
        <v>64</v>
      </c>
      <c r="M1114">
        <v>2</v>
      </c>
      <c r="N1114" t="s">
        <v>237</v>
      </c>
      <c r="O1114" t="s">
        <v>201</v>
      </c>
      <c r="P1114" t="s">
        <v>202</v>
      </c>
      <c r="Q1114" t="s">
        <v>224</v>
      </c>
      <c r="R1114" t="s">
        <v>202</v>
      </c>
      <c r="S1114" t="s">
        <v>53</v>
      </c>
      <c r="T1114" t="s">
        <v>238</v>
      </c>
      <c r="U1114">
        <v>5</v>
      </c>
      <c r="V1114" t="s">
        <v>213</v>
      </c>
      <c r="W1114" t="s">
        <v>141</v>
      </c>
      <c r="X1114" t="s">
        <v>104</v>
      </c>
      <c r="Y1114">
        <v>2</v>
      </c>
      <c r="Z1114">
        <v>1</v>
      </c>
      <c r="AA1114">
        <v>48</v>
      </c>
    </row>
    <row r="1115" spans="1:27" x14ac:dyDescent="0.35">
      <c r="A1115">
        <v>202</v>
      </c>
      <c r="B1115">
        <v>202</v>
      </c>
      <c r="C1115" t="s">
        <v>38</v>
      </c>
      <c r="D1115" t="s">
        <v>39</v>
      </c>
      <c r="E1115">
        <v>3</v>
      </c>
      <c r="F1115" t="s">
        <v>263</v>
      </c>
      <c r="G1115">
        <v>3</v>
      </c>
      <c r="H1115">
        <v>9</v>
      </c>
      <c r="I1115">
        <v>3</v>
      </c>
      <c r="J1115">
        <v>66</v>
      </c>
      <c r="K1115">
        <v>29</v>
      </c>
      <c r="L1115">
        <v>29</v>
      </c>
      <c r="M1115">
        <v>1</v>
      </c>
      <c r="N1115" t="s">
        <v>214</v>
      </c>
      <c r="O1115" t="s">
        <v>201</v>
      </c>
      <c r="P1115" t="s">
        <v>202</v>
      </c>
      <c r="Q1115" t="s">
        <v>215</v>
      </c>
      <c r="R1115" t="s">
        <v>202</v>
      </c>
      <c r="S1115" t="s">
        <v>63</v>
      </c>
      <c r="T1115" t="s">
        <v>216</v>
      </c>
      <c r="U1115">
        <v>1</v>
      </c>
      <c r="V1115" t="s">
        <v>241</v>
      </c>
      <c r="W1115" t="s">
        <v>96</v>
      </c>
      <c r="X1115" t="s">
        <v>197</v>
      </c>
      <c r="Y1115">
        <v>2</v>
      </c>
      <c r="Z1115">
        <v>1</v>
      </c>
      <c r="AA1115">
        <v>48</v>
      </c>
    </row>
    <row r="1116" spans="1:27" x14ac:dyDescent="0.35">
      <c r="A1116">
        <v>202</v>
      </c>
      <c r="B1116">
        <v>202</v>
      </c>
      <c r="C1116" t="s">
        <v>38</v>
      </c>
      <c r="D1116" t="s">
        <v>39</v>
      </c>
      <c r="E1116">
        <v>3</v>
      </c>
      <c r="F1116" t="s">
        <v>263</v>
      </c>
      <c r="G1116">
        <v>3</v>
      </c>
      <c r="H1116">
        <v>9</v>
      </c>
      <c r="I1116">
        <v>3</v>
      </c>
      <c r="J1116">
        <v>67</v>
      </c>
      <c r="K1116">
        <v>28</v>
      </c>
      <c r="L1116">
        <v>28</v>
      </c>
      <c r="M1116">
        <v>1</v>
      </c>
      <c r="N1116" t="s">
        <v>246</v>
      </c>
      <c r="O1116" t="s">
        <v>201</v>
      </c>
      <c r="P1116" t="s">
        <v>202</v>
      </c>
      <c r="Q1116" t="s">
        <v>206</v>
      </c>
      <c r="R1116" t="s">
        <v>202</v>
      </c>
      <c r="S1116" t="s">
        <v>63</v>
      </c>
      <c r="T1116" t="s">
        <v>247</v>
      </c>
      <c r="U1116">
        <v>2</v>
      </c>
      <c r="V1116" t="s">
        <v>207</v>
      </c>
      <c r="W1116" t="s">
        <v>187</v>
      </c>
      <c r="X1116" t="s">
        <v>54</v>
      </c>
      <c r="Y1116">
        <v>1</v>
      </c>
      <c r="Z1116">
        <v>1</v>
      </c>
      <c r="AA1116">
        <v>48</v>
      </c>
    </row>
    <row r="1117" spans="1:27" x14ac:dyDescent="0.35">
      <c r="A1117">
        <v>202</v>
      </c>
      <c r="B1117">
        <v>202</v>
      </c>
      <c r="C1117" t="s">
        <v>38</v>
      </c>
      <c r="D1117" t="s">
        <v>39</v>
      </c>
      <c r="E1117">
        <v>3</v>
      </c>
      <c r="F1117" t="s">
        <v>263</v>
      </c>
      <c r="G1117">
        <v>3</v>
      </c>
      <c r="H1117">
        <v>9</v>
      </c>
      <c r="I1117">
        <v>3</v>
      </c>
      <c r="J1117">
        <v>68</v>
      </c>
      <c r="K1117">
        <v>33</v>
      </c>
      <c r="L1117">
        <v>33</v>
      </c>
      <c r="M1117">
        <v>1</v>
      </c>
      <c r="N1117" t="s">
        <v>258</v>
      </c>
      <c r="O1117" t="s">
        <v>201</v>
      </c>
      <c r="P1117" t="s">
        <v>202</v>
      </c>
      <c r="Q1117" t="s">
        <v>209</v>
      </c>
      <c r="R1117" t="s">
        <v>202</v>
      </c>
      <c r="S1117" t="s">
        <v>46</v>
      </c>
      <c r="T1117" t="s">
        <v>259</v>
      </c>
      <c r="U1117">
        <v>1</v>
      </c>
      <c r="V1117" t="s">
        <v>210</v>
      </c>
      <c r="W1117" t="s">
        <v>165</v>
      </c>
      <c r="X1117" t="s">
        <v>82</v>
      </c>
      <c r="Y1117">
        <v>1</v>
      </c>
      <c r="Z1117">
        <v>1</v>
      </c>
      <c r="AA1117">
        <v>48</v>
      </c>
    </row>
    <row r="1118" spans="1:27" x14ac:dyDescent="0.35">
      <c r="A1118">
        <v>202</v>
      </c>
      <c r="B1118">
        <v>202</v>
      </c>
      <c r="C1118" t="s">
        <v>38</v>
      </c>
      <c r="D1118" t="s">
        <v>39</v>
      </c>
      <c r="E1118">
        <v>3</v>
      </c>
      <c r="F1118" t="s">
        <v>263</v>
      </c>
      <c r="G1118">
        <v>3</v>
      </c>
      <c r="H1118">
        <v>9</v>
      </c>
      <c r="I1118">
        <v>3</v>
      </c>
      <c r="J1118">
        <v>69</v>
      </c>
      <c r="K1118">
        <v>32</v>
      </c>
      <c r="L1118">
        <v>32</v>
      </c>
      <c r="M1118">
        <v>1</v>
      </c>
      <c r="N1118" t="s">
        <v>211</v>
      </c>
      <c r="O1118" t="s">
        <v>201</v>
      </c>
      <c r="P1118" t="s">
        <v>202</v>
      </c>
      <c r="Q1118" t="s">
        <v>212</v>
      </c>
      <c r="R1118" t="s">
        <v>202</v>
      </c>
      <c r="S1118" t="s">
        <v>53</v>
      </c>
      <c r="T1118" t="s">
        <v>213</v>
      </c>
      <c r="U1118">
        <v>4</v>
      </c>
      <c r="V1118" t="s">
        <v>249</v>
      </c>
      <c r="W1118" t="s">
        <v>72</v>
      </c>
      <c r="X1118" t="s">
        <v>159</v>
      </c>
      <c r="Y1118">
        <v>1</v>
      </c>
      <c r="Z1118">
        <v>1</v>
      </c>
      <c r="AA1118">
        <v>48</v>
      </c>
    </row>
    <row r="1119" spans="1:27" x14ac:dyDescent="0.35">
      <c r="A1119">
        <v>202</v>
      </c>
      <c r="B1119">
        <v>202</v>
      </c>
      <c r="C1119" t="s">
        <v>38</v>
      </c>
      <c r="D1119" t="s">
        <v>39</v>
      </c>
      <c r="E1119">
        <v>3</v>
      </c>
      <c r="F1119" t="s">
        <v>263</v>
      </c>
      <c r="G1119">
        <v>3</v>
      </c>
      <c r="H1119">
        <v>9</v>
      </c>
      <c r="I1119">
        <v>3</v>
      </c>
      <c r="J1119">
        <v>70</v>
      </c>
      <c r="K1119">
        <v>26</v>
      </c>
      <c r="L1119">
        <v>26</v>
      </c>
      <c r="M1119">
        <v>1</v>
      </c>
      <c r="N1119" t="s">
        <v>256</v>
      </c>
      <c r="O1119" t="s">
        <v>201</v>
      </c>
      <c r="P1119" t="s">
        <v>202</v>
      </c>
      <c r="Q1119" t="s">
        <v>221</v>
      </c>
      <c r="R1119" t="s">
        <v>202</v>
      </c>
      <c r="S1119" t="s">
        <v>81</v>
      </c>
      <c r="T1119" t="s">
        <v>257</v>
      </c>
      <c r="U1119">
        <v>2</v>
      </c>
      <c r="V1119" t="s">
        <v>222</v>
      </c>
      <c r="W1119" t="s">
        <v>175</v>
      </c>
      <c r="X1119" t="s">
        <v>118</v>
      </c>
      <c r="Y1119">
        <v>1</v>
      </c>
      <c r="Z1119">
        <v>1</v>
      </c>
      <c r="AA1119">
        <v>48</v>
      </c>
    </row>
    <row r="1120" spans="1:27" x14ac:dyDescent="0.35">
      <c r="A1120">
        <v>202</v>
      </c>
      <c r="B1120">
        <v>202</v>
      </c>
      <c r="C1120" t="s">
        <v>38</v>
      </c>
      <c r="D1120" t="s">
        <v>39</v>
      </c>
      <c r="E1120">
        <v>3</v>
      </c>
      <c r="F1120" t="s">
        <v>263</v>
      </c>
      <c r="G1120">
        <v>3</v>
      </c>
      <c r="H1120">
        <v>9</v>
      </c>
      <c r="I1120">
        <v>3</v>
      </c>
      <c r="J1120">
        <v>71</v>
      </c>
      <c r="K1120">
        <v>62</v>
      </c>
      <c r="L1120">
        <v>62</v>
      </c>
      <c r="M1120">
        <v>2</v>
      </c>
      <c r="N1120" t="s">
        <v>239</v>
      </c>
      <c r="O1120" t="s">
        <v>201</v>
      </c>
      <c r="P1120" t="s">
        <v>202</v>
      </c>
      <c r="Q1120" t="s">
        <v>240</v>
      </c>
      <c r="R1120" t="s">
        <v>202</v>
      </c>
      <c r="S1120" t="s">
        <v>63</v>
      </c>
      <c r="T1120" t="s">
        <v>241</v>
      </c>
      <c r="U1120">
        <v>2</v>
      </c>
      <c r="V1120" t="s">
        <v>245</v>
      </c>
      <c r="W1120" t="s">
        <v>191</v>
      </c>
      <c r="X1120" t="s">
        <v>58</v>
      </c>
      <c r="Y1120">
        <v>1</v>
      </c>
      <c r="Z1120">
        <v>1</v>
      </c>
      <c r="AA1120">
        <v>48</v>
      </c>
    </row>
    <row r="1121" spans="1:27" x14ac:dyDescent="0.35">
      <c r="A1121">
        <v>202</v>
      </c>
      <c r="B1121">
        <v>202</v>
      </c>
      <c r="C1121" t="s">
        <v>38</v>
      </c>
      <c r="D1121" t="s">
        <v>39</v>
      </c>
      <c r="E1121">
        <v>3</v>
      </c>
      <c r="F1121" t="s">
        <v>263</v>
      </c>
      <c r="G1121">
        <v>3</v>
      </c>
      <c r="H1121">
        <v>9</v>
      </c>
      <c r="I1121">
        <v>3</v>
      </c>
      <c r="J1121">
        <v>72</v>
      </c>
      <c r="K1121">
        <v>67</v>
      </c>
      <c r="L1121">
        <v>67</v>
      </c>
      <c r="M1121">
        <v>2</v>
      </c>
      <c r="N1121" t="s">
        <v>226</v>
      </c>
      <c r="O1121" t="s">
        <v>201</v>
      </c>
      <c r="P1121" t="s">
        <v>202</v>
      </c>
      <c r="Q1121" t="s">
        <v>227</v>
      </c>
      <c r="R1121" t="s">
        <v>202</v>
      </c>
      <c r="S1121" t="s">
        <v>81</v>
      </c>
      <c r="T1121" t="s">
        <v>228</v>
      </c>
      <c r="U1121">
        <v>1</v>
      </c>
      <c r="V1121" t="s">
        <v>261</v>
      </c>
      <c r="W1121" t="s">
        <v>90</v>
      </c>
      <c r="X1121" t="s">
        <v>169</v>
      </c>
      <c r="Y1121">
        <v>2</v>
      </c>
      <c r="Z1121">
        <v>1</v>
      </c>
      <c r="AA1121">
        <v>48</v>
      </c>
    </row>
    <row r="1122" spans="1:27" x14ac:dyDescent="0.35">
      <c r="A1122">
        <v>202</v>
      </c>
      <c r="B1122">
        <v>202</v>
      </c>
      <c r="C1122" t="s">
        <v>38</v>
      </c>
      <c r="D1122" t="s">
        <v>39</v>
      </c>
      <c r="E1122">
        <v>3</v>
      </c>
      <c r="F1122" t="s">
        <v>262</v>
      </c>
      <c r="G1122">
        <v>6</v>
      </c>
      <c r="H1122">
        <v>10</v>
      </c>
      <c r="I1122">
        <v>1</v>
      </c>
      <c r="J1122">
        <v>1</v>
      </c>
      <c r="K1122">
        <v>10</v>
      </c>
      <c r="L1122">
        <v>10</v>
      </c>
      <c r="M1122">
        <v>1</v>
      </c>
      <c r="N1122" t="s">
        <v>107</v>
      </c>
      <c r="O1122" t="s">
        <v>42</v>
      </c>
      <c r="P1122" t="s">
        <v>56</v>
      </c>
      <c r="Q1122" t="s">
        <v>57</v>
      </c>
      <c r="R1122" t="s">
        <v>62</v>
      </c>
      <c r="S1122" t="s">
        <v>63</v>
      </c>
      <c r="T1122" t="s">
        <v>108</v>
      </c>
      <c r="U1122">
        <v>5</v>
      </c>
      <c r="V1122" t="s">
        <v>86</v>
      </c>
      <c r="W1122" t="s">
        <v>169</v>
      </c>
      <c r="X1122" t="s">
        <v>204</v>
      </c>
      <c r="Y1122">
        <v>2</v>
      </c>
      <c r="Z1122">
        <v>3</v>
      </c>
      <c r="AA1122">
        <v>48</v>
      </c>
    </row>
    <row r="1123" spans="1:27" x14ac:dyDescent="0.35">
      <c r="A1123">
        <v>202</v>
      </c>
      <c r="B1123">
        <v>202</v>
      </c>
      <c r="C1123" t="s">
        <v>38</v>
      </c>
      <c r="D1123" t="s">
        <v>39</v>
      </c>
      <c r="E1123">
        <v>3</v>
      </c>
      <c r="F1123" t="s">
        <v>262</v>
      </c>
      <c r="G1123">
        <v>6</v>
      </c>
      <c r="H1123">
        <v>10</v>
      </c>
      <c r="I1123">
        <v>1</v>
      </c>
      <c r="J1123">
        <v>2</v>
      </c>
      <c r="K1123">
        <v>2</v>
      </c>
      <c r="L1123">
        <v>2</v>
      </c>
      <c r="M1123">
        <v>1</v>
      </c>
      <c r="N1123" t="s">
        <v>97</v>
      </c>
      <c r="O1123" t="s">
        <v>42</v>
      </c>
      <c r="P1123" t="s">
        <v>98</v>
      </c>
      <c r="Q1123" t="s">
        <v>99</v>
      </c>
      <c r="R1123" t="s">
        <v>80</v>
      </c>
      <c r="S1123" t="s">
        <v>81</v>
      </c>
      <c r="T1123" t="s">
        <v>100</v>
      </c>
      <c r="U1123">
        <v>4</v>
      </c>
      <c r="V1123" t="s">
        <v>112</v>
      </c>
      <c r="W1123" t="s">
        <v>236</v>
      </c>
      <c r="X1123" t="s">
        <v>148</v>
      </c>
      <c r="Y1123">
        <v>2</v>
      </c>
      <c r="Z1123">
        <v>3</v>
      </c>
      <c r="AA1123">
        <v>48</v>
      </c>
    </row>
    <row r="1124" spans="1:27" x14ac:dyDescent="0.35">
      <c r="A1124">
        <v>202</v>
      </c>
      <c r="B1124">
        <v>202</v>
      </c>
      <c r="C1124" t="s">
        <v>38</v>
      </c>
      <c r="D1124" t="s">
        <v>39</v>
      </c>
      <c r="E1124">
        <v>3</v>
      </c>
      <c r="F1124" t="s">
        <v>262</v>
      </c>
      <c r="G1124">
        <v>6</v>
      </c>
      <c r="H1124">
        <v>10</v>
      </c>
      <c r="I1124">
        <v>1</v>
      </c>
      <c r="J1124">
        <v>3</v>
      </c>
      <c r="K1124">
        <v>4</v>
      </c>
      <c r="L1124">
        <v>4</v>
      </c>
      <c r="M1124">
        <v>1</v>
      </c>
      <c r="N1124" t="s">
        <v>69</v>
      </c>
      <c r="O1124" t="s">
        <v>42</v>
      </c>
      <c r="P1124" t="s">
        <v>70</v>
      </c>
      <c r="Q1124" t="s">
        <v>71</v>
      </c>
      <c r="R1124" t="s">
        <v>62</v>
      </c>
      <c r="S1124" t="s">
        <v>63</v>
      </c>
      <c r="T1124" t="s">
        <v>72</v>
      </c>
      <c r="U1124">
        <v>1</v>
      </c>
      <c r="V1124" t="s">
        <v>64</v>
      </c>
      <c r="W1124" t="s">
        <v>230</v>
      </c>
      <c r="X1124" t="s">
        <v>141</v>
      </c>
      <c r="Y1124">
        <v>2</v>
      </c>
      <c r="Z1124">
        <v>3</v>
      </c>
      <c r="AA1124">
        <v>48</v>
      </c>
    </row>
    <row r="1125" spans="1:27" x14ac:dyDescent="0.35">
      <c r="A1125">
        <v>202</v>
      </c>
      <c r="B1125">
        <v>202</v>
      </c>
      <c r="C1125" t="s">
        <v>38</v>
      </c>
      <c r="D1125" t="s">
        <v>39</v>
      </c>
      <c r="E1125">
        <v>3</v>
      </c>
      <c r="F1125" t="s">
        <v>262</v>
      </c>
      <c r="G1125">
        <v>6</v>
      </c>
      <c r="H1125">
        <v>10</v>
      </c>
      <c r="I1125">
        <v>1</v>
      </c>
      <c r="J1125">
        <v>4</v>
      </c>
      <c r="K1125">
        <v>12</v>
      </c>
      <c r="L1125">
        <v>12</v>
      </c>
      <c r="M1125">
        <v>1</v>
      </c>
      <c r="N1125" t="s">
        <v>95</v>
      </c>
      <c r="O1125" t="s">
        <v>42</v>
      </c>
      <c r="P1125" t="s">
        <v>78</v>
      </c>
      <c r="Q1125" t="s">
        <v>79</v>
      </c>
      <c r="R1125" t="s">
        <v>52</v>
      </c>
      <c r="S1125" t="s">
        <v>53</v>
      </c>
      <c r="T1125" t="s">
        <v>96</v>
      </c>
      <c r="U1125">
        <v>5</v>
      </c>
      <c r="V1125" t="s">
        <v>106</v>
      </c>
      <c r="W1125" t="s">
        <v>159</v>
      </c>
      <c r="X1125" t="s">
        <v>228</v>
      </c>
      <c r="Y1125">
        <v>2</v>
      </c>
      <c r="Z1125">
        <v>3</v>
      </c>
      <c r="AA1125">
        <v>48</v>
      </c>
    </row>
    <row r="1126" spans="1:27" x14ac:dyDescent="0.35">
      <c r="A1126">
        <v>202</v>
      </c>
      <c r="B1126">
        <v>202</v>
      </c>
      <c r="C1126" t="s">
        <v>38</v>
      </c>
      <c r="D1126" t="s">
        <v>39</v>
      </c>
      <c r="E1126">
        <v>3</v>
      </c>
      <c r="F1126" t="s">
        <v>262</v>
      </c>
      <c r="G1126">
        <v>6</v>
      </c>
      <c r="H1126">
        <v>10</v>
      </c>
      <c r="I1126">
        <v>1</v>
      </c>
      <c r="J1126">
        <v>5</v>
      </c>
      <c r="K1126">
        <v>7</v>
      </c>
      <c r="L1126">
        <v>7</v>
      </c>
      <c r="M1126">
        <v>1</v>
      </c>
      <c r="N1126" t="s">
        <v>41</v>
      </c>
      <c r="O1126" t="s">
        <v>42</v>
      </c>
      <c r="P1126" t="s">
        <v>43</v>
      </c>
      <c r="Q1126" t="s">
        <v>44</v>
      </c>
      <c r="R1126" t="s">
        <v>45</v>
      </c>
      <c r="S1126" t="s">
        <v>46</v>
      </c>
      <c r="T1126" t="s">
        <v>47</v>
      </c>
      <c r="U1126">
        <v>1</v>
      </c>
      <c r="V1126" t="s">
        <v>58</v>
      </c>
      <c r="W1126" t="s">
        <v>261</v>
      </c>
      <c r="X1126" t="s">
        <v>165</v>
      </c>
      <c r="Y1126">
        <v>2</v>
      </c>
      <c r="Z1126">
        <v>3</v>
      </c>
      <c r="AA1126">
        <v>48</v>
      </c>
    </row>
    <row r="1127" spans="1:27" x14ac:dyDescent="0.35">
      <c r="A1127">
        <v>202</v>
      </c>
      <c r="B1127">
        <v>202</v>
      </c>
      <c r="C1127" t="s">
        <v>38</v>
      </c>
      <c r="D1127" t="s">
        <v>39</v>
      </c>
      <c r="E1127">
        <v>3</v>
      </c>
      <c r="F1127" t="s">
        <v>262</v>
      </c>
      <c r="G1127">
        <v>6</v>
      </c>
      <c r="H1127">
        <v>10</v>
      </c>
      <c r="I1127">
        <v>1</v>
      </c>
      <c r="J1127">
        <v>6</v>
      </c>
      <c r="K1127">
        <v>9</v>
      </c>
      <c r="L1127">
        <v>9</v>
      </c>
      <c r="M1127">
        <v>1</v>
      </c>
      <c r="N1127" t="s">
        <v>55</v>
      </c>
      <c r="O1127" t="s">
        <v>42</v>
      </c>
      <c r="P1127" t="s">
        <v>56</v>
      </c>
      <c r="Q1127" t="s">
        <v>57</v>
      </c>
      <c r="R1127" t="s">
        <v>45</v>
      </c>
      <c r="S1127" t="s">
        <v>46</v>
      </c>
      <c r="T1127" t="s">
        <v>58</v>
      </c>
      <c r="U1127">
        <v>2</v>
      </c>
      <c r="V1127" t="s">
        <v>108</v>
      </c>
      <c r="W1127" t="s">
        <v>133</v>
      </c>
      <c r="X1127" t="s">
        <v>251</v>
      </c>
      <c r="Y1127">
        <v>1</v>
      </c>
      <c r="Z1127">
        <v>3</v>
      </c>
      <c r="AA1127">
        <v>48</v>
      </c>
    </row>
    <row r="1128" spans="1:27" x14ac:dyDescent="0.35">
      <c r="A1128">
        <v>202</v>
      </c>
      <c r="B1128">
        <v>202</v>
      </c>
      <c r="C1128" t="s">
        <v>38</v>
      </c>
      <c r="D1128" t="s">
        <v>39</v>
      </c>
      <c r="E1128">
        <v>3</v>
      </c>
      <c r="F1128" t="s">
        <v>262</v>
      </c>
      <c r="G1128">
        <v>6</v>
      </c>
      <c r="H1128">
        <v>10</v>
      </c>
      <c r="I1128">
        <v>1</v>
      </c>
      <c r="J1128">
        <v>7</v>
      </c>
      <c r="K1128">
        <v>8</v>
      </c>
      <c r="L1128">
        <v>8</v>
      </c>
      <c r="M1128">
        <v>1</v>
      </c>
      <c r="N1128" t="s">
        <v>117</v>
      </c>
      <c r="O1128" t="s">
        <v>42</v>
      </c>
      <c r="P1128" t="s">
        <v>43</v>
      </c>
      <c r="Q1128" t="s">
        <v>44</v>
      </c>
      <c r="R1128" t="s">
        <v>52</v>
      </c>
      <c r="S1128" t="s">
        <v>53</v>
      </c>
      <c r="T1128" t="s">
        <v>118</v>
      </c>
      <c r="U1128">
        <v>5</v>
      </c>
      <c r="V1128" t="s">
        <v>47</v>
      </c>
      <c r="W1128" t="s">
        <v>243</v>
      </c>
      <c r="X1128" t="s">
        <v>145</v>
      </c>
      <c r="Y1128">
        <v>1</v>
      </c>
      <c r="Z1128">
        <v>3</v>
      </c>
      <c r="AA1128">
        <v>48</v>
      </c>
    </row>
    <row r="1129" spans="1:27" x14ac:dyDescent="0.35">
      <c r="A1129">
        <v>202</v>
      </c>
      <c r="B1129">
        <v>202</v>
      </c>
      <c r="C1129" t="s">
        <v>38</v>
      </c>
      <c r="D1129" t="s">
        <v>39</v>
      </c>
      <c r="E1129">
        <v>3</v>
      </c>
      <c r="F1129" t="s">
        <v>262</v>
      </c>
      <c r="G1129">
        <v>6</v>
      </c>
      <c r="H1129">
        <v>10</v>
      </c>
      <c r="I1129">
        <v>1</v>
      </c>
      <c r="J1129">
        <v>8</v>
      </c>
      <c r="K1129">
        <v>11</v>
      </c>
      <c r="L1129">
        <v>11</v>
      </c>
      <c r="M1129">
        <v>1</v>
      </c>
      <c r="N1129" t="s">
        <v>77</v>
      </c>
      <c r="O1129" t="s">
        <v>42</v>
      </c>
      <c r="P1129" t="s">
        <v>78</v>
      </c>
      <c r="Q1129" t="s">
        <v>79</v>
      </c>
      <c r="R1129" t="s">
        <v>80</v>
      </c>
      <c r="S1129" t="s">
        <v>81</v>
      </c>
      <c r="T1129" t="s">
        <v>82</v>
      </c>
      <c r="U1129">
        <v>5</v>
      </c>
      <c r="V1129" t="s">
        <v>96</v>
      </c>
      <c r="W1129" t="s">
        <v>173</v>
      </c>
      <c r="X1129" t="s">
        <v>222</v>
      </c>
      <c r="Y1129">
        <v>1</v>
      </c>
      <c r="Z1129">
        <v>3</v>
      </c>
      <c r="AA1129">
        <v>48</v>
      </c>
    </row>
    <row r="1130" spans="1:27" x14ac:dyDescent="0.35">
      <c r="A1130">
        <v>202</v>
      </c>
      <c r="B1130">
        <v>202</v>
      </c>
      <c r="C1130" t="s">
        <v>38</v>
      </c>
      <c r="D1130" t="s">
        <v>39</v>
      </c>
      <c r="E1130">
        <v>3</v>
      </c>
      <c r="F1130" t="s">
        <v>262</v>
      </c>
      <c r="G1130">
        <v>6</v>
      </c>
      <c r="H1130">
        <v>10</v>
      </c>
      <c r="I1130">
        <v>1</v>
      </c>
      <c r="J1130">
        <v>9</v>
      </c>
      <c r="K1130">
        <v>6</v>
      </c>
      <c r="L1130">
        <v>6</v>
      </c>
      <c r="M1130">
        <v>1</v>
      </c>
      <c r="N1130" t="s">
        <v>89</v>
      </c>
      <c r="O1130" t="s">
        <v>42</v>
      </c>
      <c r="P1130" t="s">
        <v>60</v>
      </c>
      <c r="Q1130" t="s">
        <v>61</v>
      </c>
      <c r="R1130" t="s">
        <v>52</v>
      </c>
      <c r="S1130" t="s">
        <v>53</v>
      </c>
      <c r="T1130" t="s">
        <v>90</v>
      </c>
      <c r="U1130">
        <v>2</v>
      </c>
      <c r="V1130" t="s">
        <v>118</v>
      </c>
      <c r="W1130" t="s">
        <v>247</v>
      </c>
      <c r="X1130" t="s">
        <v>193</v>
      </c>
      <c r="Y1130">
        <v>2</v>
      </c>
      <c r="Z1130">
        <v>3</v>
      </c>
      <c r="AA1130">
        <v>48</v>
      </c>
    </row>
    <row r="1131" spans="1:27" x14ac:dyDescent="0.35">
      <c r="A1131">
        <v>202</v>
      </c>
      <c r="B1131">
        <v>202</v>
      </c>
      <c r="C1131" t="s">
        <v>38</v>
      </c>
      <c r="D1131" t="s">
        <v>39</v>
      </c>
      <c r="E1131">
        <v>3</v>
      </c>
      <c r="F1131" t="s">
        <v>262</v>
      </c>
      <c r="G1131">
        <v>6</v>
      </c>
      <c r="H1131">
        <v>10</v>
      </c>
      <c r="I1131">
        <v>1</v>
      </c>
      <c r="J1131">
        <v>10</v>
      </c>
      <c r="K1131">
        <v>1</v>
      </c>
      <c r="L1131">
        <v>1</v>
      </c>
      <c r="M1131">
        <v>1</v>
      </c>
      <c r="N1131" t="s">
        <v>109</v>
      </c>
      <c r="O1131" t="s">
        <v>42</v>
      </c>
      <c r="P1131" t="s">
        <v>98</v>
      </c>
      <c r="Q1131" t="s">
        <v>99</v>
      </c>
      <c r="R1131" t="s">
        <v>45</v>
      </c>
      <c r="S1131" t="s">
        <v>46</v>
      </c>
      <c r="T1131" t="s">
        <v>110</v>
      </c>
      <c r="U1131">
        <v>1</v>
      </c>
      <c r="V1131" t="s">
        <v>100</v>
      </c>
      <c r="W1131" t="s">
        <v>161</v>
      </c>
      <c r="X1131" t="s">
        <v>216</v>
      </c>
      <c r="Y1131">
        <v>1</v>
      </c>
      <c r="Z1131">
        <v>3</v>
      </c>
      <c r="AA1131">
        <v>48</v>
      </c>
    </row>
    <row r="1132" spans="1:27" x14ac:dyDescent="0.35">
      <c r="A1132">
        <v>202</v>
      </c>
      <c r="B1132">
        <v>202</v>
      </c>
      <c r="C1132" t="s">
        <v>38</v>
      </c>
      <c r="D1132" t="s">
        <v>39</v>
      </c>
      <c r="E1132">
        <v>3</v>
      </c>
      <c r="F1132" t="s">
        <v>262</v>
      </c>
      <c r="G1132">
        <v>6</v>
      </c>
      <c r="H1132">
        <v>10</v>
      </c>
      <c r="I1132">
        <v>1</v>
      </c>
      <c r="J1132">
        <v>11</v>
      </c>
      <c r="K1132">
        <v>5</v>
      </c>
      <c r="L1132">
        <v>5</v>
      </c>
      <c r="M1132">
        <v>1</v>
      </c>
      <c r="N1132" t="s">
        <v>59</v>
      </c>
      <c r="O1132" t="s">
        <v>42</v>
      </c>
      <c r="P1132" t="s">
        <v>60</v>
      </c>
      <c r="Q1132" t="s">
        <v>61</v>
      </c>
      <c r="R1132" t="s">
        <v>62</v>
      </c>
      <c r="S1132" t="s">
        <v>63</v>
      </c>
      <c r="T1132" t="s">
        <v>64</v>
      </c>
      <c r="U1132">
        <v>5</v>
      </c>
      <c r="V1132" t="s">
        <v>90</v>
      </c>
      <c r="W1132" t="s">
        <v>257</v>
      </c>
      <c r="X1132" t="s">
        <v>137</v>
      </c>
      <c r="Y1132">
        <v>1</v>
      </c>
      <c r="Z1132">
        <v>3</v>
      </c>
      <c r="AA1132">
        <v>48</v>
      </c>
    </row>
    <row r="1133" spans="1:27" x14ac:dyDescent="0.35">
      <c r="A1133">
        <v>202</v>
      </c>
      <c r="B1133">
        <v>202</v>
      </c>
      <c r="C1133" t="s">
        <v>38</v>
      </c>
      <c r="D1133" t="s">
        <v>39</v>
      </c>
      <c r="E1133">
        <v>3</v>
      </c>
      <c r="F1133" t="s">
        <v>262</v>
      </c>
      <c r="G1133">
        <v>6</v>
      </c>
      <c r="H1133">
        <v>10</v>
      </c>
      <c r="I1133">
        <v>1</v>
      </c>
      <c r="J1133">
        <v>12</v>
      </c>
      <c r="K1133">
        <v>3</v>
      </c>
      <c r="L1133">
        <v>3</v>
      </c>
      <c r="M1133">
        <v>1</v>
      </c>
      <c r="N1133" t="s">
        <v>121</v>
      </c>
      <c r="O1133" t="s">
        <v>42</v>
      </c>
      <c r="P1133" t="s">
        <v>70</v>
      </c>
      <c r="Q1133" t="s">
        <v>71</v>
      </c>
      <c r="R1133" t="s">
        <v>80</v>
      </c>
      <c r="S1133" t="s">
        <v>81</v>
      </c>
      <c r="T1133" t="s">
        <v>122</v>
      </c>
      <c r="U1133">
        <v>4</v>
      </c>
      <c r="V1133" t="s">
        <v>72</v>
      </c>
      <c r="W1133" t="s">
        <v>197</v>
      </c>
      <c r="X1133" t="s">
        <v>249</v>
      </c>
      <c r="Y1133">
        <v>1</v>
      </c>
      <c r="Z1133">
        <v>3</v>
      </c>
      <c r="AA1133">
        <v>48</v>
      </c>
    </row>
    <row r="1134" spans="1:27" x14ac:dyDescent="0.35">
      <c r="A1134">
        <v>202</v>
      </c>
      <c r="B1134">
        <v>202</v>
      </c>
      <c r="C1134" t="s">
        <v>38</v>
      </c>
      <c r="D1134" t="s">
        <v>39</v>
      </c>
      <c r="E1134">
        <v>3</v>
      </c>
      <c r="F1134" t="s">
        <v>262</v>
      </c>
      <c r="G1134">
        <v>6</v>
      </c>
      <c r="H1134">
        <v>10</v>
      </c>
      <c r="I1134">
        <v>1</v>
      </c>
      <c r="J1134">
        <v>13</v>
      </c>
      <c r="K1134">
        <v>18</v>
      </c>
      <c r="L1134">
        <v>18</v>
      </c>
      <c r="M1134">
        <v>1</v>
      </c>
      <c r="N1134" t="s">
        <v>174</v>
      </c>
      <c r="O1134" t="s">
        <v>124</v>
      </c>
      <c r="P1134" t="s">
        <v>153</v>
      </c>
      <c r="Q1134" t="s">
        <v>154</v>
      </c>
      <c r="R1134" t="s">
        <v>150</v>
      </c>
      <c r="S1134" t="s">
        <v>53</v>
      </c>
      <c r="T1134" t="s">
        <v>175</v>
      </c>
      <c r="U1134">
        <v>5</v>
      </c>
      <c r="V1134" t="s">
        <v>151</v>
      </c>
      <c r="W1134" t="s">
        <v>64</v>
      </c>
      <c r="X1134" t="s">
        <v>259</v>
      </c>
      <c r="Y1134">
        <v>2</v>
      </c>
      <c r="Z1134">
        <v>3</v>
      </c>
      <c r="AA1134">
        <v>48</v>
      </c>
    </row>
    <row r="1135" spans="1:27" x14ac:dyDescent="0.35">
      <c r="A1135">
        <v>202</v>
      </c>
      <c r="B1135">
        <v>202</v>
      </c>
      <c r="C1135" t="s">
        <v>38</v>
      </c>
      <c r="D1135" t="s">
        <v>39</v>
      </c>
      <c r="E1135">
        <v>3</v>
      </c>
      <c r="F1135" t="s">
        <v>262</v>
      </c>
      <c r="G1135">
        <v>6</v>
      </c>
      <c r="H1135">
        <v>10</v>
      </c>
      <c r="I1135">
        <v>1</v>
      </c>
      <c r="J1135">
        <v>14</v>
      </c>
      <c r="K1135">
        <v>14</v>
      </c>
      <c r="L1135">
        <v>14</v>
      </c>
      <c r="M1135">
        <v>1</v>
      </c>
      <c r="N1135" t="s">
        <v>162</v>
      </c>
      <c r="O1135" t="s">
        <v>124</v>
      </c>
      <c r="P1135" t="s">
        <v>163</v>
      </c>
      <c r="Q1135" t="s">
        <v>164</v>
      </c>
      <c r="R1135" t="s">
        <v>132</v>
      </c>
      <c r="S1135" t="s">
        <v>81</v>
      </c>
      <c r="T1135" t="s">
        <v>165</v>
      </c>
      <c r="U1135">
        <v>4</v>
      </c>
      <c r="V1135" t="s">
        <v>179</v>
      </c>
      <c r="W1135" t="s">
        <v>253</v>
      </c>
      <c r="X1135" t="s">
        <v>108</v>
      </c>
      <c r="Y1135">
        <v>2</v>
      </c>
      <c r="Z1135">
        <v>3</v>
      </c>
      <c r="AA1135">
        <v>48</v>
      </c>
    </row>
    <row r="1136" spans="1:27" x14ac:dyDescent="0.35">
      <c r="A1136">
        <v>202</v>
      </c>
      <c r="B1136">
        <v>202</v>
      </c>
      <c r="C1136" t="s">
        <v>38</v>
      </c>
      <c r="D1136" t="s">
        <v>39</v>
      </c>
      <c r="E1136">
        <v>3</v>
      </c>
      <c r="F1136" t="s">
        <v>262</v>
      </c>
      <c r="G1136">
        <v>6</v>
      </c>
      <c r="H1136">
        <v>10</v>
      </c>
      <c r="I1136">
        <v>1</v>
      </c>
      <c r="J1136">
        <v>15</v>
      </c>
      <c r="K1136">
        <v>19</v>
      </c>
      <c r="L1136">
        <v>19</v>
      </c>
      <c r="M1136">
        <v>1</v>
      </c>
      <c r="N1136" t="s">
        <v>134</v>
      </c>
      <c r="O1136" t="s">
        <v>124</v>
      </c>
      <c r="P1136" t="s">
        <v>135</v>
      </c>
      <c r="Q1136" t="s">
        <v>136</v>
      </c>
      <c r="R1136" t="s">
        <v>127</v>
      </c>
      <c r="S1136" t="s">
        <v>46</v>
      </c>
      <c r="T1136" t="s">
        <v>137</v>
      </c>
      <c r="U1136">
        <v>1</v>
      </c>
      <c r="V1136" t="s">
        <v>189</v>
      </c>
      <c r="W1136" t="s">
        <v>112</v>
      </c>
      <c r="X1136" t="s">
        <v>241</v>
      </c>
      <c r="Y1136">
        <v>2</v>
      </c>
      <c r="Z1136">
        <v>3</v>
      </c>
      <c r="AA1136">
        <v>48</v>
      </c>
    </row>
    <row r="1137" spans="1:27" x14ac:dyDescent="0.35">
      <c r="A1137">
        <v>202</v>
      </c>
      <c r="B1137">
        <v>202</v>
      </c>
      <c r="C1137" t="s">
        <v>38</v>
      </c>
      <c r="D1137" t="s">
        <v>39</v>
      </c>
      <c r="E1137">
        <v>3</v>
      </c>
      <c r="F1137" t="s">
        <v>262</v>
      </c>
      <c r="G1137">
        <v>6</v>
      </c>
      <c r="H1137">
        <v>10</v>
      </c>
      <c r="I1137">
        <v>1</v>
      </c>
      <c r="J1137">
        <v>16</v>
      </c>
      <c r="K1137">
        <v>16</v>
      </c>
      <c r="L1137">
        <v>16</v>
      </c>
      <c r="M1137">
        <v>1</v>
      </c>
      <c r="N1137" t="s">
        <v>170</v>
      </c>
      <c r="O1137" t="s">
        <v>124</v>
      </c>
      <c r="P1137" t="s">
        <v>157</v>
      </c>
      <c r="Q1137" t="s">
        <v>158</v>
      </c>
      <c r="R1137" t="s">
        <v>147</v>
      </c>
      <c r="S1137" t="s">
        <v>63</v>
      </c>
      <c r="T1137" t="s">
        <v>171</v>
      </c>
      <c r="U1137">
        <v>5</v>
      </c>
      <c r="V1137" t="s">
        <v>183</v>
      </c>
      <c r="W1137" t="s">
        <v>110</v>
      </c>
      <c r="X1137" t="s">
        <v>261</v>
      </c>
      <c r="Y1137">
        <v>2</v>
      </c>
      <c r="Z1137">
        <v>3</v>
      </c>
      <c r="AA1137">
        <v>48</v>
      </c>
    </row>
    <row r="1138" spans="1:27" x14ac:dyDescent="0.35">
      <c r="A1138">
        <v>202</v>
      </c>
      <c r="B1138">
        <v>202</v>
      </c>
      <c r="C1138" t="s">
        <v>38</v>
      </c>
      <c r="D1138" t="s">
        <v>39</v>
      </c>
      <c r="E1138">
        <v>3</v>
      </c>
      <c r="F1138" t="s">
        <v>262</v>
      </c>
      <c r="G1138">
        <v>6</v>
      </c>
      <c r="H1138">
        <v>10</v>
      </c>
      <c r="I1138">
        <v>1</v>
      </c>
      <c r="J1138">
        <v>17</v>
      </c>
      <c r="K1138">
        <v>21</v>
      </c>
      <c r="L1138">
        <v>21</v>
      </c>
      <c r="M1138">
        <v>1</v>
      </c>
      <c r="N1138" t="s">
        <v>123</v>
      </c>
      <c r="O1138" t="s">
        <v>124</v>
      </c>
      <c r="P1138" t="s">
        <v>125</v>
      </c>
      <c r="Q1138" t="s">
        <v>126</v>
      </c>
      <c r="R1138" t="s">
        <v>127</v>
      </c>
      <c r="S1138" t="s">
        <v>46</v>
      </c>
      <c r="T1138" t="s">
        <v>128</v>
      </c>
      <c r="U1138">
        <v>1</v>
      </c>
      <c r="V1138" t="s">
        <v>148</v>
      </c>
      <c r="W1138" t="s">
        <v>228</v>
      </c>
      <c r="X1138" t="s">
        <v>114</v>
      </c>
      <c r="Y1138">
        <v>1</v>
      </c>
      <c r="Z1138">
        <v>3</v>
      </c>
      <c r="AA1138">
        <v>48</v>
      </c>
    </row>
    <row r="1139" spans="1:27" x14ac:dyDescent="0.35">
      <c r="A1139">
        <v>202</v>
      </c>
      <c r="B1139">
        <v>202</v>
      </c>
      <c r="C1139" t="s">
        <v>38</v>
      </c>
      <c r="D1139" t="s">
        <v>39</v>
      </c>
      <c r="E1139">
        <v>3</v>
      </c>
      <c r="F1139" t="s">
        <v>262</v>
      </c>
      <c r="G1139">
        <v>6</v>
      </c>
      <c r="H1139">
        <v>10</v>
      </c>
      <c r="I1139">
        <v>1</v>
      </c>
      <c r="J1139">
        <v>18</v>
      </c>
      <c r="K1139">
        <v>15</v>
      </c>
      <c r="L1139">
        <v>15</v>
      </c>
      <c r="M1139">
        <v>1</v>
      </c>
      <c r="N1139" t="s">
        <v>156</v>
      </c>
      <c r="O1139" t="s">
        <v>124</v>
      </c>
      <c r="P1139" t="s">
        <v>157</v>
      </c>
      <c r="Q1139" t="s">
        <v>158</v>
      </c>
      <c r="R1139" t="s">
        <v>132</v>
      </c>
      <c r="S1139" t="s">
        <v>81</v>
      </c>
      <c r="T1139" t="s">
        <v>159</v>
      </c>
      <c r="U1139">
        <v>2</v>
      </c>
      <c r="V1139" t="s">
        <v>171</v>
      </c>
      <c r="W1139" t="s">
        <v>54</v>
      </c>
      <c r="X1139" t="s">
        <v>236</v>
      </c>
      <c r="Y1139">
        <v>1</v>
      </c>
      <c r="Z1139">
        <v>3</v>
      </c>
      <c r="AA1139">
        <v>48</v>
      </c>
    </row>
    <row r="1140" spans="1:27" x14ac:dyDescent="0.35">
      <c r="A1140">
        <v>202</v>
      </c>
      <c r="B1140">
        <v>202</v>
      </c>
      <c r="C1140" t="s">
        <v>38</v>
      </c>
      <c r="D1140" t="s">
        <v>39</v>
      </c>
      <c r="E1140">
        <v>3</v>
      </c>
      <c r="F1140" t="s">
        <v>262</v>
      </c>
      <c r="G1140">
        <v>6</v>
      </c>
      <c r="H1140">
        <v>10</v>
      </c>
      <c r="I1140">
        <v>1</v>
      </c>
      <c r="J1140">
        <v>19</v>
      </c>
      <c r="K1140">
        <v>24</v>
      </c>
      <c r="L1140">
        <v>24</v>
      </c>
      <c r="M1140">
        <v>1</v>
      </c>
      <c r="N1140" t="s">
        <v>198</v>
      </c>
      <c r="O1140" t="s">
        <v>124</v>
      </c>
      <c r="P1140" t="s">
        <v>177</v>
      </c>
      <c r="Q1140" t="s">
        <v>178</v>
      </c>
      <c r="R1140" t="s">
        <v>150</v>
      </c>
      <c r="S1140" t="s">
        <v>53</v>
      </c>
      <c r="T1140" t="s">
        <v>199</v>
      </c>
      <c r="U1140">
        <v>2</v>
      </c>
      <c r="V1140" t="s">
        <v>197</v>
      </c>
      <c r="W1140" t="s">
        <v>216</v>
      </c>
      <c r="X1140" t="s">
        <v>72</v>
      </c>
      <c r="Y1140">
        <v>2</v>
      </c>
      <c r="Z1140">
        <v>3</v>
      </c>
      <c r="AA1140">
        <v>48</v>
      </c>
    </row>
    <row r="1141" spans="1:27" x14ac:dyDescent="0.35">
      <c r="A1141">
        <v>202</v>
      </c>
      <c r="B1141">
        <v>202</v>
      </c>
      <c r="C1141" t="s">
        <v>38</v>
      </c>
      <c r="D1141" t="s">
        <v>39</v>
      </c>
      <c r="E1141">
        <v>3</v>
      </c>
      <c r="F1141" t="s">
        <v>262</v>
      </c>
      <c r="G1141">
        <v>6</v>
      </c>
      <c r="H1141">
        <v>10</v>
      </c>
      <c r="I1141">
        <v>1</v>
      </c>
      <c r="J1141">
        <v>20</v>
      </c>
      <c r="K1141">
        <v>17</v>
      </c>
      <c r="L1141">
        <v>17</v>
      </c>
      <c r="M1141">
        <v>1</v>
      </c>
      <c r="N1141" t="s">
        <v>152</v>
      </c>
      <c r="O1141" t="s">
        <v>124</v>
      </c>
      <c r="P1141" t="s">
        <v>153</v>
      </c>
      <c r="Q1141" t="s">
        <v>154</v>
      </c>
      <c r="R1141" t="s">
        <v>147</v>
      </c>
      <c r="S1141" t="s">
        <v>63</v>
      </c>
      <c r="T1141" t="s">
        <v>155</v>
      </c>
      <c r="U1141">
        <v>1</v>
      </c>
      <c r="V1141" t="s">
        <v>175</v>
      </c>
      <c r="W1141" t="s">
        <v>104</v>
      </c>
      <c r="X1141" t="s">
        <v>230</v>
      </c>
      <c r="Y1141">
        <v>1</v>
      </c>
      <c r="Z1141">
        <v>3</v>
      </c>
      <c r="AA1141">
        <v>48</v>
      </c>
    </row>
    <row r="1142" spans="1:27" x14ac:dyDescent="0.35">
      <c r="A1142">
        <v>202</v>
      </c>
      <c r="B1142">
        <v>202</v>
      </c>
      <c r="C1142" t="s">
        <v>38</v>
      </c>
      <c r="D1142" t="s">
        <v>39</v>
      </c>
      <c r="E1142">
        <v>3</v>
      </c>
      <c r="F1142" t="s">
        <v>262</v>
      </c>
      <c r="G1142">
        <v>6</v>
      </c>
      <c r="H1142">
        <v>10</v>
      </c>
      <c r="I1142">
        <v>1</v>
      </c>
      <c r="J1142">
        <v>21</v>
      </c>
      <c r="K1142">
        <v>23</v>
      </c>
      <c r="L1142">
        <v>23</v>
      </c>
      <c r="M1142">
        <v>1</v>
      </c>
      <c r="N1142" t="s">
        <v>176</v>
      </c>
      <c r="O1142" t="s">
        <v>124</v>
      </c>
      <c r="P1142" t="s">
        <v>177</v>
      </c>
      <c r="Q1142" t="s">
        <v>178</v>
      </c>
      <c r="R1142" t="s">
        <v>132</v>
      </c>
      <c r="S1142" t="s">
        <v>81</v>
      </c>
      <c r="T1142" t="s">
        <v>179</v>
      </c>
      <c r="U1142">
        <v>2</v>
      </c>
      <c r="V1142" t="s">
        <v>199</v>
      </c>
      <c r="W1142" t="s">
        <v>222</v>
      </c>
      <c r="X1142" t="s">
        <v>47</v>
      </c>
      <c r="Y1142">
        <v>1</v>
      </c>
      <c r="Z1142">
        <v>3</v>
      </c>
      <c r="AA1142">
        <v>48</v>
      </c>
    </row>
    <row r="1143" spans="1:27" x14ac:dyDescent="0.35">
      <c r="A1143">
        <v>202</v>
      </c>
      <c r="B1143">
        <v>202</v>
      </c>
      <c r="C1143" t="s">
        <v>38</v>
      </c>
      <c r="D1143" t="s">
        <v>39</v>
      </c>
      <c r="E1143">
        <v>3</v>
      </c>
      <c r="F1143" t="s">
        <v>262</v>
      </c>
      <c r="G1143">
        <v>6</v>
      </c>
      <c r="H1143">
        <v>10</v>
      </c>
      <c r="I1143">
        <v>1</v>
      </c>
      <c r="J1143">
        <v>22</v>
      </c>
      <c r="K1143">
        <v>13</v>
      </c>
      <c r="L1143">
        <v>13</v>
      </c>
      <c r="M1143">
        <v>1</v>
      </c>
      <c r="N1143" t="s">
        <v>188</v>
      </c>
      <c r="O1143" t="s">
        <v>124</v>
      </c>
      <c r="P1143" t="s">
        <v>163</v>
      </c>
      <c r="Q1143" t="s">
        <v>164</v>
      </c>
      <c r="R1143" t="s">
        <v>127</v>
      </c>
      <c r="S1143" t="s">
        <v>46</v>
      </c>
      <c r="T1143" t="s">
        <v>189</v>
      </c>
      <c r="U1143">
        <v>1</v>
      </c>
      <c r="V1143" t="s">
        <v>165</v>
      </c>
      <c r="W1143" t="s">
        <v>251</v>
      </c>
      <c r="X1143" t="s">
        <v>116</v>
      </c>
      <c r="Y1143">
        <v>1</v>
      </c>
      <c r="Z1143">
        <v>3</v>
      </c>
      <c r="AA1143">
        <v>48</v>
      </c>
    </row>
    <row r="1144" spans="1:27" x14ac:dyDescent="0.35">
      <c r="A1144">
        <v>202</v>
      </c>
      <c r="B1144">
        <v>202</v>
      </c>
      <c r="C1144" t="s">
        <v>38</v>
      </c>
      <c r="D1144" t="s">
        <v>39</v>
      </c>
      <c r="E1144">
        <v>3</v>
      </c>
      <c r="F1144" t="s">
        <v>262</v>
      </c>
      <c r="G1144">
        <v>6</v>
      </c>
      <c r="H1144">
        <v>10</v>
      </c>
      <c r="I1144">
        <v>1</v>
      </c>
      <c r="J1144">
        <v>23</v>
      </c>
      <c r="K1144">
        <v>22</v>
      </c>
      <c r="L1144">
        <v>22</v>
      </c>
      <c r="M1144">
        <v>1</v>
      </c>
      <c r="N1144" t="s">
        <v>146</v>
      </c>
      <c r="O1144" t="s">
        <v>124</v>
      </c>
      <c r="P1144" t="s">
        <v>125</v>
      </c>
      <c r="Q1144" t="s">
        <v>126</v>
      </c>
      <c r="R1144" t="s">
        <v>147</v>
      </c>
      <c r="S1144" t="s">
        <v>63</v>
      </c>
      <c r="T1144" t="s">
        <v>148</v>
      </c>
      <c r="U1144">
        <v>4</v>
      </c>
      <c r="V1144" t="s">
        <v>161</v>
      </c>
      <c r="W1144" t="s">
        <v>118</v>
      </c>
      <c r="X1144" t="s">
        <v>225</v>
      </c>
      <c r="Y1144">
        <v>2</v>
      </c>
      <c r="Z1144">
        <v>3</v>
      </c>
      <c r="AA1144">
        <v>48</v>
      </c>
    </row>
    <row r="1145" spans="1:27" x14ac:dyDescent="0.35">
      <c r="A1145">
        <v>202</v>
      </c>
      <c r="B1145">
        <v>202</v>
      </c>
      <c r="C1145" t="s">
        <v>38</v>
      </c>
      <c r="D1145" t="s">
        <v>39</v>
      </c>
      <c r="E1145">
        <v>3</v>
      </c>
      <c r="F1145" t="s">
        <v>262</v>
      </c>
      <c r="G1145">
        <v>6</v>
      </c>
      <c r="H1145">
        <v>10</v>
      </c>
      <c r="I1145">
        <v>1</v>
      </c>
      <c r="J1145">
        <v>24</v>
      </c>
      <c r="K1145">
        <v>20</v>
      </c>
      <c r="L1145">
        <v>20</v>
      </c>
      <c r="M1145">
        <v>1</v>
      </c>
      <c r="N1145" t="s">
        <v>149</v>
      </c>
      <c r="O1145" t="s">
        <v>124</v>
      </c>
      <c r="P1145" t="s">
        <v>135</v>
      </c>
      <c r="Q1145" t="s">
        <v>136</v>
      </c>
      <c r="R1145" t="s">
        <v>150</v>
      </c>
      <c r="S1145" t="s">
        <v>53</v>
      </c>
      <c r="T1145" t="s">
        <v>151</v>
      </c>
      <c r="U1145">
        <v>2</v>
      </c>
      <c r="V1145" t="s">
        <v>137</v>
      </c>
      <c r="W1145" t="s">
        <v>122</v>
      </c>
      <c r="X1145" t="s">
        <v>257</v>
      </c>
      <c r="Y1145">
        <v>1</v>
      </c>
      <c r="Z1145">
        <v>3</v>
      </c>
      <c r="AA1145">
        <v>48</v>
      </c>
    </row>
    <row r="1146" spans="1:27" x14ac:dyDescent="0.35">
      <c r="A1146">
        <v>202</v>
      </c>
      <c r="B1146">
        <v>202</v>
      </c>
      <c r="C1146" t="s">
        <v>38</v>
      </c>
      <c r="D1146" t="s">
        <v>39</v>
      </c>
      <c r="E1146">
        <v>3</v>
      </c>
      <c r="F1146" t="s">
        <v>262</v>
      </c>
      <c r="G1146">
        <v>6</v>
      </c>
      <c r="H1146">
        <v>10</v>
      </c>
      <c r="I1146">
        <v>1</v>
      </c>
      <c r="J1146">
        <v>25</v>
      </c>
      <c r="K1146">
        <v>31</v>
      </c>
      <c r="L1146">
        <v>31</v>
      </c>
      <c r="M1146">
        <v>1</v>
      </c>
      <c r="N1146" t="s">
        <v>248</v>
      </c>
      <c r="O1146" t="s">
        <v>201</v>
      </c>
      <c r="P1146" t="s">
        <v>202</v>
      </c>
      <c r="Q1146" t="s">
        <v>212</v>
      </c>
      <c r="R1146" t="s">
        <v>202</v>
      </c>
      <c r="S1146" t="s">
        <v>46</v>
      </c>
      <c r="T1146" t="s">
        <v>249</v>
      </c>
      <c r="U1146">
        <v>4</v>
      </c>
      <c r="V1146" t="s">
        <v>213</v>
      </c>
      <c r="W1146" t="s">
        <v>108</v>
      </c>
      <c r="X1146" t="s">
        <v>171</v>
      </c>
      <c r="Y1146">
        <v>1</v>
      </c>
      <c r="Z1146">
        <v>3</v>
      </c>
      <c r="AA1146">
        <v>48</v>
      </c>
    </row>
    <row r="1147" spans="1:27" x14ac:dyDescent="0.35">
      <c r="A1147">
        <v>202</v>
      </c>
      <c r="B1147">
        <v>202</v>
      </c>
      <c r="C1147" t="s">
        <v>38</v>
      </c>
      <c r="D1147" t="s">
        <v>39</v>
      </c>
      <c r="E1147">
        <v>3</v>
      </c>
      <c r="F1147" t="s">
        <v>262</v>
      </c>
      <c r="G1147">
        <v>6</v>
      </c>
      <c r="H1147">
        <v>10</v>
      </c>
      <c r="I1147">
        <v>1</v>
      </c>
      <c r="J1147">
        <v>26</v>
      </c>
      <c r="K1147">
        <v>28</v>
      </c>
      <c r="L1147">
        <v>28</v>
      </c>
      <c r="M1147">
        <v>1</v>
      </c>
      <c r="N1147" t="s">
        <v>246</v>
      </c>
      <c r="O1147" t="s">
        <v>201</v>
      </c>
      <c r="P1147" t="s">
        <v>202</v>
      </c>
      <c r="Q1147" t="s">
        <v>206</v>
      </c>
      <c r="R1147" t="s">
        <v>202</v>
      </c>
      <c r="S1147" t="s">
        <v>63</v>
      </c>
      <c r="T1147" t="s">
        <v>247</v>
      </c>
      <c r="U1147">
        <v>5</v>
      </c>
      <c r="V1147" t="s">
        <v>216</v>
      </c>
      <c r="W1147" t="s">
        <v>133</v>
      </c>
      <c r="X1147" t="s">
        <v>58</v>
      </c>
      <c r="Y1147">
        <v>2</v>
      </c>
      <c r="Z1147">
        <v>3</v>
      </c>
      <c r="AA1147">
        <v>48</v>
      </c>
    </row>
    <row r="1148" spans="1:27" x14ac:dyDescent="0.35">
      <c r="A1148">
        <v>202</v>
      </c>
      <c r="B1148">
        <v>202</v>
      </c>
      <c r="C1148" t="s">
        <v>38</v>
      </c>
      <c r="D1148" t="s">
        <v>39</v>
      </c>
      <c r="E1148">
        <v>3</v>
      </c>
      <c r="F1148" t="s">
        <v>262</v>
      </c>
      <c r="G1148">
        <v>6</v>
      </c>
      <c r="H1148">
        <v>10</v>
      </c>
      <c r="I1148">
        <v>1</v>
      </c>
      <c r="J1148">
        <v>27</v>
      </c>
      <c r="K1148">
        <v>26</v>
      </c>
      <c r="L1148">
        <v>26</v>
      </c>
      <c r="M1148">
        <v>1</v>
      </c>
      <c r="N1148" t="s">
        <v>256</v>
      </c>
      <c r="O1148" t="s">
        <v>201</v>
      </c>
      <c r="P1148" t="s">
        <v>202</v>
      </c>
      <c r="Q1148" t="s">
        <v>221</v>
      </c>
      <c r="R1148" t="s">
        <v>202</v>
      </c>
      <c r="S1148" t="s">
        <v>81</v>
      </c>
      <c r="T1148" t="s">
        <v>257</v>
      </c>
      <c r="U1148">
        <v>1</v>
      </c>
      <c r="V1148" t="s">
        <v>245</v>
      </c>
      <c r="W1148" t="s">
        <v>161</v>
      </c>
      <c r="X1148" t="s">
        <v>118</v>
      </c>
      <c r="Y1148">
        <v>2</v>
      </c>
      <c r="Z1148">
        <v>3</v>
      </c>
      <c r="AA1148">
        <v>48</v>
      </c>
    </row>
    <row r="1149" spans="1:27" x14ac:dyDescent="0.35">
      <c r="A1149">
        <v>202</v>
      </c>
      <c r="B1149">
        <v>202</v>
      </c>
      <c r="C1149" t="s">
        <v>38</v>
      </c>
      <c r="D1149" t="s">
        <v>39</v>
      </c>
      <c r="E1149">
        <v>3</v>
      </c>
      <c r="F1149" t="s">
        <v>262</v>
      </c>
      <c r="G1149">
        <v>6</v>
      </c>
      <c r="H1149">
        <v>10</v>
      </c>
      <c r="I1149">
        <v>1</v>
      </c>
      <c r="J1149">
        <v>28</v>
      </c>
      <c r="K1149">
        <v>34</v>
      </c>
      <c r="L1149">
        <v>34</v>
      </c>
      <c r="M1149">
        <v>1</v>
      </c>
      <c r="N1149" t="s">
        <v>208</v>
      </c>
      <c r="O1149" t="s">
        <v>201</v>
      </c>
      <c r="P1149" t="s">
        <v>202</v>
      </c>
      <c r="Q1149" t="s">
        <v>209</v>
      </c>
      <c r="R1149" t="s">
        <v>202</v>
      </c>
      <c r="S1149" t="s">
        <v>63</v>
      </c>
      <c r="T1149" t="s">
        <v>210</v>
      </c>
      <c r="U1149">
        <v>1</v>
      </c>
      <c r="V1149" t="s">
        <v>259</v>
      </c>
      <c r="W1149" t="s">
        <v>159</v>
      </c>
      <c r="X1149" t="s">
        <v>54</v>
      </c>
      <c r="Y1149">
        <v>1</v>
      </c>
      <c r="Z1149">
        <v>3</v>
      </c>
      <c r="AA1149">
        <v>48</v>
      </c>
    </row>
    <row r="1150" spans="1:27" x14ac:dyDescent="0.35">
      <c r="A1150">
        <v>202</v>
      </c>
      <c r="B1150">
        <v>202</v>
      </c>
      <c r="C1150" t="s">
        <v>38</v>
      </c>
      <c r="D1150" t="s">
        <v>39</v>
      </c>
      <c r="E1150">
        <v>3</v>
      </c>
      <c r="F1150" t="s">
        <v>262</v>
      </c>
      <c r="G1150">
        <v>6</v>
      </c>
      <c r="H1150">
        <v>10</v>
      </c>
      <c r="I1150">
        <v>1</v>
      </c>
      <c r="J1150">
        <v>29</v>
      </c>
      <c r="K1150">
        <v>29</v>
      </c>
      <c r="L1150">
        <v>29</v>
      </c>
      <c r="M1150">
        <v>1</v>
      </c>
      <c r="N1150" t="s">
        <v>214</v>
      </c>
      <c r="O1150" t="s">
        <v>201</v>
      </c>
      <c r="P1150" t="s">
        <v>202</v>
      </c>
      <c r="Q1150" t="s">
        <v>215</v>
      </c>
      <c r="R1150" t="s">
        <v>202</v>
      </c>
      <c r="S1150" t="s">
        <v>63</v>
      </c>
      <c r="T1150" t="s">
        <v>216</v>
      </c>
      <c r="U1150">
        <v>4</v>
      </c>
      <c r="V1150" t="s">
        <v>255</v>
      </c>
      <c r="W1150" t="s">
        <v>179</v>
      </c>
      <c r="X1150" t="s">
        <v>122</v>
      </c>
      <c r="Y1150">
        <v>1</v>
      </c>
      <c r="Z1150">
        <v>3</v>
      </c>
      <c r="AA1150">
        <v>48</v>
      </c>
    </row>
    <row r="1151" spans="1:27" x14ac:dyDescent="0.35">
      <c r="A1151">
        <v>202</v>
      </c>
      <c r="B1151">
        <v>202</v>
      </c>
      <c r="C1151" t="s">
        <v>38</v>
      </c>
      <c r="D1151" t="s">
        <v>39</v>
      </c>
      <c r="E1151">
        <v>3</v>
      </c>
      <c r="F1151" t="s">
        <v>262</v>
      </c>
      <c r="G1151">
        <v>6</v>
      </c>
      <c r="H1151">
        <v>10</v>
      </c>
      <c r="I1151">
        <v>1</v>
      </c>
      <c r="J1151">
        <v>30</v>
      </c>
      <c r="K1151">
        <v>33</v>
      </c>
      <c r="L1151">
        <v>33</v>
      </c>
      <c r="M1151">
        <v>1</v>
      </c>
      <c r="N1151" t="s">
        <v>258</v>
      </c>
      <c r="O1151" t="s">
        <v>201</v>
      </c>
      <c r="P1151" t="s">
        <v>202</v>
      </c>
      <c r="Q1151" t="s">
        <v>209</v>
      </c>
      <c r="R1151" t="s">
        <v>202</v>
      </c>
      <c r="S1151" t="s">
        <v>46</v>
      </c>
      <c r="T1151" t="s">
        <v>259</v>
      </c>
      <c r="U1151">
        <v>4</v>
      </c>
      <c r="V1151" t="s">
        <v>249</v>
      </c>
      <c r="W1151" t="s">
        <v>96</v>
      </c>
      <c r="X1151" t="s">
        <v>199</v>
      </c>
      <c r="Y1151">
        <v>2</v>
      </c>
      <c r="Z1151">
        <v>3</v>
      </c>
      <c r="AA1151">
        <v>48</v>
      </c>
    </row>
    <row r="1152" spans="1:27" x14ac:dyDescent="0.35">
      <c r="A1152">
        <v>202</v>
      </c>
      <c r="B1152">
        <v>202</v>
      </c>
      <c r="C1152" t="s">
        <v>38</v>
      </c>
      <c r="D1152" t="s">
        <v>39</v>
      </c>
      <c r="E1152">
        <v>3</v>
      </c>
      <c r="F1152" t="s">
        <v>262</v>
      </c>
      <c r="G1152">
        <v>6</v>
      </c>
      <c r="H1152">
        <v>10</v>
      </c>
      <c r="I1152">
        <v>1</v>
      </c>
      <c r="J1152">
        <v>31</v>
      </c>
      <c r="K1152">
        <v>32</v>
      </c>
      <c r="L1152">
        <v>32</v>
      </c>
      <c r="M1152">
        <v>1</v>
      </c>
      <c r="N1152" t="s">
        <v>211</v>
      </c>
      <c r="O1152" t="s">
        <v>201</v>
      </c>
      <c r="P1152" t="s">
        <v>202</v>
      </c>
      <c r="Q1152" t="s">
        <v>212</v>
      </c>
      <c r="R1152" t="s">
        <v>202</v>
      </c>
      <c r="S1152" t="s">
        <v>53</v>
      </c>
      <c r="T1152" t="s">
        <v>213</v>
      </c>
      <c r="U1152">
        <v>1</v>
      </c>
      <c r="V1152" t="s">
        <v>251</v>
      </c>
      <c r="W1152" t="s">
        <v>47</v>
      </c>
      <c r="X1152" t="s">
        <v>137</v>
      </c>
      <c r="Y1152">
        <v>2</v>
      </c>
      <c r="Z1152">
        <v>3</v>
      </c>
      <c r="AA1152">
        <v>48</v>
      </c>
    </row>
    <row r="1153" spans="1:27" x14ac:dyDescent="0.35">
      <c r="A1153">
        <v>202</v>
      </c>
      <c r="B1153">
        <v>202</v>
      </c>
      <c r="C1153" t="s">
        <v>38</v>
      </c>
      <c r="D1153" t="s">
        <v>39</v>
      </c>
      <c r="E1153">
        <v>3</v>
      </c>
      <c r="F1153" t="s">
        <v>262</v>
      </c>
      <c r="G1153">
        <v>6</v>
      </c>
      <c r="H1153">
        <v>10</v>
      </c>
      <c r="I1153">
        <v>1</v>
      </c>
      <c r="J1153">
        <v>32</v>
      </c>
      <c r="K1153">
        <v>25</v>
      </c>
      <c r="L1153">
        <v>25</v>
      </c>
      <c r="M1153">
        <v>1</v>
      </c>
      <c r="N1153" t="s">
        <v>220</v>
      </c>
      <c r="O1153" t="s">
        <v>201</v>
      </c>
      <c r="P1153" t="s">
        <v>202</v>
      </c>
      <c r="Q1153" t="s">
        <v>221</v>
      </c>
      <c r="R1153" t="s">
        <v>202</v>
      </c>
      <c r="S1153" t="s">
        <v>46</v>
      </c>
      <c r="T1153" t="s">
        <v>222</v>
      </c>
      <c r="U1153">
        <v>5</v>
      </c>
      <c r="V1153" t="s">
        <v>257</v>
      </c>
      <c r="W1153" t="s">
        <v>72</v>
      </c>
      <c r="X1153" t="s">
        <v>191</v>
      </c>
      <c r="Y1153">
        <v>1</v>
      </c>
      <c r="Z1153">
        <v>3</v>
      </c>
      <c r="AA1153">
        <v>48</v>
      </c>
    </row>
    <row r="1154" spans="1:27" x14ac:dyDescent="0.35">
      <c r="A1154">
        <v>202</v>
      </c>
      <c r="B1154">
        <v>202</v>
      </c>
      <c r="C1154" t="s">
        <v>38</v>
      </c>
      <c r="D1154" t="s">
        <v>39</v>
      </c>
      <c r="E1154">
        <v>3</v>
      </c>
      <c r="F1154" t="s">
        <v>262</v>
      </c>
      <c r="G1154">
        <v>6</v>
      </c>
      <c r="H1154">
        <v>10</v>
      </c>
      <c r="I1154">
        <v>1</v>
      </c>
      <c r="J1154">
        <v>33</v>
      </c>
      <c r="K1154">
        <v>27</v>
      </c>
      <c r="L1154">
        <v>27</v>
      </c>
      <c r="M1154">
        <v>1</v>
      </c>
      <c r="N1154" t="s">
        <v>205</v>
      </c>
      <c r="O1154" t="s">
        <v>201</v>
      </c>
      <c r="P1154" t="s">
        <v>202</v>
      </c>
      <c r="Q1154" t="s">
        <v>206</v>
      </c>
      <c r="R1154" t="s">
        <v>202</v>
      </c>
      <c r="S1154" t="s">
        <v>81</v>
      </c>
      <c r="T1154" t="s">
        <v>207</v>
      </c>
      <c r="U1154">
        <v>1</v>
      </c>
      <c r="V1154" t="s">
        <v>247</v>
      </c>
      <c r="W1154" t="s">
        <v>169</v>
      </c>
      <c r="X1154" t="s">
        <v>106</v>
      </c>
      <c r="Y1154">
        <v>1</v>
      </c>
      <c r="Z1154">
        <v>3</v>
      </c>
      <c r="AA1154">
        <v>48</v>
      </c>
    </row>
    <row r="1155" spans="1:27" x14ac:dyDescent="0.35">
      <c r="A1155">
        <v>202</v>
      </c>
      <c r="B1155">
        <v>202</v>
      </c>
      <c r="C1155" t="s">
        <v>38</v>
      </c>
      <c r="D1155" t="s">
        <v>39</v>
      </c>
      <c r="E1155">
        <v>3</v>
      </c>
      <c r="F1155" t="s">
        <v>262</v>
      </c>
      <c r="G1155">
        <v>6</v>
      </c>
      <c r="H1155">
        <v>10</v>
      </c>
      <c r="I1155">
        <v>1</v>
      </c>
      <c r="J1155">
        <v>34</v>
      </c>
      <c r="K1155">
        <v>35</v>
      </c>
      <c r="L1155">
        <v>35</v>
      </c>
      <c r="M1155">
        <v>1</v>
      </c>
      <c r="N1155" t="s">
        <v>260</v>
      </c>
      <c r="O1155" t="s">
        <v>201</v>
      </c>
      <c r="P1155" t="s">
        <v>202</v>
      </c>
      <c r="Q1155" t="s">
        <v>232</v>
      </c>
      <c r="R1155" t="s">
        <v>202</v>
      </c>
      <c r="S1155" t="s">
        <v>81</v>
      </c>
      <c r="T1155" t="s">
        <v>261</v>
      </c>
      <c r="U1155">
        <v>5</v>
      </c>
      <c r="V1155" t="s">
        <v>207</v>
      </c>
      <c r="W1155" t="s">
        <v>90</v>
      </c>
      <c r="X1155" t="s">
        <v>175</v>
      </c>
      <c r="Y1155">
        <v>2</v>
      </c>
      <c r="Z1155">
        <v>3</v>
      </c>
      <c r="AA1155">
        <v>48</v>
      </c>
    </row>
    <row r="1156" spans="1:27" x14ac:dyDescent="0.35">
      <c r="A1156">
        <v>202</v>
      </c>
      <c r="B1156">
        <v>202</v>
      </c>
      <c r="C1156" t="s">
        <v>38</v>
      </c>
      <c r="D1156" t="s">
        <v>39</v>
      </c>
      <c r="E1156">
        <v>3</v>
      </c>
      <c r="F1156" t="s">
        <v>262</v>
      </c>
      <c r="G1156">
        <v>6</v>
      </c>
      <c r="H1156">
        <v>10</v>
      </c>
      <c r="I1156">
        <v>1</v>
      </c>
      <c r="J1156">
        <v>35</v>
      </c>
      <c r="K1156">
        <v>30</v>
      </c>
      <c r="L1156">
        <v>30</v>
      </c>
      <c r="M1156">
        <v>1</v>
      </c>
      <c r="N1156" t="s">
        <v>254</v>
      </c>
      <c r="O1156" t="s">
        <v>201</v>
      </c>
      <c r="P1156" t="s">
        <v>202</v>
      </c>
      <c r="Q1156" t="s">
        <v>215</v>
      </c>
      <c r="R1156" t="s">
        <v>202</v>
      </c>
      <c r="S1156" t="s">
        <v>53</v>
      </c>
      <c r="T1156" t="s">
        <v>255</v>
      </c>
      <c r="U1156">
        <v>1</v>
      </c>
      <c r="V1156" t="s">
        <v>233</v>
      </c>
      <c r="W1156" t="s">
        <v>114</v>
      </c>
      <c r="X1156" t="s">
        <v>141</v>
      </c>
      <c r="Y1156">
        <v>2</v>
      </c>
      <c r="Z1156">
        <v>3</v>
      </c>
      <c r="AA1156">
        <v>48</v>
      </c>
    </row>
    <row r="1157" spans="1:27" x14ac:dyDescent="0.35">
      <c r="A1157">
        <v>202</v>
      </c>
      <c r="B1157">
        <v>202</v>
      </c>
      <c r="C1157" t="s">
        <v>38</v>
      </c>
      <c r="D1157" t="s">
        <v>39</v>
      </c>
      <c r="E1157">
        <v>3</v>
      </c>
      <c r="F1157" t="s">
        <v>262</v>
      </c>
      <c r="G1157">
        <v>6</v>
      </c>
      <c r="H1157">
        <v>10</v>
      </c>
      <c r="I1157">
        <v>1</v>
      </c>
      <c r="J1157">
        <v>36</v>
      </c>
      <c r="K1157">
        <v>36</v>
      </c>
      <c r="L1157">
        <v>36</v>
      </c>
      <c r="M1157">
        <v>1</v>
      </c>
      <c r="N1157" t="s">
        <v>231</v>
      </c>
      <c r="O1157" t="s">
        <v>201</v>
      </c>
      <c r="P1157" t="s">
        <v>202</v>
      </c>
      <c r="Q1157" t="s">
        <v>232</v>
      </c>
      <c r="R1157" t="s">
        <v>202</v>
      </c>
      <c r="S1157" t="s">
        <v>53</v>
      </c>
      <c r="T1157" t="s">
        <v>233</v>
      </c>
      <c r="U1157">
        <v>1</v>
      </c>
      <c r="V1157" t="s">
        <v>261</v>
      </c>
      <c r="W1157" t="s">
        <v>183</v>
      </c>
      <c r="X1157" t="s">
        <v>68</v>
      </c>
      <c r="Y1157">
        <v>1</v>
      </c>
      <c r="Z1157">
        <v>3</v>
      </c>
      <c r="AA1157">
        <v>48</v>
      </c>
    </row>
    <row r="1158" spans="1:27" x14ac:dyDescent="0.35">
      <c r="A1158">
        <v>202</v>
      </c>
      <c r="B1158">
        <v>202</v>
      </c>
      <c r="C1158" t="s">
        <v>38</v>
      </c>
      <c r="D1158" t="s">
        <v>39</v>
      </c>
      <c r="E1158">
        <v>3</v>
      </c>
      <c r="F1158" t="s">
        <v>262</v>
      </c>
      <c r="G1158">
        <v>6</v>
      </c>
      <c r="H1158">
        <v>10</v>
      </c>
      <c r="I1158">
        <v>1</v>
      </c>
      <c r="J1158">
        <v>37</v>
      </c>
      <c r="K1158">
        <v>44</v>
      </c>
      <c r="L1158">
        <v>44</v>
      </c>
      <c r="M1158">
        <v>2</v>
      </c>
      <c r="N1158" t="s">
        <v>91</v>
      </c>
      <c r="O1158" t="s">
        <v>42</v>
      </c>
      <c r="P1158" t="s">
        <v>92</v>
      </c>
      <c r="Q1158" t="s">
        <v>93</v>
      </c>
      <c r="R1158" t="s">
        <v>62</v>
      </c>
      <c r="S1158" t="s">
        <v>63</v>
      </c>
      <c r="T1158" t="s">
        <v>94</v>
      </c>
      <c r="U1158">
        <v>4</v>
      </c>
      <c r="V1158" t="s">
        <v>68</v>
      </c>
      <c r="W1158" t="s">
        <v>213</v>
      </c>
      <c r="X1158" t="s">
        <v>199</v>
      </c>
      <c r="Y1158">
        <v>2</v>
      </c>
      <c r="Z1158">
        <v>3</v>
      </c>
      <c r="AA1158">
        <v>48</v>
      </c>
    </row>
    <row r="1159" spans="1:27" x14ac:dyDescent="0.35">
      <c r="A1159">
        <v>202</v>
      </c>
      <c r="B1159">
        <v>202</v>
      </c>
      <c r="C1159" t="s">
        <v>38</v>
      </c>
      <c r="D1159" t="s">
        <v>39</v>
      </c>
      <c r="E1159">
        <v>3</v>
      </c>
      <c r="F1159" t="s">
        <v>262</v>
      </c>
      <c r="G1159">
        <v>6</v>
      </c>
      <c r="H1159">
        <v>10</v>
      </c>
      <c r="I1159">
        <v>1</v>
      </c>
      <c r="J1159">
        <v>38</v>
      </c>
      <c r="K1159">
        <v>47</v>
      </c>
      <c r="L1159">
        <v>47</v>
      </c>
      <c r="M1159">
        <v>2</v>
      </c>
      <c r="N1159" t="s">
        <v>87</v>
      </c>
      <c r="O1159" t="s">
        <v>42</v>
      </c>
      <c r="P1159" t="s">
        <v>50</v>
      </c>
      <c r="Q1159" t="s">
        <v>51</v>
      </c>
      <c r="R1159" t="s">
        <v>45</v>
      </c>
      <c r="S1159" t="s">
        <v>46</v>
      </c>
      <c r="T1159" t="s">
        <v>88</v>
      </c>
      <c r="U1159">
        <v>2</v>
      </c>
      <c r="V1159" t="s">
        <v>104</v>
      </c>
      <c r="W1159" t="s">
        <v>219</v>
      </c>
      <c r="X1159" t="s">
        <v>175</v>
      </c>
      <c r="Y1159">
        <v>2</v>
      </c>
      <c r="Z1159">
        <v>3</v>
      </c>
      <c r="AA1159">
        <v>48</v>
      </c>
    </row>
    <row r="1160" spans="1:27" x14ac:dyDescent="0.35">
      <c r="A1160">
        <v>202</v>
      </c>
      <c r="B1160">
        <v>202</v>
      </c>
      <c r="C1160" t="s">
        <v>38</v>
      </c>
      <c r="D1160" t="s">
        <v>39</v>
      </c>
      <c r="E1160">
        <v>3</v>
      </c>
      <c r="F1160" t="s">
        <v>262</v>
      </c>
      <c r="G1160">
        <v>6</v>
      </c>
      <c r="H1160">
        <v>10</v>
      </c>
      <c r="I1160">
        <v>1</v>
      </c>
      <c r="J1160">
        <v>39</v>
      </c>
      <c r="K1160">
        <v>45</v>
      </c>
      <c r="L1160">
        <v>45</v>
      </c>
      <c r="M1160">
        <v>2</v>
      </c>
      <c r="N1160" t="s">
        <v>83</v>
      </c>
      <c r="O1160" t="s">
        <v>42</v>
      </c>
      <c r="P1160" t="s">
        <v>84</v>
      </c>
      <c r="Q1160" t="s">
        <v>85</v>
      </c>
      <c r="R1160" t="s">
        <v>62</v>
      </c>
      <c r="S1160" t="s">
        <v>63</v>
      </c>
      <c r="T1160" t="s">
        <v>86</v>
      </c>
      <c r="U1160">
        <v>4</v>
      </c>
      <c r="V1160" t="s">
        <v>116</v>
      </c>
      <c r="W1160" t="s">
        <v>225</v>
      </c>
      <c r="X1160" t="s">
        <v>195</v>
      </c>
      <c r="Y1160">
        <v>1</v>
      </c>
      <c r="Z1160">
        <v>3</v>
      </c>
      <c r="AA1160">
        <v>48</v>
      </c>
    </row>
    <row r="1161" spans="1:27" x14ac:dyDescent="0.35">
      <c r="A1161">
        <v>202</v>
      </c>
      <c r="B1161">
        <v>202</v>
      </c>
      <c r="C1161" t="s">
        <v>38</v>
      </c>
      <c r="D1161" t="s">
        <v>39</v>
      </c>
      <c r="E1161">
        <v>3</v>
      </c>
      <c r="F1161" t="s">
        <v>262</v>
      </c>
      <c r="G1161">
        <v>6</v>
      </c>
      <c r="H1161">
        <v>10</v>
      </c>
      <c r="I1161">
        <v>1</v>
      </c>
      <c r="J1161">
        <v>40</v>
      </c>
      <c r="K1161">
        <v>38</v>
      </c>
      <c r="L1161">
        <v>38</v>
      </c>
      <c r="M1161">
        <v>2</v>
      </c>
      <c r="N1161" t="s">
        <v>65</v>
      </c>
      <c r="O1161" t="s">
        <v>42</v>
      </c>
      <c r="P1161" t="s">
        <v>66</v>
      </c>
      <c r="Q1161" t="s">
        <v>67</v>
      </c>
      <c r="R1161" t="s">
        <v>62</v>
      </c>
      <c r="S1161" t="s">
        <v>63</v>
      </c>
      <c r="T1161" t="s">
        <v>68</v>
      </c>
      <c r="U1161">
        <v>4</v>
      </c>
      <c r="V1161" t="s">
        <v>120</v>
      </c>
      <c r="W1161" t="s">
        <v>128</v>
      </c>
      <c r="X1161" t="s">
        <v>238</v>
      </c>
      <c r="Y1161">
        <v>1</v>
      </c>
      <c r="Z1161">
        <v>3</v>
      </c>
      <c r="AA1161">
        <v>48</v>
      </c>
    </row>
    <row r="1162" spans="1:27" x14ac:dyDescent="0.35">
      <c r="A1162">
        <v>202</v>
      </c>
      <c r="B1162">
        <v>202</v>
      </c>
      <c r="C1162" t="s">
        <v>38</v>
      </c>
      <c r="D1162" t="s">
        <v>39</v>
      </c>
      <c r="E1162">
        <v>3</v>
      </c>
      <c r="F1162" t="s">
        <v>262</v>
      </c>
      <c r="G1162">
        <v>6</v>
      </c>
      <c r="H1162">
        <v>10</v>
      </c>
      <c r="I1162">
        <v>1</v>
      </c>
      <c r="J1162">
        <v>41</v>
      </c>
      <c r="K1162">
        <v>43</v>
      </c>
      <c r="L1162">
        <v>43</v>
      </c>
      <c r="M1162">
        <v>2</v>
      </c>
      <c r="N1162" t="s">
        <v>111</v>
      </c>
      <c r="O1162" t="s">
        <v>42</v>
      </c>
      <c r="P1162" t="s">
        <v>92</v>
      </c>
      <c r="Q1162" t="s">
        <v>93</v>
      </c>
      <c r="R1162" t="s">
        <v>80</v>
      </c>
      <c r="S1162" t="s">
        <v>81</v>
      </c>
      <c r="T1162" t="s">
        <v>112</v>
      </c>
      <c r="U1162">
        <v>1</v>
      </c>
      <c r="V1162" t="s">
        <v>94</v>
      </c>
      <c r="W1162" t="s">
        <v>259</v>
      </c>
      <c r="X1162" t="s">
        <v>191</v>
      </c>
      <c r="Y1162">
        <v>1</v>
      </c>
      <c r="Z1162">
        <v>3</v>
      </c>
      <c r="AA1162">
        <v>48</v>
      </c>
    </row>
    <row r="1163" spans="1:27" x14ac:dyDescent="0.35">
      <c r="A1163">
        <v>202</v>
      </c>
      <c r="B1163">
        <v>202</v>
      </c>
      <c r="C1163" t="s">
        <v>38</v>
      </c>
      <c r="D1163" t="s">
        <v>39</v>
      </c>
      <c r="E1163">
        <v>3</v>
      </c>
      <c r="F1163" t="s">
        <v>262</v>
      </c>
      <c r="G1163">
        <v>6</v>
      </c>
      <c r="H1163">
        <v>10</v>
      </c>
      <c r="I1163">
        <v>1</v>
      </c>
      <c r="J1163">
        <v>42</v>
      </c>
      <c r="K1163">
        <v>40</v>
      </c>
      <c r="L1163">
        <v>40</v>
      </c>
      <c r="M1163">
        <v>2</v>
      </c>
      <c r="N1163" t="s">
        <v>105</v>
      </c>
      <c r="O1163" t="s">
        <v>42</v>
      </c>
      <c r="P1163" t="s">
        <v>74</v>
      </c>
      <c r="Q1163" t="s">
        <v>75</v>
      </c>
      <c r="R1163" t="s">
        <v>52</v>
      </c>
      <c r="S1163" t="s">
        <v>53</v>
      </c>
      <c r="T1163" t="s">
        <v>106</v>
      </c>
      <c r="U1163">
        <v>1</v>
      </c>
      <c r="V1163" t="s">
        <v>76</v>
      </c>
      <c r="W1163" t="s">
        <v>179</v>
      </c>
      <c r="X1163" t="s">
        <v>207</v>
      </c>
      <c r="Y1163">
        <v>1</v>
      </c>
      <c r="Z1163">
        <v>3</v>
      </c>
      <c r="AA1163">
        <v>48</v>
      </c>
    </row>
    <row r="1164" spans="1:27" x14ac:dyDescent="0.35">
      <c r="A1164">
        <v>202</v>
      </c>
      <c r="B1164">
        <v>202</v>
      </c>
      <c r="C1164" t="s">
        <v>38</v>
      </c>
      <c r="D1164" t="s">
        <v>39</v>
      </c>
      <c r="E1164">
        <v>3</v>
      </c>
      <c r="F1164" t="s">
        <v>262</v>
      </c>
      <c r="G1164">
        <v>6</v>
      </c>
      <c r="H1164">
        <v>10</v>
      </c>
      <c r="I1164">
        <v>1</v>
      </c>
      <c r="J1164">
        <v>43</v>
      </c>
      <c r="K1164">
        <v>46</v>
      </c>
      <c r="L1164">
        <v>46</v>
      </c>
      <c r="M1164">
        <v>2</v>
      </c>
      <c r="N1164" t="s">
        <v>115</v>
      </c>
      <c r="O1164" t="s">
        <v>42</v>
      </c>
      <c r="P1164" t="s">
        <v>84</v>
      </c>
      <c r="Q1164" t="s">
        <v>85</v>
      </c>
      <c r="R1164" t="s">
        <v>52</v>
      </c>
      <c r="S1164" t="s">
        <v>53</v>
      </c>
      <c r="T1164" t="s">
        <v>116</v>
      </c>
      <c r="U1164">
        <v>1</v>
      </c>
      <c r="V1164" t="s">
        <v>54</v>
      </c>
      <c r="W1164" t="s">
        <v>155</v>
      </c>
      <c r="X1164" t="s">
        <v>245</v>
      </c>
      <c r="Y1164">
        <v>2</v>
      </c>
      <c r="Z1164">
        <v>3</v>
      </c>
      <c r="AA1164">
        <v>48</v>
      </c>
    </row>
    <row r="1165" spans="1:27" x14ac:dyDescent="0.35">
      <c r="A1165">
        <v>202</v>
      </c>
      <c r="B1165">
        <v>202</v>
      </c>
      <c r="C1165" t="s">
        <v>38</v>
      </c>
      <c r="D1165" t="s">
        <v>39</v>
      </c>
      <c r="E1165">
        <v>3</v>
      </c>
      <c r="F1165" t="s">
        <v>262</v>
      </c>
      <c r="G1165">
        <v>6</v>
      </c>
      <c r="H1165">
        <v>10</v>
      </c>
      <c r="I1165">
        <v>1</v>
      </c>
      <c r="J1165">
        <v>44</v>
      </c>
      <c r="K1165">
        <v>37</v>
      </c>
      <c r="L1165">
        <v>37</v>
      </c>
      <c r="M1165">
        <v>2</v>
      </c>
      <c r="N1165" t="s">
        <v>119</v>
      </c>
      <c r="O1165" t="s">
        <v>42</v>
      </c>
      <c r="P1165" t="s">
        <v>66</v>
      </c>
      <c r="Q1165" t="s">
        <v>67</v>
      </c>
      <c r="R1165" t="s">
        <v>80</v>
      </c>
      <c r="S1165" t="s">
        <v>81</v>
      </c>
      <c r="T1165" t="s">
        <v>120</v>
      </c>
      <c r="U1165">
        <v>2</v>
      </c>
      <c r="V1165" t="s">
        <v>82</v>
      </c>
      <c r="W1165" t="s">
        <v>189</v>
      </c>
      <c r="X1165" t="s">
        <v>233</v>
      </c>
      <c r="Y1165">
        <v>2</v>
      </c>
      <c r="Z1165">
        <v>3</v>
      </c>
      <c r="AA1165">
        <v>48</v>
      </c>
    </row>
    <row r="1166" spans="1:27" x14ac:dyDescent="0.35">
      <c r="A1166">
        <v>202</v>
      </c>
      <c r="B1166">
        <v>202</v>
      </c>
      <c r="C1166" t="s">
        <v>38</v>
      </c>
      <c r="D1166" t="s">
        <v>39</v>
      </c>
      <c r="E1166">
        <v>3</v>
      </c>
      <c r="F1166" t="s">
        <v>262</v>
      </c>
      <c r="G1166">
        <v>6</v>
      </c>
      <c r="H1166">
        <v>10</v>
      </c>
      <c r="I1166">
        <v>1</v>
      </c>
      <c r="J1166">
        <v>45</v>
      </c>
      <c r="K1166">
        <v>42</v>
      </c>
      <c r="L1166">
        <v>42</v>
      </c>
      <c r="M1166">
        <v>2</v>
      </c>
      <c r="N1166" t="s">
        <v>113</v>
      </c>
      <c r="O1166" t="s">
        <v>42</v>
      </c>
      <c r="P1166" t="s">
        <v>102</v>
      </c>
      <c r="Q1166" t="s">
        <v>103</v>
      </c>
      <c r="R1166" t="s">
        <v>80</v>
      </c>
      <c r="S1166" t="s">
        <v>81</v>
      </c>
      <c r="T1166" t="s">
        <v>114</v>
      </c>
      <c r="U1166">
        <v>1</v>
      </c>
      <c r="V1166" t="s">
        <v>122</v>
      </c>
      <c r="W1166" t="s">
        <v>255</v>
      </c>
      <c r="X1166" t="s">
        <v>187</v>
      </c>
      <c r="Y1166">
        <v>2</v>
      </c>
      <c r="Z1166">
        <v>3</v>
      </c>
      <c r="AA1166">
        <v>48</v>
      </c>
    </row>
    <row r="1167" spans="1:27" x14ac:dyDescent="0.35">
      <c r="A1167">
        <v>202</v>
      </c>
      <c r="B1167">
        <v>202</v>
      </c>
      <c r="C1167" t="s">
        <v>38</v>
      </c>
      <c r="D1167" t="s">
        <v>39</v>
      </c>
      <c r="E1167">
        <v>3</v>
      </c>
      <c r="F1167" t="s">
        <v>262</v>
      </c>
      <c r="G1167">
        <v>6</v>
      </c>
      <c r="H1167">
        <v>10</v>
      </c>
      <c r="I1167">
        <v>1</v>
      </c>
      <c r="J1167">
        <v>46</v>
      </c>
      <c r="K1167">
        <v>48</v>
      </c>
      <c r="L1167">
        <v>48</v>
      </c>
      <c r="M1167">
        <v>2</v>
      </c>
      <c r="N1167" t="s">
        <v>49</v>
      </c>
      <c r="O1167" t="s">
        <v>42</v>
      </c>
      <c r="P1167" t="s">
        <v>50</v>
      </c>
      <c r="Q1167" t="s">
        <v>51</v>
      </c>
      <c r="R1167" t="s">
        <v>52</v>
      </c>
      <c r="S1167" t="s">
        <v>53</v>
      </c>
      <c r="T1167" t="s">
        <v>54</v>
      </c>
      <c r="U1167">
        <v>4</v>
      </c>
      <c r="V1167" t="s">
        <v>88</v>
      </c>
      <c r="W1167" t="s">
        <v>241</v>
      </c>
      <c r="X1167" t="s">
        <v>171</v>
      </c>
      <c r="Y1167">
        <v>1</v>
      </c>
      <c r="Z1167">
        <v>3</v>
      </c>
      <c r="AA1167">
        <v>48</v>
      </c>
    </row>
    <row r="1168" spans="1:27" x14ac:dyDescent="0.35">
      <c r="A1168">
        <v>202</v>
      </c>
      <c r="B1168">
        <v>202</v>
      </c>
      <c r="C1168" t="s">
        <v>38</v>
      </c>
      <c r="D1168" t="s">
        <v>39</v>
      </c>
      <c r="E1168">
        <v>3</v>
      </c>
      <c r="F1168" t="s">
        <v>262</v>
      </c>
      <c r="G1168">
        <v>6</v>
      </c>
      <c r="H1168">
        <v>10</v>
      </c>
      <c r="I1168">
        <v>1</v>
      </c>
      <c r="J1168">
        <v>47</v>
      </c>
      <c r="K1168">
        <v>41</v>
      </c>
      <c r="L1168">
        <v>41</v>
      </c>
      <c r="M1168">
        <v>2</v>
      </c>
      <c r="N1168" t="s">
        <v>101</v>
      </c>
      <c r="O1168" t="s">
        <v>42</v>
      </c>
      <c r="P1168" t="s">
        <v>102</v>
      </c>
      <c r="Q1168" t="s">
        <v>103</v>
      </c>
      <c r="R1168" t="s">
        <v>45</v>
      </c>
      <c r="S1168" t="s">
        <v>46</v>
      </c>
      <c r="T1168" t="s">
        <v>104</v>
      </c>
      <c r="U1168">
        <v>1</v>
      </c>
      <c r="V1168" t="s">
        <v>114</v>
      </c>
      <c r="W1168" t="s">
        <v>183</v>
      </c>
      <c r="X1168" t="s">
        <v>210</v>
      </c>
      <c r="Y1168">
        <v>1</v>
      </c>
      <c r="Z1168">
        <v>3</v>
      </c>
      <c r="AA1168">
        <v>48</v>
      </c>
    </row>
    <row r="1169" spans="1:27" x14ac:dyDescent="0.35">
      <c r="A1169">
        <v>202</v>
      </c>
      <c r="B1169">
        <v>202</v>
      </c>
      <c r="C1169" t="s">
        <v>38</v>
      </c>
      <c r="D1169" t="s">
        <v>39</v>
      </c>
      <c r="E1169">
        <v>3</v>
      </c>
      <c r="F1169" t="s">
        <v>262</v>
      </c>
      <c r="G1169">
        <v>6</v>
      </c>
      <c r="H1169">
        <v>10</v>
      </c>
      <c r="I1169">
        <v>1</v>
      </c>
      <c r="J1169">
        <v>48</v>
      </c>
      <c r="K1169">
        <v>39</v>
      </c>
      <c r="L1169">
        <v>39</v>
      </c>
      <c r="M1169">
        <v>2</v>
      </c>
      <c r="N1169" t="s">
        <v>73</v>
      </c>
      <c r="O1169" t="s">
        <v>42</v>
      </c>
      <c r="P1169" t="s">
        <v>74</v>
      </c>
      <c r="Q1169" t="s">
        <v>75</v>
      </c>
      <c r="R1169" t="s">
        <v>45</v>
      </c>
      <c r="S1169" t="s">
        <v>46</v>
      </c>
      <c r="T1169" t="s">
        <v>76</v>
      </c>
      <c r="U1169">
        <v>5</v>
      </c>
      <c r="V1169" t="s">
        <v>110</v>
      </c>
      <c r="W1169" t="s">
        <v>151</v>
      </c>
      <c r="X1169" t="s">
        <v>253</v>
      </c>
      <c r="Y1169">
        <v>2</v>
      </c>
      <c r="Z1169">
        <v>3</v>
      </c>
      <c r="AA1169">
        <v>48</v>
      </c>
    </row>
    <row r="1170" spans="1:27" x14ac:dyDescent="0.35">
      <c r="A1170">
        <v>202</v>
      </c>
      <c r="B1170">
        <v>202</v>
      </c>
      <c r="C1170" t="s">
        <v>38</v>
      </c>
      <c r="D1170" t="s">
        <v>39</v>
      </c>
      <c r="E1170">
        <v>3</v>
      </c>
      <c r="F1170" t="s">
        <v>262</v>
      </c>
      <c r="G1170">
        <v>6</v>
      </c>
      <c r="H1170">
        <v>10</v>
      </c>
      <c r="I1170">
        <v>1</v>
      </c>
      <c r="J1170">
        <v>49</v>
      </c>
      <c r="K1170">
        <v>52</v>
      </c>
      <c r="L1170">
        <v>52</v>
      </c>
      <c r="M1170">
        <v>2</v>
      </c>
      <c r="N1170" t="s">
        <v>166</v>
      </c>
      <c r="O1170" t="s">
        <v>124</v>
      </c>
      <c r="P1170" t="s">
        <v>167</v>
      </c>
      <c r="Q1170" t="s">
        <v>168</v>
      </c>
      <c r="R1170" t="s">
        <v>150</v>
      </c>
      <c r="S1170" t="s">
        <v>53</v>
      </c>
      <c r="T1170" t="s">
        <v>169</v>
      </c>
      <c r="U1170">
        <v>5</v>
      </c>
      <c r="V1170" t="s">
        <v>195</v>
      </c>
      <c r="W1170" t="s">
        <v>68</v>
      </c>
      <c r="X1170" t="s">
        <v>243</v>
      </c>
      <c r="Y1170">
        <v>1</v>
      </c>
      <c r="Z1170">
        <v>3</v>
      </c>
      <c r="AA1170">
        <v>48</v>
      </c>
    </row>
    <row r="1171" spans="1:27" x14ac:dyDescent="0.35">
      <c r="A1171">
        <v>202</v>
      </c>
      <c r="B1171">
        <v>202</v>
      </c>
      <c r="C1171" t="s">
        <v>38</v>
      </c>
      <c r="D1171" t="s">
        <v>39</v>
      </c>
      <c r="E1171">
        <v>3</v>
      </c>
      <c r="F1171" t="s">
        <v>262</v>
      </c>
      <c r="G1171">
        <v>6</v>
      </c>
      <c r="H1171">
        <v>10</v>
      </c>
      <c r="I1171">
        <v>1</v>
      </c>
      <c r="J1171">
        <v>50</v>
      </c>
      <c r="K1171">
        <v>58</v>
      </c>
      <c r="L1171">
        <v>58</v>
      </c>
      <c r="M1171">
        <v>2</v>
      </c>
      <c r="N1171" t="s">
        <v>190</v>
      </c>
      <c r="O1171" t="s">
        <v>124</v>
      </c>
      <c r="P1171" t="s">
        <v>181</v>
      </c>
      <c r="Q1171" t="s">
        <v>182</v>
      </c>
      <c r="R1171" t="s">
        <v>150</v>
      </c>
      <c r="S1171" t="s">
        <v>53</v>
      </c>
      <c r="T1171" t="s">
        <v>191</v>
      </c>
      <c r="U1171">
        <v>2</v>
      </c>
      <c r="V1171" t="s">
        <v>169</v>
      </c>
      <c r="W1171" t="s">
        <v>245</v>
      </c>
      <c r="X1171" t="s">
        <v>100</v>
      </c>
      <c r="Y1171">
        <v>2</v>
      </c>
      <c r="Z1171">
        <v>3</v>
      </c>
      <c r="AA1171">
        <v>48</v>
      </c>
    </row>
    <row r="1172" spans="1:27" x14ac:dyDescent="0.35">
      <c r="A1172">
        <v>202</v>
      </c>
      <c r="B1172">
        <v>202</v>
      </c>
      <c r="C1172" t="s">
        <v>38</v>
      </c>
      <c r="D1172" t="s">
        <v>39</v>
      </c>
      <c r="E1172">
        <v>3</v>
      </c>
      <c r="F1172" t="s">
        <v>262</v>
      </c>
      <c r="G1172">
        <v>6</v>
      </c>
      <c r="H1172">
        <v>10</v>
      </c>
      <c r="I1172">
        <v>1</v>
      </c>
      <c r="J1172">
        <v>51</v>
      </c>
      <c r="K1172">
        <v>53</v>
      </c>
      <c r="L1172">
        <v>53</v>
      </c>
      <c r="M1172">
        <v>2</v>
      </c>
      <c r="N1172" t="s">
        <v>172</v>
      </c>
      <c r="O1172" t="s">
        <v>124</v>
      </c>
      <c r="P1172" t="s">
        <v>143</v>
      </c>
      <c r="Q1172" t="s">
        <v>144</v>
      </c>
      <c r="R1172" t="s">
        <v>127</v>
      </c>
      <c r="S1172" t="s">
        <v>46</v>
      </c>
      <c r="T1172" t="s">
        <v>173</v>
      </c>
      <c r="U1172">
        <v>5</v>
      </c>
      <c r="V1172" t="s">
        <v>145</v>
      </c>
      <c r="W1172" t="s">
        <v>233</v>
      </c>
      <c r="X1172" t="s">
        <v>94</v>
      </c>
      <c r="Y1172">
        <v>1</v>
      </c>
      <c r="Z1172">
        <v>3</v>
      </c>
      <c r="AA1172">
        <v>48</v>
      </c>
    </row>
    <row r="1173" spans="1:27" x14ac:dyDescent="0.35">
      <c r="A1173">
        <v>202</v>
      </c>
      <c r="B1173">
        <v>202</v>
      </c>
      <c r="C1173" t="s">
        <v>38</v>
      </c>
      <c r="D1173" t="s">
        <v>39</v>
      </c>
      <c r="E1173">
        <v>3</v>
      </c>
      <c r="F1173" t="s">
        <v>262</v>
      </c>
      <c r="G1173">
        <v>6</v>
      </c>
      <c r="H1173">
        <v>10</v>
      </c>
      <c r="I1173">
        <v>1</v>
      </c>
      <c r="J1173">
        <v>52</v>
      </c>
      <c r="K1173">
        <v>56</v>
      </c>
      <c r="L1173">
        <v>56</v>
      </c>
      <c r="M1173">
        <v>2</v>
      </c>
      <c r="N1173" t="s">
        <v>160</v>
      </c>
      <c r="O1173" t="s">
        <v>124</v>
      </c>
      <c r="P1173" t="s">
        <v>139</v>
      </c>
      <c r="Q1173" t="s">
        <v>140</v>
      </c>
      <c r="R1173" t="s">
        <v>147</v>
      </c>
      <c r="S1173" t="s">
        <v>63</v>
      </c>
      <c r="T1173" t="s">
        <v>161</v>
      </c>
      <c r="U1173">
        <v>2</v>
      </c>
      <c r="V1173" t="s">
        <v>141</v>
      </c>
      <c r="W1173" t="s">
        <v>238</v>
      </c>
      <c r="X1173" t="s">
        <v>90</v>
      </c>
      <c r="Y1173">
        <v>1</v>
      </c>
      <c r="Z1173">
        <v>3</v>
      </c>
      <c r="AA1173">
        <v>48</v>
      </c>
    </row>
    <row r="1174" spans="1:27" x14ac:dyDescent="0.35">
      <c r="A1174">
        <v>202</v>
      </c>
      <c r="B1174">
        <v>202</v>
      </c>
      <c r="C1174" t="s">
        <v>38</v>
      </c>
      <c r="D1174" t="s">
        <v>39</v>
      </c>
      <c r="E1174">
        <v>3</v>
      </c>
      <c r="F1174" t="s">
        <v>262</v>
      </c>
      <c r="G1174">
        <v>6</v>
      </c>
      <c r="H1174">
        <v>10</v>
      </c>
      <c r="I1174">
        <v>1</v>
      </c>
      <c r="J1174">
        <v>53</v>
      </c>
      <c r="K1174">
        <v>49</v>
      </c>
      <c r="L1174">
        <v>49</v>
      </c>
      <c r="M1174">
        <v>2</v>
      </c>
      <c r="N1174" t="s">
        <v>129</v>
      </c>
      <c r="O1174" t="s">
        <v>124</v>
      </c>
      <c r="P1174" t="s">
        <v>130</v>
      </c>
      <c r="Q1174" t="s">
        <v>131</v>
      </c>
      <c r="R1174" t="s">
        <v>132</v>
      </c>
      <c r="S1174" t="s">
        <v>81</v>
      </c>
      <c r="T1174" t="s">
        <v>133</v>
      </c>
      <c r="U1174">
        <v>5</v>
      </c>
      <c r="V1174" t="s">
        <v>193</v>
      </c>
      <c r="W1174" t="s">
        <v>204</v>
      </c>
      <c r="X1174" t="s">
        <v>96</v>
      </c>
      <c r="Y1174">
        <v>1</v>
      </c>
      <c r="Z1174">
        <v>3</v>
      </c>
      <c r="AA1174">
        <v>48</v>
      </c>
    </row>
    <row r="1175" spans="1:27" x14ac:dyDescent="0.35">
      <c r="A1175">
        <v>202</v>
      </c>
      <c r="B1175">
        <v>202</v>
      </c>
      <c r="C1175" t="s">
        <v>38</v>
      </c>
      <c r="D1175" t="s">
        <v>39</v>
      </c>
      <c r="E1175">
        <v>3</v>
      </c>
      <c r="F1175" t="s">
        <v>262</v>
      </c>
      <c r="G1175">
        <v>6</v>
      </c>
      <c r="H1175">
        <v>10</v>
      </c>
      <c r="I1175">
        <v>1</v>
      </c>
      <c r="J1175">
        <v>54</v>
      </c>
      <c r="K1175">
        <v>60</v>
      </c>
      <c r="L1175">
        <v>60</v>
      </c>
      <c r="M1175">
        <v>2</v>
      </c>
      <c r="N1175" t="s">
        <v>196</v>
      </c>
      <c r="O1175" t="s">
        <v>124</v>
      </c>
      <c r="P1175" t="s">
        <v>185</v>
      </c>
      <c r="Q1175" t="s">
        <v>186</v>
      </c>
      <c r="R1175" t="s">
        <v>150</v>
      </c>
      <c r="S1175" t="s">
        <v>53</v>
      </c>
      <c r="T1175" t="s">
        <v>197</v>
      </c>
      <c r="U1175">
        <v>4</v>
      </c>
      <c r="V1175" t="s">
        <v>187</v>
      </c>
      <c r="W1175" t="s">
        <v>210</v>
      </c>
      <c r="X1175" t="s">
        <v>120</v>
      </c>
      <c r="Y1175">
        <v>1</v>
      </c>
      <c r="Z1175">
        <v>3</v>
      </c>
      <c r="AA1175">
        <v>48</v>
      </c>
    </row>
    <row r="1176" spans="1:27" x14ac:dyDescent="0.35">
      <c r="A1176">
        <v>202</v>
      </c>
      <c r="B1176">
        <v>202</v>
      </c>
      <c r="C1176" t="s">
        <v>38</v>
      </c>
      <c r="D1176" t="s">
        <v>39</v>
      </c>
      <c r="E1176">
        <v>3</v>
      </c>
      <c r="F1176" t="s">
        <v>262</v>
      </c>
      <c r="G1176">
        <v>6</v>
      </c>
      <c r="H1176">
        <v>10</v>
      </c>
      <c r="I1176">
        <v>1</v>
      </c>
      <c r="J1176">
        <v>55</v>
      </c>
      <c r="K1176">
        <v>51</v>
      </c>
      <c r="L1176">
        <v>51</v>
      </c>
      <c r="M1176">
        <v>2</v>
      </c>
      <c r="N1176" t="s">
        <v>194</v>
      </c>
      <c r="O1176" t="s">
        <v>124</v>
      </c>
      <c r="P1176" t="s">
        <v>167</v>
      </c>
      <c r="Q1176" t="s">
        <v>168</v>
      </c>
      <c r="R1176" t="s">
        <v>127</v>
      </c>
      <c r="S1176" t="s">
        <v>46</v>
      </c>
      <c r="T1176" t="s">
        <v>195</v>
      </c>
      <c r="U1176">
        <v>2</v>
      </c>
      <c r="V1176" t="s">
        <v>173</v>
      </c>
      <c r="W1176" t="s">
        <v>86</v>
      </c>
      <c r="X1176" t="s">
        <v>247</v>
      </c>
      <c r="Y1176">
        <v>2</v>
      </c>
      <c r="Z1176">
        <v>3</v>
      </c>
      <c r="AA1176">
        <v>48</v>
      </c>
    </row>
    <row r="1177" spans="1:27" x14ac:dyDescent="0.35">
      <c r="A1177">
        <v>202</v>
      </c>
      <c r="B1177">
        <v>202</v>
      </c>
      <c r="C1177" t="s">
        <v>38</v>
      </c>
      <c r="D1177" t="s">
        <v>39</v>
      </c>
      <c r="E1177">
        <v>3</v>
      </c>
      <c r="F1177" t="s">
        <v>262</v>
      </c>
      <c r="G1177">
        <v>6</v>
      </c>
      <c r="H1177">
        <v>10</v>
      </c>
      <c r="I1177">
        <v>1</v>
      </c>
      <c r="J1177">
        <v>56</v>
      </c>
      <c r="K1177">
        <v>59</v>
      </c>
      <c r="L1177">
        <v>59</v>
      </c>
      <c r="M1177">
        <v>2</v>
      </c>
      <c r="N1177" t="s">
        <v>184</v>
      </c>
      <c r="O1177" t="s">
        <v>124</v>
      </c>
      <c r="P1177" t="s">
        <v>185</v>
      </c>
      <c r="Q1177" t="s">
        <v>186</v>
      </c>
      <c r="R1177" t="s">
        <v>127</v>
      </c>
      <c r="S1177" t="s">
        <v>46</v>
      </c>
      <c r="T1177" t="s">
        <v>187</v>
      </c>
      <c r="U1177">
        <v>5</v>
      </c>
      <c r="V1177" t="s">
        <v>128</v>
      </c>
      <c r="W1177" t="s">
        <v>82</v>
      </c>
      <c r="X1177" t="s">
        <v>255</v>
      </c>
      <c r="Y1177">
        <v>2</v>
      </c>
      <c r="Z1177">
        <v>3</v>
      </c>
      <c r="AA1177">
        <v>48</v>
      </c>
    </row>
    <row r="1178" spans="1:27" x14ac:dyDescent="0.35">
      <c r="A1178">
        <v>202</v>
      </c>
      <c r="B1178">
        <v>202</v>
      </c>
      <c r="C1178" t="s">
        <v>38</v>
      </c>
      <c r="D1178" t="s">
        <v>39</v>
      </c>
      <c r="E1178">
        <v>3</v>
      </c>
      <c r="F1178" t="s">
        <v>262</v>
      </c>
      <c r="G1178">
        <v>6</v>
      </c>
      <c r="H1178">
        <v>10</v>
      </c>
      <c r="I1178">
        <v>1</v>
      </c>
      <c r="J1178">
        <v>57</v>
      </c>
      <c r="K1178">
        <v>50</v>
      </c>
      <c r="L1178">
        <v>50</v>
      </c>
      <c r="M1178">
        <v>2</v>
      </c>
      <c r="N1178" t="s">
        <v>192</v>
      </c>
      <c r="O1178" t="s">
        <v>124</v>
      </c>
      <c r="P1178" t="s">
        <v>130</v>
      </c>
      <c r="Q1178" t="s">
        <v>131</v>
      </c>
      <c r="R1178" t="s">
        <v>147</v>
      </c>
      <c r="S1178" t="s">
        <v>63</v>
      </c>
      <c r="T1178" t="s">
        <v>193</v>
      </c>
      <c r="U1178">
        <v>5</v>
      </c>
      <c r="V1178" t="s">
        <v>155</v>
      </c>
      <c r="W1178" t="s">
        <v>106</v>
      </c>
      <c r="X1178" t="s">
        <v>213</v>
      </c>
      <c r="Y1178">
        <v>2</v>
      </c>
      <c r="Z1178">
        <v>3</v>
      </c>
      <c r="AA1178">
        <v>48</v>
      </c>
    </row>
    <row r="1179" spans="1:27" x14ac:dyDescent="0.35">
      <c r="A1179">
        <v>202</v>
      </c>
      <c r="B1179">
        <v>202</v>
      </c>
      <c r="C1179" t="s">
        <v>38</v>
      </c>
      <c r="D1179" t="s">
        <v>39</v>
      </c>
      <c r="E1179">
        <v>3</v>
      </c>
      <c r="F1179" t="s">
        <v>262</v>
      </c>
      <c r="G1179">
        <v>6</v>
      </c>
      <c r="H1179">
        <v>10</v>
      </c>
      <c r="I1179">
        <v>1</v>
      </c>
      <c r="J1179">
        <v>58</v>
      </c>
      <c r="K1179">
        <v>55</v>
      </c>
      <c r="L1179">
        <v>55</v>
      </c>
      <c r="M1179">
        <v>2</v>
      </c>
      <c r="N1179" t="s">
        <v>138</v>
      </c>
      <c r="O1179" t="s">
        <v>124</v>
      </c>
      <c r="P1179" t="s">
        <v>139</v>
      </c>
      <c r="Q1179" t="s">
        <v>140</v>
      </c>
      <c r="R1179" t="s">
        <v>132</v>
      </c>
      <c r="S1179" t="s">
        <v>81</v>
      </c>
      <c r="T1179" t="s">
        <v>141</v>
      </c>
      <c r="U1179">
        <v>4</v>
      </c>
      <c r="V1179" t="s">
        <v>159</v>
      </c>
      <c r="W1179" t="s">
        <v>58</v>
      </c>
      <c r="X1179" t="s">
        <v>219</v>
      </c>
      <c r="Y1179">
        <v>2</v>
      </c>
      <c r="Z1179">
        <v>3</v>
      </c>
      <c r="AA1179">
        <v>48</v>
      </c>
    </row>
    <row r="1180" spans="1:27" x14ac:dyDescent="0.35">
      <c r="A1180">
        <v>202</v>
      </c>
      <c r="B1180">
        <v>202</v>
      </c>
      <c r="C1180" t="s">
        <v>38</v>
      </c>
      <c r="D1180" t="s">
        <v>39</v>
      </c>
      <c r="E1180">
        <v>3</v>
      </c>
      <c r="F1180" t="s">
        <v>262</v>
      </c>
      <c r="G1180">
        <v>6</v>
      </c>
      <c r="H1180">
        <v>10</v>
      </c>
      <c r="I1180">
        <v>1</v>
      </c>
      <c r="J1180">
        <v>59</v>
      </c>
      <c r="K1180">
        <v>57</v>
      </c>
      <c r="L1180">
        <v>57</v>
      </c>
      <c r="M1180">
        <v>2</v>
      </c>
      <c r="N1180" t="s">
        <v>180</v>
      </c>
      <c r="O1180" t="s">
        <v>124</v>
      </c>
      <c r="P1180" t="s">
        <v>181</v>
      </c>
      <c r="Q1180" t="s">
        <v>182</v>
      </c>
      <c r="R1180" t="s">
        <v>147</v>
      </c>
      <c r="S1180" t="s">
        <v>63</v>
      </c>
      <c r="T1180" t="s">
        <v>183</v>
      </c>
      <c r="U1180">
        <v>5</v>
      </c>
      <c r="V1180" t="s">
        <v>191</v>
      </c>
      <c r="W1180" t="s">
        <v>207</v>
      </c>
      <c r="X1180" t="s">
        <v>76</v>
      </c>
      <c r="Y1180">
        <v>1</v>
      </c>
      <c r="Z1180">
        <v>3</v>
      </c>
      <c r="AA1180">
        <v>48</v>
      </c>
    </row>
    <row r="1181" spans="1:27" x14ac:dyDescent="0.35">
      <c r="A1181">
        <v>202</v>
      </c>
      <c r="B1181">
        <v>202</v>
      </c>
      <c r="C1181" t="s">
        <v>38</v>
      </c>
      <c r="D1181" t="s">
        <v>39</v>
      </c>
      <c r="E1181">
        <v>3</v>
      </c>
      <c r="F1181" t="s">
        <v>262</v>
      </c>
      <c r="G1181">
        <v>6</v>
      </c>
      <c r="H1181">
        <v>10</v>
      </c>
      <c r="I1181">
        <v>1</v>
      </c>
      <c r="J1181">
        <v>60</v>
      </c>
      <c r="K1181">
        <v>54</v>
      </c>
      <c r="L1181">
        <v>54</v>
      </c>
      <c r="M1181">
        <v>2</v>
      </c>
      <c r="N1181" t="s">
        <v>142</v>
      </c>
      <c r="O1181" t="s">
        <v>124</v>
      </c>
      <c r="P1181" t="s">
        <v>143</v>
      </c>
      <c r="Q1181" t="s">
        <v>144</v>
      </c>
      <c r="R1181" t="s">
        <v>132</v>
      </c>
      <c r="S1181" t="s">
        <v>81</v>
      </c>
      <c r="T1181" t="s">
        <v>145</v>
      </c>
      <c r="U1181">
        <v>4</v>
      </c>
      <c r="V1181" t="s">
        <v>133</v>
      </c>
      <c r="W1181" t="s">
        <v>249</v>
      </c>
      <c r="X1181" t="s">
        <v>88</v>
      </c>
      <c r="Y1181">
        <v>2</v>
      </c>
      <c r="Z1181">
        <v>3</v>
      </c>
      <c r="AA1181">
        <v>48</v>
      </c>
    </row>
    <row r="1182" spans="1:27" x14ac:dyDescent="0.35">
      <c r="A1182">
        <v>202</v>
      </c>
      <c r="B1182">
        <v>202</v>
      </c>
      <c r="C1182" t="s">
        <v>38</v>
      </c>
      <c r="D1182" t="s">
        <v>39</v>
      </c>
      <c r="E1182">
        <v>3</v>
      </c>
      <c r="F1182" t="s">
        <v>262</v>
      </c>
      <c r="G1182">
        <v>6</v>
      </c>
      <c r="H1182">
        <v>10</v>
      </c>
      <c r="I1182">
        <v>1</v>
      </c>
      <c r="J1182">
        <v>61</v>
      </c>
      <c r="K1182">
        <v>64</v>
      </c>
      <c r="L1182">
        <v>64</v>
      </c>
      <c r="M1182">
        <v>2</v>
      </c>
      <c r="N1182" t="s">
        <v>237</v>
      </c>
      <c r="O1182" t="s">
        <v>201</v>
      </c>
      <c r="P1182" t="s">
        <v>202</v>
      </c>
      <c r="Q1182" t="s">
        <v>224</v>
      </c>
      <c r="R1182" t="s">
        <v>202</v>
      </c>
      <c r="S1182" t="s">
        <v>53</v>
      </c>
      <c r="T1182" t="s">
        <v>238</v>
      </c>
      <c r="U1182">
        <v>4</v>
      </c>
      <c r="V1182" t="s">
        <v>225</v>
      </c>
      <c r="W1182" t="s">
        <v>94</v>
      </c>
      <c r="X1182" t="s">
        <v>165</v>
      </c>
      <c r="Y1182">
        <v>1</v>
      </c>
      <c r="Z1182">
        <v>3</v>
      </c>
      <c r="AA1182">
        <v>48</v>
      </c>
    </row>
    <row r="1183" spans="1:27" x14ac:dyDescent="0.35">
      <c r="A1183">
        <v>202</v>
      </c>
      <c r="B1183">
        <v>202</v>
      </c>
      <c r="C1183" t="s">
        <v>38</v>
      </c>
      <c r="D1183" t="s">
        <v>39</v>
      </c>
      <c r="E1183">
        <v>3</v>
      </c>
      <c r="F1183" t="s">
        <v>262</v>
      </c>
      <c r="G1183">
        <v>6</v>
      </c>
      <c r="H1183">
        <v>10</v>
      </c>
      <c r="I1183">
        <v>1</v>
      </c>
      <c r="J1183">
        <v>62</v>
      </c>
      <c r="K1183">
        <v>65</v>
      </c>
      <c r="L1183">
        <v>65</v>
      </c>
      <c r="M1183">
        <v>2</v>
      </c>
      <c r="N1183" t="s">
        <v>200</v>
      </c>
      <c r="O1183" t="s">
        <v>201</v>
      </c>
      <c r="P1183" t="s">
        <v>202</v>
      </c>
      <c r="Q1183" t="s">
        <v>203</v>
      </c>
      <c r="R1183" t="s">
        <v>202</v>
      </c>
      <c r="S1183" t="s">
        <v>46</v>
      </c>
      <c r="T1183" t="s">
        <v>204</v>
      </c>
      <c r="U1183">
        <v>5</v>
      </c>
      <c r="V1183" t="s">
        <v>230</v>
      </c>
      <c r="W1183" t="s">
        <v>155</v>
      </c>
      <c r="X1183" t="s">
        <v>64</v>
      </c>
      <c r="Y1183">
        <v>1</v>
      </c>
      <c r="Z1183">
        <v>3</v>
      </c>
      <c r="AA1183">
        <v>48</v>
      </c>
    </row>
    <row r="1184" spans="1:27" x14ac:dyDescent="0.35">
      <c r="A1184">
        <v>202</v>
      </c>
      <c r="B1184">
        <v>202</v>
      </c>
      <c r="C1184" t="s">
        <v>38</v>
      </c>
      <c r="D1184" t="s">
        <v>39</v>
      </c>
      <c r="E1184">
        <v>3</v>
      </c>
      <c r="F1184" t="s">
        <v>262</v>
      </c>
      <c r="G1184">
        <v>6</v>
      </c>
      <c r="H1184">
        <v>10</v>
      </c>
      <c r="I1184">
        <v>1</v>
      </c>
      <c r="J1184">
        <v>63</v>
      </c>
      <c r="K1184">
        <v>62</v>
      </c>
      <c r="L1184">
        <v>62</v>
      </c>
      <c r="M1184">
        <v>2</v>
      </c>
      <c r="N1184" t="s">
        <v>239</v>
      </c>
      <c r="O1184" t="s">
        <v>201</v>
      </c>
      <c r="P1184" t="s">
        <v>202</v>
      </c>
      <c r="Q1184" t="s">
        <v>240</v>
      </c>
      <c r="R1184" t="s">
        <v>202</v>
      </c>
      <c r="S1184" t="s">
        <v>63</v>
      </c>
      <c r="T1184" t="s">
        <v>241</v>
      </c>
      <c r="U1184">
        <v>4</v>
      </c>
      <c r="V1184" t="s">
        <v>210</v>
      </c>
      <c r="W1184" t="s">
        <v>189</v>
      </c>
      <c r="X1184" t="s">
        <v>112</v>
      </c>
      <c r="Y1184">
        <v>2</v>
      </c>
      <c r="Z1184">
        <v>3</v>
      </c>
      <c r="AA1184">
        <v>48</v>
      </c>
    </row>
    <row r="1185" spans="1:27" x14ac:dyDescent="0.35">
      <c r="A1185">
        <v>202</v>
      </c>
      <c r="B1185">
        <v>202</v>
      </c>
      <c r="C1185" t="s">
        <v>38</v>
      </c>
      <c r="D1185" t="s">
        <v>39</v>
      </c>
      <c r="E1185">
        <v>3</v>
      </c>
      <c r="F1185" t="s">
        <v>262</v>
      </c>
      <c r="G1185">
        <v>6</v>
      </c>
      <c r="H1185">
        <v>10</v>
      </c>
      <c r="I1185">
        <v>1</v>
      </c>
      <c r="J1185">
        <v>64</v>
      </c>
      <c r="K1185">
        <v>68</v>
      </c>
      <c r="L1185">
        <v>68</v>
      </c>
      <c r="M1185">
        <v>2</v>
      </c>
      <c r="N1185" t="s">
        <v>242</v>
      </c>
      <c r="O1185" t="s">
        <v>201</v>
      </c>
      <c r="P1185" t="s">
        <v>202</v>
      </c>
      <c r="Q1185" t="s">
        <v>227</v>
      </c>
      <c r="R1185" t="s">
        <v>202</v>
      </c>
      <c r="S1185" t="s">
        <v>63</v>
      </c>
      <c r="T1185" t="s">
        <v>243</v>
      </c>
      <c r="U1185">
        <v>4</v>
      </c>
      <c r="V1185" t="s">
        <v>253</v>
      </c>
      <c r="W1185" t="s">
        <v>76</v>
      </c>
      <c r="X1185" t="s">
        <v>187</v>
      </c>
      <c r="Y1185">
        <v>2</v>
      </c>
      <c r="Z1185">
        <v>3</v>
      </c>
      <c r="AA1185">
        <v>48</v>
      </c>
    </row>
    <row r="1186" spans="1:27" x14ac:dyDescent="0.35">
      <c r="A1186">
        <v>202</v>
      </c>
      <c r="B1186">
        <v>202</v>
      </c>
      <c r="C1186" t="s">
        <v>38</v>
      </c>
      <c r="D1186" t="s">
        <v>39</v>
      </c>
      <c r="E1186">
        <v>3</v>
      </c>
      <c r="F1186" t="s">
        <v>262</v>
      </c>
      <c r="G1186">
        <v>6</v>
      </c>
      <c r="H1186">
        <v>10</v>
      </c>
      <c r="I1186">
        <v>1</v>
      </c>
      <c r="J1186">
        <v>65</v>
      </c>
      <c r="K1186">
        <v>71</v>
      </c>
      <c r="L1186">
        <v>71</v>
      </c>
      <c r="M1186">
        <v>2</v>
      </c>
      <c r="N1186" t="s">
        <v>234</v>
      </c>
      <c r="O1186" t="s">
        <v>201</v>
      </c>
      <c r="P1186" t="s">
        <v>202</v>
      </c>
      <c r="Q1186" t="s">
        <v>235</v>
      </c>
      <c r="R1186" t="s">
        <v>202</v>
      </c>
      <c r="S1186" t="s">
        <v>46</v>
      </c>
      <c r="T1186" t="s">
        <v>236</v>
      </c>
      <c r="U1186">
        <v>5</v>
      </c>
      <c r="V1186" t="s">
        <v>204</v>
      </c>
      <c r="W1186" t="s">
        <v>116</v>
      </c>
      <c r="X1186" t="s">
        <v>145</v>
      </c>
      <c r="Y1186">
        <v>2</v>
      </c>
      <c r="Z1186">
        <v>3</v>
      </c>
      <c r="AA1186">
        <v>48</v>
      </c>
    </row>
    <row r="1187" spans="1:27" x14ac:dyDescent="0.35">
      <c r="A1187">
        <v>202</v>
      </c>
      <c r="B1187">
        <v>202</v>
      </c>
      <c r="C1187" t="s">
        <v>38</v>
      </c>
      <c r="D1187" t="s">
        <v>39</v>
      </c>
      <c r="E1187">
        <v>3</v>
      </c>
      <c r="F1187" t="s">
        <v>262</v>
      </c>
      <c r="G1187">
        <v>6</v>
      </c>
      <c r="H1187">
        <v>10</v>
      </c>
      <c r="I1187">
        <v>1</v>
      </c>
      <c r="J1187">
        <v>66</v>
      </c>
      <c r="K1187">
        <v>66</v>
      </c>
      <c r="L1187">
        <v>66</v>
      </c>
      <c r="M1187">
        <v>2</v>
      </c>
      <c r="N1187" t="s">
        <v>229</v>
      </c>
      <c r="O1187" t="s">
        <v>201</v>
      </c>
      <c r="P1187" t="s">
        <v>202</v>
      </c>
      <c r="Q1187" t="s">
        <v>203</v>
      </c>
      <c r="R1187" t="s">
        <v>202</v>
      </c>
      <c r="S1187" t="s">
        <v>81</v>
      </c>
      <c r="T1187" t="s">
        <v>230</v>
      </c>
      <c r="U1187">
        <v>4</v>
      </c>
      <c r="V1187" t="s">
        <v>228</v>
      </c>
      <c r="W1187" t="s">
        <v>88</v>
      </c>
      <c r="X1187" t="s">
        <v>195</v>
      </c>
      <c r="Y1187">
        <v>2</v>
      </c>
      <c r="Z1187">
        <v>3</v>
      </c>
      <c r="AA1187">
        <v>48</v>
      </c>
    </row>
    <row r="1188" spans="1:27" x14ac:dyDescent="0.35">
      <c r="A1188">
        <v>202</v>
      </c>
      <c r="B1188">
        <v>202</v>
      </c>
      <c r="C1188" t="s">
        <v>38</v>
      </c>
      <c r="D1188" t="s">
        <v>39</v>
      </c>
      <c r="E1188">
        <v>3</v>
      </c>
      <c r="F1188" t="s">
        <v>262</v>
      </c>
      <c r="G1188">
        <v>6</v>
      </c>
      <c r="H1188">
        <v>10</v>
      </c>
      <c r="I1188">
        <v>1</v>
      </c>
      <c r="J1188">
        <v>67</v>
      </c>
      <c r="K1188">
        <v>72</v>
      </c>
      <c r="L1188">
        <v>72</v>
      </c>
      <c r="M1188">
        <v>2</v>
      </c>
      <c r="N1188" t="s">
        <v>250</v>
      </c>
      <c r="O1188" t="s">
        <v>201</v>
      </c>
      <c r="P1188" t="s">
        <v>202</v>
      </c>
      <c r="Q1188" t="s">
        <v>235</v>
      </c>
      <c r="R1188" t="s">
        <v>202</v>
      </c>
      <c r="S1188" t="s">
        <v>53</v>
      </c>
      <c r="T1188" t="s">
        <v>251</v>
      </c>
      <c r="U1188">
        <v>4</v>
      </c>
      <c r="V1188" t="s">
        <v>236</v>
      </c>
      <c r="W1188" t="s">
        <v>100</v>
      </c>
      <c r="X1188" t="s">
        <v>148</v>
      </c>
      <c r="Y1188">
        <v>1</v>
      </c>
      <c r="Z1188">
        <v>3</v>
      </c>
      <c r="AA1188">
        <v>48</v>
      </c>
    </row>
    <row r="1189" spans="1:27" x14ac:dyDescent="0.35">
      <c r="A1189">
        <v>202</v>
      </c>
      <c r="B1189">
        <v>202</v>
      </c>
      <c r="C1189" t="s">
        <v>38</v>
      </c>
      <c r="D1189" t="s">
        <v>39</v>
      </c>
      <c r="E1189">
        <v>3</v>
      </c>
      <c r="F1189" t="s">
        <v>262</v>
      </c>
      <c r="G1189">
        <v>6</v>
      </c>
      <c r="H1189">
        <v>10</v>
      </c>
      <c r="I1189">
        <v>1</v>
      </c>
      <c r="J1189">
        <v>68</v>
      </c>
      <c r="K1189">
        <v>63</v>
      </c>
      <c r="L1189">
        <v>63</v>
      </c>
      <c r="M1189">
        <v>2</v>
      </c>
      <c r="N1189" t="s">
        <v>223</v>
      </c>
      <c r="O1189" t="s">
        <v>201</v>
      </c>
      <c r="P1189" t="s">
        <v>202</v>
      </c>
      <c r="Q1189" t="s">
        <v>224</v>
      </c>
      <c r="R1189" t="s">
        <v>202</v>
      </c>
      <c r="S1189" t="s">
        <v>46</v>
      </c>
      <c r="T1189" t="s">
        <v>225</v>
      </c>
      <c r="U1189">
        <v>5</v>
      </c>
      <c r="V1189" t="s">
        <v>222</v>
      </c>
      <c r="W1189" t="s">
        <v>197</v>
      </c>
      <c r="X1189" t="s">
        <v>86</v>
      </c>
      <c r="Y1189">
        <v>2</v>
      </c>
      <c r="Z1189">
        <v>3</v>
      </c>
      <c r="AA1189">
        <v>48</v>
      </c>
    </row>
    <row r="1190" spans="1:27" x14ac:dyDescent="0.35">
      <c r="A1190">
        <v>202</v>
      </c>
      <c r="B1190">
        <v>202</v>
      </c>
      <c r="C1190" t="s">
        <v>38</v>
      </c>
      <c r="D1190" t="s">
        <v>39</v>
      </c>
      <c r="E1190">
        <v>3</v>
      </c>
      <c r="F1190" t="s">
        <v>262</v>
      </c>
      <c r="G1190">
        <v>6</v>
      </c>
      <c r="H1190">
        <v>10</v>
      </c>
      <c r="I1190">
        <v>1</v>
      </c>
      <c r="J1190">
        <v>69</v>
      </c>
      <c r="K1190">
        <v>67</v>
      </c>
      <c r="L1190">
        <v>67</v>
      </c>
      <c r="M1190">
        <v>2</v>
      </c>
      <c r="N1190" t="s">
        <v>226</v>
      </c>
      <c r="O1190" t="s">
        <v>201</v>
      </c>
      <c r="P1190" t="s">
        <v>202</v>
      </c>
      <c r="Q1190" t="s">
        <v>227</v>
      </c>
      <c r="R1190" t="s">
        <v>202</v>
      </c>
      <c r="S1190" t="s">
        <v>81</v>
      </c>
      <c r="T1190" t="s">
        <v>228</v>
      </c>
      <c r="U1190">
        <v>1</v>
      </c>
      <c r="V1190" t="s">
        <v>243</v>
      </c>
      <c r="W1190" t="s">
        <v>128</v>
      </c>
      <c r="X1190" t="s">
        <v>104</v>
      </c>
      <c r="Y1190">
        <v>1</v>
      </c>
      <c r="Z1190">
        <v>3</v>
      </c>
      <c r="AA1190">
        <v>48</v>
      </c>
    </row>
    <row r="1191" spans="1:27" x14ac:dyDescent="0.35">
      <c r="A1191">
        <v>202</v>
      </c>
      <c r="B1191">
        <v>202</v>
      </c>
      <c r="C1191" t="s">
        <v>38</v>
      </c>
      <c r="D1191" t="s">
        <v>39</v>
      </c>
      <c r="E1191">
        <v>3</v>
      </c>
      <c r="F1191" t="s">
        <v>262</v>
      </c>
      <c r="G1191">
        <v>6</v>
      </c>
      <c r="H1191">
        <v>10</v>
      </c>
      <c r="I1191">
        <v>1</v>
      </c>
      <c r="J1191">
        <v>70</v>
      </c>
      <c r="K1191">
        <v>70</v>
      </c>
      <c r="L1191">
        <v>70</v>
      </c>
      <c r="M1191">
        <v>2</v>
      </c>
      <c r="N1191" t="s">
        <v>217</v>
      </c>
      <c r="O1191" t="s">
        <v>201</v>
      </c>
      <c r="P1191" t="s">
        <v>202</v>
      </c>
      <c r="Q1191" t="s">
        <v>218</v>
      </c>
      <c r="R1191" t="s">
        <v>202</v>
      </c>
      <c r="S1191" t="s">
        <v>53</v>
      </c>
      <c r="T1191" t="s">
        <v>219</v>
      </c>
      <c r="U1191">
        <v>5</v>
      </c>
      <c r="V1191" t="s">
        <v>238</v>
      </c>
      <c r="W1191" t="s">
        <v>120</v>
      </c>
      <c r="X1191" t="s">
        <v>193</v>
      </c>
      <c r="Y1191">
        <v>2</v>
      </c>
      <c r="Z1191">
        <v>3</v>
      </c>
      <c r="AA1191">
        <v>48</v>
      </c>
    </row>
    <row r="1192" spans="1:27" x14ac:dyDescent="0.35">
      <c r="A1192">
        <v>202</v>
      </c>
      <c r="B1192">
        <v>202</v>
      </c>
      <c r="C1192" t="s">
        <v>38</v>
      </c>
      <c r="D1192" t="s">
        <v>39</v>
      </c>
      <c r="E1192">
        <v>3</v>
      </c>
      <c r="F1192" t="s">
        <v>262</v>
      </c>
      <c r="G1192">
        <v>6</v>
      </c>
      <c r="H1192">
        <v>10</v>
      </c>
      <c r="I1192">
        <v>1</v>
      </c>
      <c r="J1192">
        <v>71</v>
      </c>
      <c r="K1192">
        <v>61</v>
      </c>
      <c r="L1192">
        <v>61</v>
      </c>
      <c r="M1192">
        <v>2</v>
      </c>
      <c r="N1192" t="s">
        <v>244</v>
      </c>
      <c r="O1192" t="s">
        <v>201</v>
      </c>
      <c r="P1192" t="s">
        <v>202</v>
      </c>
      <c r="Q1192" t="s">
        <v>240</v>
      </c>
      <c r="R1192" t="s">
        <v>202</v>
      </c>
      <c r="S1192" t="s">
        <v>81</v>
      </c>
      <c r="T1192" t="s">
        <v>245</v>
      </c>
      <c r="U1192">
        <v>4</v>
      </c>
      <c r="V1192" t="s">
        <v>241</v>
      </c>
      <c r="W1192" t="s">
        <v>151</v>
      </c>
      <c r="X1192" t="s">
        <v>110</v>
      </c>
      <c r="Y1192">
        <v>1</v>
      </c>
      <c r="Z1192">
        <v>3</v>
      </c>
      <c r="AA1192">
        <v>48</v>
      </c>
    </row>
    <row r="1193" spans="1:27" x14ac:dyDescent="0.35">
      <c r="A1193">
        <v>202</v>
      </c>
      <c r="B1193">
        <v>202</v>
      </c>
      <c r="C1193" t="s">
        <v>38</v>
      </c>
      <c r="D1193" t="s">
        <v>39</v>
      </c>
      <c r="E1193">
        <v>3</v>
      </c>
      <c r="F1193" t="s">
        <v>262</v>
      </c>
      <c r="G1193">
        <v>6</v>
      </c>
      <c r="H1193">
        <v>10</v>
      </c>
      <c r="I1193">
        <v>1</v>
      </c>
      <c r="J1193">
        <v>72</v>
      </c>
      <c r="K1193">
        <v>69</v>
      </c>
      <c r="L1193">
        <v>69</v>
      </c>
      <c r="M1193">
        <v>2</v>
      </c>
      <c r="N1193" t="s">
        <v>252</v>
      </c>
      <c r="O1193" t="s">
        <v>201</v>
      </c>
      <c r="P1193" t="s">
        <v>202</v>
      </c>
      <c r="Q1193" t="s">
        <v>218</v>
      </c>
      <c r="R1193" t="s">
        <v>202</v>
      </c>
      <c r="S1193" t="s">
        <v>63</v>
      </c>
      <c r="T1193" t="s">
        <v>253</v>
      </c>
      <c r="U1193">
        <v>4</v>
      </c>
      <c r="V1193" t="s">
        <v>219</v>
      </c>
      <c r="W1193" t="s">
        <v>173</v>
      </c>
      <c r="X1193" t="s">
        <v>82</v>
      </c>
      <c r="Y1193">
        <v>1</v>
      </c>
      <c r="Z1193">
        <v>3</v>
      </c>
      <c r="AA1193">
        <v>48</v>
      </c>
    </row>
    <row r="1194" spans="1:27" x14ac:dyDescent="0.35">
      <c r="A1194">
        <v>202</v>
      </c>
      <c r="B1194">
        <v>202</v>
      </c>
      <c r="C1194" t="s">
        <v>38</v>
      </c>
      <c r="D1194" t="s">
        <v>39</v>
      </c>
      <c r="E1194">
        <v>4</v>
      </c>
      <c r="F1194" t="s">
        <v>262</v>
      </c>
      <c r="G1194">
        <v>7</v>
      </c>
      <c r="H1194">
        <v>11</v>
      </c>
      <c r="I1194">
        <v>1</v>
      </c>
      <c r="J1194">
        <v>1</v>
      </c>
      <c r="K1194">
        <v>12</v>
      </c>
      <c r="L1194">
        <v>12</v>
      </c>
      <c r="M1194">
        <v>1</v>
      </c>
      <c r="N1194" t="s">
        <v>95</v>
      </c>
      <c r="O1194" t="s">
        <v>42</v>
      </c>
      <c r="P1194" t="s">
        <v>78</v>
      </c>
      <c r="Q1194" t="s">
        <v>79</v>
      </c>
      <c r="R1194" t="s">
        <v>52</v>
      </c>
      <c r="S1194" t="s">
        <v>53</v>
      </c>
      <c r="T1194" t="s">
        <v>96</v>
      </c>
      <c r="U1194">
        <v>2</v>
      </c>
      <c r="V1194" t="s">
        <v>106</v>
      </c>
      <c r="W1194" t="s">
        <v>133</v>
      </c>
      <c r="X1194" t="s">
        <v>257</v>
      </c>
      <c r="Y1194">
        <v>2</v>
      </c>
      <c r="Z1194">
        <v>4</v>
      </c>
      <c r="AA1194">
        <v>48</v>
      </c>
    </row>
    <row r="1195" spans="1:27" x14ac:dyDescent="0.35">
      <c r="A1195">
        <v>202</v>
      </c>
      <c r="B1195">
        <v>202</v>
      </c>
      <c r="C1195" t="s">
        <v>38</v>
      </c>
      <c r="D1195" t="s">
        <v>39</v>
      </c>
      <c r="E1195">
        <v>4</v>
      </c>
      <c r="F1195" t="s">
        <v>262</v>
      </c>
      <c r="G1195">
        <v>7</v>
      </c>
      <c r="H1195">
        <v>11</v>
      </c>
      <c r="I1195">
        <v>1</v>
      </c>
      <c r="J1195">
        <v>2</v>
      </c>
      <c r="K1195">
        <v>10</v>
      </c>
      <c r="L1195">
        <v>10</v>
      </c>
      <c r="M1195">
        <v>1</v>
      </c>
      <c r="N1195" t="s">
        <v>107</v>
      </c>
      <c r="O1195" t="s">
        <v>42</v>
      </c>
      <c r="P1195" t="s">
        <v>56</v>
      </c>
      <c r="Q1195" t="s">
        <v>57</v>
      </c>
      <c r="R1195" t="s">
        <v>62</v>
      </c>
      <c r="S1195" t="s">
        <v>63</v>
      </c>
      <c r="T1195" t="s">
        <v>108</v>
      </c>
      <c r="U1195">
        <v>4</v>
      </c>
      <c r="V1195" t="s">
        <v>86</v>
      </c>
      <c r="W1195" t="s">
        <v>169</v>
      </c>
      <c r="X1195" t="s">
        <v>219</v>
      </c>
      <c r="Y1195">
        <v>2</v>
      </c>
      <c r="Z1195">
        <v>4</v>
      </c>
      <c r="AA1195">
        <v>48</v>
      </c>
    </row>
    <row r="1196" spans="1:27" x14ac:dyDescent="0.35">
      <c r="A1196">
        <v>202</v>
      </c>
      <c r="B1196">
        <v>202</v>
      </c>
      <c r="C1196" t="s">
        <v>38</v>
      </c>
      <c r="D1196" t="s">
        <v>39</v>
      </c>
      <c r="E1196">
        <v>4</v>
      </c>
      <c r="F1196" t="s">
        <v>262</v>
      </c>
      <c r="G1196">
        <v>7</v>
      </c>
      <c r="H1196">
        <v>11</v>
      </c>
      <c r="I1196">
        <v>1</v>
      </c>
      <c r="J1196">
        <v>3</v>
      </c>
      <c r="K1196">
        <v>4</v>
      </c>
      <c r="L1196">
        <v>4</v>
      </c>
      <c r="M1196">
        <v>1</v>
      </c>
      <c r="N1196" t="s">
        <v>69</v>
      </c>
      <c r="O1196" t="s">
        <v>42</v>
      </c>
      <c r="P1196" t="s">
        <v>70</v>
      </c>
      <c r="Q1196" t="s">
        <v>71</v>
      </c>
      <c r="R1196" t="s">
        <v>62</v>
      </c>
      <c r="S1196" t="s">
        <v>63</v>
      </c>
      <c r="T1196" t="s">
        <v>72</v>
      </c>
      <c r="U1196">
        <v>5</v>
      </c>
      <c r="V1196" t="s">
        <v>64</v>
      </c>
      <c r="W1196" t="s">
        <v>128</v>
      </c>
      <c r="X1196" t="s">
        <v>259</v>
      </c>
      <c r="Y1196">
        <v>2</v>
      </c>
      <c r="Z1196">
        <v>4</v>
      </c>
      <c r="AA1196">
        <v>48</v>
      </c>
    </row>
    <row r="1197" spans="1:27" x14ac:dyDescent="0.35">
      <c r="A1197">
        <v>202</v>
      </c>
      <c r="B1197">
        <v>202</v>
      </c>
      <c r="C1197" t="s">
        <v>38</v>
      </c>
      <c r="D1197" t="s">
        <v>39</v>
      </c>
      <c r="E1197">
        <v>4</v>
      </c>
      <c r="F1197" t="s">
        <v>262</v>
      </c>
      <c r="G1197">
        <v>7</v>
      </c>
      <c r="H1197">
        <v>11</v>
      </c>
      <c r="I1197">
        <v>1</v>
      </c>
      <c r="J1197">
        <v>4</v>
      </c>
      <c r="K1197">
        <v>9</v>
      </c>
      <c r="L1197">
        <v>9</v>
      </c>
      <c r="M1197">
        <v>1</v>
      </c>
      <c r="N1197" t="s">
        <v>55</v>
      </c>
      <c r="O1197" t="s">
        <v>42</v>
      </c>
      <c r="P1197" t="s">
        <v>56</v>
      </c>
      <c r="Q1197" t="s">
        <v>57</v>
      </c>
      <c r="R1197" t="s">
        <v>45</v>
      </c>
      <c r="S1197" t="s">
        <v>46</v>
      </c>
      <c r="T1197" t="s">
        <v>58</v>
      </c>
      <c r="U1197">
        <v>1</v>
      </c>
      <c r="V1197" t="s">
        <v>108</v>
      </c>
      <c r="W1197" t="s">
        <v>151</v>
      </c>
      <c r="X1197" t="s">
        <v>255</v>
      </c>
      <c r="Y1197">
        <v>1</v>
      </c>
      <c r="Z1197">
        <v>4</v>
      </c>
      <c r="AA1197">
        <v>48</v>
      </c>
    </row>
    <row r="1198" spans="1:27" x14ac:dyDescent="0.35">
      <c r="A1198">
        <v>202</v>
      </c>
      <c r="B1198">
        <v>202</v>
      </c>
      <c r="C1198" t="s">
        <v>38</v>
      </c>
      <c r="D1198" t="s">
        <v>39</v>
      </c>
      <c r="E1198">
        <v>4</v>
      </c>
      <c r="F1198" t="s">
        <v>262</v>
      </c>
      <c r="G1198">
        <v>7</v>
      </c>
      <c r="H1198">
        <v>11</v>
      </c>
      <c r="I1198">
        <v>1</v>
      </c>
      <c r="J1198">
        <v>5</v>
      </c>
      <c r="K1198">
        <v>5</v>
      </c>
      <c r="L1198">
        <v>5</v>
      </c>
      <c r="M1198">
        <v>1</v>
      </c>
      <c r="N1198" t="s">
        <v>59</v>
      </c>
      <c r="O1198" t="s">
        <v>42</v>
      </c>
      <c r="P1198" t="s">
        <v>60</v>
      </c>
      <c r="Q1198" t="s">
        <v>61</v>
      </c>
      <c r="R1198" t="s">
        <v>62</v>
      </c>
      <c r="S1198" t="s">
        <v>63</v>
      </c>
      <c r="T1198" t="s">
        <v>64</v>
      </c>
      <c r="U1198">
        <v>4</v>
      </c>
      <c r="V1198" t="s">
        <v>90</v>
      </c>
      <c r="W1198" t="s">
        <v>179</v>
      </c>
      <c r="X1198" t="s">
        <v>225</v>
      </c>
      <c r="Y1198">
        <v>1</v>
      </c>
      <c r="Z1198">
        <v>4</v>
      </c>
      <c r="AA1198">
        <v>48</v>
      </c>
    </row>
    <row r="1199" spans="1:27" x14ac:dyDescent="0.35">
      <c r="A1199">
        <v>202</v>
      </c>
      <c r="B1199">
        <v>202</v>
      </c>
      <c r="C1199" t="s">
        <v>38</v>
      </c>
      <c r="D1199" t="s">
        <v>39</v>
      </c>
      <c r="E1199">
        <v>4</v>
      </c>
      <c r="F1199" t="s">
        <v>262</v>
      </c>
      <c r="G1199">
        <v>7</v>
      </c>
      <c r="H1199">
        <v>11</v>
      </c>
      <c r="I1199">
        <v>1</v>
      </c>
      <c r="J1199">
        <v>6</v>
      </c>
      <c r="K1199">
        <v>7</v>
      </c>
      <c r="L1199">
        <v>7</v>
      </c>
      <c r="M1199">
        <v>1</v>
      </c>
      <c r="N1199" t="s">
        <v>41</v>
      </c>
      <c r="O1199" t="s">
        <v>42</v>
      </c>
      <c r="P1199" t="s">
        <v>43</v>
      </c>
      <c r="Q1199" t="s">
        <v>44</v>
      </c>
      <c r="R1199" t="s">
        <v>45</v>
      </c>
      <c r="S1199" t="s">
        <v>46</v>
      </c>
      <c r="T1199" t="s">
        <v>47</v>
      </c>
      <c r="U1199">
        <v>4</v>
      </c>
      <c r="V1199" t="s">
        <v>58</v>
      </c>
      <c r="W1199" t="s">
        <v>253</v>
      </c>
      <c r="X1199" t="s">
        <v>171</v>
      </c>
      <c r="Y1199">
        <v>2</v>
      </c>
      <c r="Z1199">
        <v>4</v>
      </c>
      <c r="AA1199">
        <v>48</v>
      </c>
    </row>
    <row r="1200" spans="1:27" x14ac:dyDescent="0.35">
      <c r="A1200">
        <v>202</v>
      </c>
      <c r="B1200">
        <v>202</v>
      </c>
      <c r="C1200" t="s">
        <v>38</v>
      </c>
      <c r="D1200" t="s">
        <v>39</v>
      </c>
      <c r="E1200">
        <v>4</v>
      </c>
      <c r="F1200" t="s">
        <v>262</v>
      </c>
      <c r="G1200">
        <v>7</v>
      </c>
      <c r="H1200">
        <v>11</v>
      </c>
      <c r="I1200">
        <v>1</v>
      </c>
      <c r="J1200">
        <v>7</v>
      </c>
      <c r="K1200">
        <v>2</v>
      </c>
      <c r="L1200">
        <v>2</v>
      </c>
      <c r="M1200">
        <v>1</v>
      </c>
      <c r="N1200" t="s">
        <v>97</v>
      </c>
      <c r="O1200" t="s">
        <v>42</v>
      </c>
      <c r="P1200" t="s">
        <v>98</v>
      </c>
      <c r="Q1200" t="s">
        <v>99</v>
      </c>
      <c r="R1200" t="s">
        <v>80</v>
      </c>
      <c r="S1200" t="s">
        <v>81</v>
      </c>
      <c r="T1200" t="s">
        <v>100</v>
      </c>
      <c r="U1200">
        <v>5</v>
      </c>
      <c r="V1200" t="s">
        <v>112</v>
      </c>
      <c r="W1200" t="s">
        <v>222</v>
      </c>
      <c r="X1200" t="s">
        <v>137</v>
      </c>
      <c r="Y1200">
        <v>2</v>
      </c>
      <c r="Z1200">
        <v>4</v>
      </c>
      <c r="AA1200">
        <v>48</v>
      </c>
    </row>
    <row r="1201" spans="1:27" x14ac:dyDescent="0.35">
      <c r="A1201">
        <v>202</v>
      </c>
      <c r="B1201">
        <v>202</v>
      </c>
      <c r="C1201" t="s">
        <v>38</v>
      </c>
      <c r="D1201" t="s">
        <v>39</v>
      </c>
      <c r="E1201">
        <v>4</v>
      </c>
      <c r="F1201" t="s">
        <v>262</v>
      </c>
      <c r="G1201">
        <v>7</v>
      </c>
      <c r="H1201">
        <v>11</v>
      </c>
      <c r="I1201">
        <v>1</v>
      </c>
      <c r="J1201">
        <v>8</v>
      </c>
      <c r="K1201">
        <v>3</v>
      </c>
      <c r="L1201">
        <v>3</v>
      </c>
      <c r="M1201">
        <v>1</v>
      </c>
      <c r="N1201" t="s">
        <v>121</v>
      </c>
      <c r="O1201" t="s">
        <v>42</v>
      </c>
      <c r="P1201" t="s">
        <v>70</v>
      </c>
      <c r="Q1201" t="s">
        <v>71</v>
      </c>
      <c r="R1201" t="s">
        <v>80</v>
      </c>
      <c r="S1201" t="s">
        <v>81</v>
      </c>
      <c r="T1201" t="s">
        <v>122</v>
      </c>
      <c r="U1201">
        <v>5</v>
      </c>
      <c r="V1201" t="s">
        <v>72</v>
      </c>
      <c r="W1201" t="s">
        <v>173</v>
      </c>
      <c r="X1201" t="s">
        <v>236</v>
      </c>
      <c r="Y1201">
        <v>1</v>
      </c>
      <c r="Z1201">
        <v>4</v>
      </c>
      <c r="AA1201">
        <v>48</v>
      </c>
    </row>
    <row r="1202" spans="1:27" x14ac:dyDescent="0.35">
      <c r="A1202">
        <v>202</v>
      </c>
      <c r="B1202">
        <v>202</v>
      </c>
      <c r="C1202" t="s">
        <v>38</v>
      </c>
      <c r="D1202" t="s">
        <v>39</v>
      </c>
      <c r="E1202">
        <v>4</v>
      </c>
      <c r="F1202" t="s">
        <v>262</v>
      </c>
      <c r="G1202">
        <v>7</v>
      </c>
      <c r="H1202">
        <v>11</v>
      </c>
      <c r="I1202">
        <v>1</v>
      </c>
      <c r="J1202">
        <v>9</v>
      </c>
      <c r="K1202">
        <v>6</v>
      </c>
      <c r="L1202">
        <v>6</v>
      </c>
      <c r="M1202">
        <v>1</v>
      </c>
      <c r="N1202" t="s">
        <v>89</v>
      </c>
      <c r="O1202" t="s">
        <v>42</v>
      </c>
      <c r="P1202" t="s">
        <v>60</v>
      </c>
      <c r="Q1202" t="s">
        <v>61</v>
      </c>
      <c r="R1202" t="s">
        <v>52</v>
      </c>
      <c r="S1202" t="s">
        <v>53</v>
      </c>
      <c r="T1202" t="s">
        <v>90</v>
      </c>
      <c r="U1202">
        <v>1</v>
      </c>
      <c r="V1202" t="s">
        <v>118</v>
      </c>
      <c r="W1202" t="s">
        <v>159</v>
      </c>
      <c r="X1202" t="s">
        <v>241</v>
      </c>
      <c r="Y1202">
        <v>2</v>
      </c>
      <c r="Z1202">
        <v>4</v>
      </c>
      <c r="AA1202">
        <v>48</v>
      </c>
    </row>
    <row r="1203" spans="1:27" x14ac:dyDescent="0.35">
      <c r="A1203">
        <v>202</v>
      </c>
      <c r="B1203">
        <v>202</v>
      </c>
      <c r="C1203" t="s">
        <v>38</v>
      </c>
      <c r="D1203" t="s">
        <v>39</v>
      </c>
      <c r="E1203">
        <v>4</v>
      </c>
      <c r="F1203" t="s">
        <v>262</v>
      </c>
      <c r="G1203">
        <v>7</v>
      </c>
      <c r="H1203">
        <v>11</v>
      </c>
      <c r="I1203">
        <v>1</v>
      </c>
      <c r="J1203">
        <v>10</v>
      </c>
      <c r="K1203">
        <v>8</v>
      </c>
      <c r="L1203">
        <v>8</v>
      </c>
      <c r="M1203">
        <v>1</v>
      </c>
      <c r="N1203" t="s">
        <v>117</v>
      </c>
      <c r="O1203" t="s">
        <v>42</v>
      </c>
      <c r="P1203" t="s">
        <v>43</v>
      </c>
      <c r="Q1203" t="s">
        <v>44</v>
      </c>
      <c r="R1203" t="s">
        <v>52</v>
      </c>
      <c r="S1203" t="s">
        <v>53</v>
      </c>
      <c r="T1203" t="s">
        <v>118</v>
      </c>
      <c r="U1203">
        <v>5</v>
      </c>
      <c r="V1203" t="s">
        <v>47</v>
      </c>
      <c r="W1203" t="s">
        <v>228</v>
      </c>
      <c r="X1203" t="s">
        <v>148</v>
      </c>
      <c r="Y1203">
        <v>1</v>
      </c>
      <c r="Z1203">
        <v>4</v>
      </c>
      <c r="AA1203">
        <v>48</v>
      </c>
    </row>
    <row r="1204" spans="1:27" x14ac:dyDescent="0.35">
      <c r="A1204">
        <v>202</v>
      </c>
      <c r="B1204">
        <v>202</v>
      </c>
      <c r="C1204" t="s">
        <v>38</v>
      </c>
      <c r="D1204" t="s">
        <v>39</v>
      </c>
      <c r="E1204">
        <v>4</v>
      </c>
      <c r="F1204" t="s">
        <v>262</v>
      </c>
      <c r="G1204">
        <v>7</v>
      </c>
      <c r="H1204">
        <v>11</v>
      </c>
      <c r="I1204">
        <v>1</v>
      </c>
      <c r="J1204">
        <v>11</v>
      </c>
      <c r="K1204">
        <v>11</v>
      </c>
      <c r="L1204">
        <v>11</v>
      </c>
      <c r="M1204">
        <v>1</v>
      </c>
      <c r="N1204" t="s">
        <v>77</v>
      </c>
      <c r="O1204" t="s">
        <v>42</v>
      </c>
      <c r="P1204" t="s">
        <v>78</v>
      </c>
      <c r="Q1204" t="s">
        <v>79</v>
      </c>
      <c r="R1204" t="s">
        <v>80</v>
      </c>
      <c r="S1204" t="s">
        <v>81</v>
      </c>
      <c r="T1204" t="s">
        <v>82</v>
      </c>
      <c r="U1204">
        <v>5</v>
      </c>
      <c r="V1204" t="s">
        <v>96</v>
      </c>
      <c r="W1204" t="s">
        <v>189</v>
      </c>
      <c r="X1204" t="s">
        <v>247</v>
      </c>
      <c r="Y1204">
        <v>1</v>
      </c>
      <c r="Z1204">
        <v>4</v>
      </c>
      <c r="AA1204">
        <v>48</v>
      </c>
    </row>
    <row r="1205" spans="1:27" x14ac:dyDescent="0.35">
      <c r="A1205">
        <v>202</v>
      </c>
      <c r="B1205">
        <v>202</v>
      </c>
      <c r="C1205" t="s">
        <v>38</v>
      </c>
      <c r="D1205" t="s">
        <v>39</v>
      </c>
      <c r="E1205">
        <v>4</v>
      </c>
      <c r="F1205" t="s">
        <v>262</v>
      </c>
      <c r="G1205">
        <v>7</v>
      </c>
      <c r="H1205">
        <v>11</v>
      </c>
      <c r="I1205">
        <v>1</v>
      </c>
      <c r="J1205">
        <v>12</v>
      </c>
      <c r="K1205">
        <v>1</v>
      </c>
      <c r="L1205">
        <v>1</v>
      </c>
      <c r="M1205">
        <v>1</v>
      </c>
      <c r="N1205" t="s">
        <v>109</v>
      </c>
      <c r="O1205" t="s">
        <v>42</v>
      </c>
      <c r="P1205" t="s">
        <v>98</v>
      </c>
      <c r="Q1205" t="s">
        <v>99</v>
      </c>
      <c r="R1205" t="s">
        <v>45</v>
      </c>
      <c r="S1205" t="s">
        <v>46</v>
      </c>
      <c r="T1205" t="s">
        <v>110</v>
      </c>
      <c r="U1205">
        <v>2</v>
      </c>
      <c r="V1205" t="s">
        <v>100</v>
      </c>
      <c r="W1205" t="s">
        <v>238</v>
      </c>
      <c r="X1205" t="s">
        <v>193</v>
      </c>
      <c r="Y1205">
        <v>1</v>
      </c>
      <c r="Z1205">
        <v>4</v>
      </c>
      <c r="AA1205">
        <v>48</v>
      </c>
    </row>
    <row r="1206" spans="1:27" x14ac:dyDescent="0.35">
      <c r="A1206">
        <v>202</v>
      </c>
      <c r="B1206">
        <v>202</v>
      </c>
      <c r="C1206" t="s">
        <v>38</v>
      </c>
      <c r="D1206" t="s">
        <v>39</v>
      </c>
      <c r="E1206">
        <v>4</v>
      </c>
      <c r="F1206" t="s">
        <v>262</v>
      </c>
      <c r="G1206">
        <v>7</v>
      </c>
      <c r="H1206">
        <v>11</v>
      </c>
      <c r="I1206">
        <v>1</v>
      </c>
      <c r="J1206">
        <v>13</v>
      </c>
      <c r="K1206">
        <v>15</v>
      </c>
      <c r="L1206">
        <v>15</v>
      </c>
      <c r="M1206">
        <v>1</v>
      </c>
      <c r="N1206" t="s">
        <v>156</v>
      </c>
      <c r="O1206" t="s">
        <v>124</v>
      </c>
      <c r="P1206" t="s">
        <v>157</v>
      </c>
      <c r="Q1206" t="s">
        <v>158</v>
      </c>
      <c r="R1206" t="s">
        <v>132</v>
      </c>
      <c r="S1206" t="s">
        <v>81</v>
      </c>
      <c r="T1206" t="s">
        <v>159</v>
      </c>
      <c r="U1206">
        <v>5</v>
      </c>
      <c r="V1206" t="s">
        <v>171</v>
      </c>
      <c r="W1206" t="s">
        <v>104</v>
      </c>
      <c r="X1206" t="s">
        <v>259</v>
      </c>
      <c r="Y1206">
        <v>1</v>
      </c>
      <c r="Z1206">
        <v>4</v>
      </c>
      <c r="AA1206">
        <v>48</v>
      </c>
    </row>
    <row r="1207" spans="1:27" x14ac:dyDescent="0.35">
      <c r="A1207">
        <v>202</v>
      </c>
      <c r="B1207">
        <v>202</v>
      </c>
      <c r="C1207" t="s">
        <v>38</v>
      </c>
      <c r="D1207" t="s">
        <v>39</v>
      </c>
      <c r="E1207">
        <v>4</v>
      </c>
      <c r="F1207" t="s">
        <v>262</v>
      </c>
      <c r="G1207">
        <v>7</v>
      </c>
      <c r="H1207">
        <v>11</v>
      </c>
      <c r="I1207">
        <v>1</v>
      </c>
      <c r="J1207">
        <v>14</v>
      </c>
      <c r="K1207">
        <v>20</v>
      </c>
      <c r="L1207">
        <v>20</v>
      </c>
      <c r="M1207">
        <v>1</v>
      </c>
      <c r="N1207" t="s">
        <v>149</v>
      </c>
      <c r="O1207" t="s">
        <v>124</v>
      </c>
      <c r="P1207" t="s">
        <v>135</v>
      </c>
      <c r="Q1207" t="s">
        <v>136</v>
      </c>
      <c r="R1207" t="s">
        <v>150</v>
      </c>
      <c r="S1207" t="s">
        <v>53</v>
      </c>
      <c r="T1207" t="s">
        <v>151</v>
      </c>
      <c r="U1207">
        <v>5</v>
      </c>
      <c r="V1207" t="s">
        <v>137</v>
      </c>
      <c r="W1207" t="s">
        <v>245</v>
      </c>
      <c r="X1207" t="s">
        <v>100</v>
      </c>
      <c r="Y1207">
        <v>1</v>
      </c>
      <c r="Z1207">
        <v>4</v>
      </c>
      <c r="AA1207">
        <v>48</v>
      </c>
    </row>
    <row r="1208" spans="1:27" x14ac:dyDescent="0.35">
      <c r="A1208">
        <v>202</v>
      </c>
      <c r="B1208">
        <v>202</v>
      </c>
      <c r="C1208" t="s">
        <v>38</v>
      </c>
      <c r="D1208" t="s">
        <v>39</v>
      </c>
      <c r="E1208">
        <v>4</v>
      </c>
      <c r="F1208" t="s">
        <v>262</v>
      </c>
      <c r="G1208">
        <v>7</v>
      </c>
      <c r="H1208">
        <v>11</v>
      </c>
      <c r="I1208">
        <v>1</v>
      </c>
      <c r="J1208">
        <v>15</v>
      </c>
      <c r="K1208">
        <v>23</v>
      </c>
      <c r="L1208">
        <v>23</v>
      </c>
      <c r="M1208">
        <v>1</v>
      </c>
      <c r="N1208" t="s">
        <v>176</v>
      </c>
      <c r="O1208" t="s">
        <v>124</v>
      </c>
      <c r="P1208" t="s">
        <v>177</v>
      </c>
      <c r="Q1208" t="s">
        <v>178</v>
      </c>
      <c r="R1208" t="s">
        <v>132</v>
      </c>
      <c r="S1208" t="s">
        <v>81</v>
      </c>
      <c r="T1208" t="s">
        <v>179</v>
      </c>
      <c r="U1208">
        <v>1</v>
      </c>
      <c r="V1208" t="s">
        <v>199</v>
      </c>
      <c r="W1208" t="s">
        <v>249</v>
      </c>
      <c r="X1208" t="s">
        <v>88</v>
      </c>
      <c r="Y1208">
        <v>1</v>
      </c>
      <c r="Z1208">
        <v>4</v>
      </c>
      <c r="AA1208">
        <v>48</v>
      </c>
    </row>
    <row r="1209" spans="1:27" x14ac:dyDescent="0.35">
      <c r="A1209">
        <v>202</v>
      </c>
      <c r="B1209">
        <v>202</v>
      </c>
      <c r="C1209" t="s">
        <v>38</v>
      </c>
      <c r="D1209" t="s">
        <v>39</v>
      </c>
      <c r="E1209">
        <v>4</v>
      </c>
      <c r="F1209" t="s">
        <v>262</v>
      </c>
      <c r="G1209">
        <v>7</v>
      </c>
      <c r="H1209">
        <v>11</v>
      </c>
      <c r="I1209">
        <v>1</v>
      </c>
      <c r="J1209">
        <v>16</v>
      </c>
      <c r="K1209">
        <v>18</v>
      </c>
      <c r="L1209">
        <v>18</v>
      </c>
      <c r="M1209">
        <v>1</v>
      </c>
      <c r="N1209" t="s">
        <v>174</v>
      </c>
      <c r="O1209" t="s">
        <v>124</v>
      </c>
      <c r="P1209" t="s">
        <v>153</v>
      </c>
      <c r="Q1209" t="s">
        <v>154</v>
      </c>
      <c r="R1209" t="s">
        <v>150</v>
      </c>
      <c r="S1209" t="s">
        <v>53</v>
      </c>
      <c r="T1209" t="s">
        <v>175</v>
      </c>
      <c r="U1209">
        <v>5</v>
      </c>
      <c r="V1209" t="s">
        <v>151</v>
      </c>
      <c r="W1209" t="s">
        <v>204</v>
      </c>
      <c r="X1209" t="s">
        <v>108</v>
      </c>
      <c r="Y1209">
        <v>2</v>
      </c>
      <c r="Z1209">
        <v>4</v>
      </c>
      <c r="AA1209">
        <v>48</v>
      </c>
    </row>
    <row r="1210" spans="1:27" x14ac:dyDescent="0.35">
      <c r="A1210">
        <v>202</v>
      </c>
      <c r="B1210">
        <v>202</v>
      </c>
      <c r="C1210" t="s">
        <v>38</v>
      </c>
      <c r="D1210" t="s">
        <v>39</v>
      </c>
      <c r="E1210">
        <v>4</v>
      </c>
      <c r="F1210" t="s">
        <v>262</v>
      </c>
      <c r="G1210">
        <v>7</v>
      </c>
      <c r="H1210">
        <v>11</v>
      </c>
      <c r="I1210">
        <v>1</v>
      </c>
      <c r="J1210">
        <v>17</v>
      </c>
      <c r="K1210">
        <v>19</v>
      </c>
      <c r="L1210">
        <v>19</v>
      </c>
      <c r="M1210">
        <v>1</v>
      </c>
      <c r="N1210" t="s">
        <v>134</v>
      </c>
      <c r="O1210" t="s">
        <v>124</v>
      </c>
      <c r="P1210" t="s">
        <v>135</v>
      </c>
      <c r="Q1210" t="s">
        <v>136</v>
      </c>
      <c r="R1210" t="s">
        <v>127</v>
      </c>
      <c r="S1210" t="s">
        <v>46</v>
      </c>
      <c r="T1210" t="s">
        <v>137</v>
      </c>
      <c r="U1210">
        <v>2</v>
      </c>
      <c r="V1210" t="s">
        <v>189</v>
      </c>
      <c r="W1210" t="s">
        <v>216</v>
      </c>
      <c r="X1210" t="s">
        <v>72</v>
      </c>
      <c r="Y1210">
        <v>2</v>
      </c>
      <c r="Z1210">
        <v>4</v>
      </c>
      <c r="AA1210">
        <v>48</v>
      </c>
    </row>
    <row r="1211" spans="1:27" x14ac:dyDescent="0.35">
      <c r="A1211">
        <v>202</v>
      </c>
      <c r="B1211">
        <v>202</v>
      </c>
      <c r="C1211" t="s">
        <v>38</v>
      </c>
      <c r="D1211" t="s">
        <v>39</v>
      </c>
      <c r="E1211">
        <v>4</v>
      </c>
      <c r="F1211" t="s">
        <v>262</v>
      </c>
      <c r="G1211">
        <v>7</v>
      </c>
      <c r="H1211">
        <v>11</v>
      </c>
      <c r="I1211">
        <v>1</v>
      </c>
      <c r="J1211">
        <v>18</v>
      </c>
      <c r="K1211">
        <v>13</v>
      </c>
      <c r="L1211">
        <v>13</v>
      </c>
      <c r="M1211">
        <v>1</v>
      </c>
      <c r="N1211" t="s">
        <v>188</v>
      </c>
      <c r="O1211" t="s">
        <v>124</v>
      </c>
      <c r="P1211" t="s">
        <v>163</v>
      </c>
      <c r="Q1211" t="s">
        <v>164</v>
      </c>
      <c r="R1211" t="s">
        <v>127</v>
      </c>
      <c r="S1211" t="s">
        <v>46</v>
      </c>
      <c r="T1211" t="s">
        <v>189</v>
      </c>
      <c r="U1211">
        <v>1</v>
      </c>
      <c r="V1211" t="s">
        <v>165</v>
      </c>
      <c r="W1211" t="s">
        <v>68</v>
      </c>
      <c r="X1211" t="s">
        <v>213</v>
      </c>
      <c r="Y1211">
        <v>1</v>
      </c>
      <c r="Z1211">
        <v>4</v>
      </c>
      <c r="AA1211">
        <v>48</v>
      </c>
    </row>
    <row r="1212" spans="1:27" x14ac:dyDescent="0.35">
      <c r="A1212">
        <v>202</v>
      </c>
      <c r="B1212">
        <v>202</v>
      </c>
      <c r="C1212" t="s">
        <v>38</v>
      </c>
      <c r="D1212" t="s">
        <v>39</v>
      </c>
      <c r="E1212">
        <v>4</v>
      </c>
      <c r="F1212" t="s">
        <v>262</v>
      </c>
      <c r="G1212">
        <v>7</v>
      </c>
      <c r="H1212">
        <v>11</v>
      </c>
      <c r="I1212">
        <v>1</v>
      </c>
      <c r="J1212">
        <v>19</v>
      </c>
      <c r="K1212">
        <v>21</v>
      </c>
      <c r="L1212">
        <v>21</v>
      </c>
      <c r="M1212">
        <v>1</v>
      </c>
      <c r="N1212" t="s">
        <v>123</v>
      </c>
      <c r="O1212" t="s">
        <v>124</v>
      </c>
      <c r="P1212" t="s">
        <v>125</v>
      </c>
      <c r="Q1212" t="s">
        <v>126</v>
      </c>
      <c r="R1212" t="s">
        <v>127</v>
      </c>
      <c r="S1212" t="s">
        <v>46</v>
      </c>
      <c r="T1212" t="s">
        <v>128</v>
      </c>
      <c r="U1212">
        <v>1</v>
      </c>
      <c r="V1212" t="s">
        <v>148</v>
      </c>
      <c r="W1212" t="s">
        <v>54</v>
      </c>
      <c r="X1212" t="s">
        <v>255</v>
      </c>
      <c r="Y1212">
        <v>1</v>
      </c>
      <c r="Z1212">
        <v>4</v>
      </c>
      <c r="AA1212">
        <v>48</v>
      </c>
    </row>
    <row r="1213" spans="1:27" x14ac:dyDescent="0.35">
      <c r="A1213">
        <v>202</v>
      </c>
      <c r="B1213">
        <v>202</v>
      </c>
      <c r="C1213" t="s">
        <v>38</v>
      </c>
      <c r="D1213" t="s">
        <v>39</v>
      </c>
      <c r="E1213">
        <v>4</v>
      </c>
      <c r="F1213" t="s">
        <v>262</v>
      </c>
      <c r="G1213">
        <v>7</v>
      </c>
      <c r="H1213">
        <v>11</v>
      </c>
      <c r="I1213">
        <v>1</v>
      </c>
      <c r="J1213">
        <v>20</v>
      </c>
      <c r="K1213">
        <v>14</v>
      </c>
      <c r="L1213">
        <v>14</v>
      </c>
      <c r="M1213">
        <v>1</v>
      </c>
      <c r="N1213" t="s">
        <v>162</v>
      </c>
      <c r="O1213" t="s">
        <v>124</v>
      </c>
      <c r="P1213" t="s">
        <v>163</v>
      </c>
      <c r="Q1213" t="s">
        <v>164</v>
      </c>
      <c r="R1213" t="s">
        <v>132</v>
      </c>
      <c r="S1213" t="s">
        <v>81</v>
      </c>
      <c r="T1213" t="s">
        <v>165</v>
      </c>
      <c r="U1213">
        <v>5</v>
      </c>
      <c r="V1213" t="s">
        <v>179</v>
      </c>
      <c r="W1213" t="s">
        <v>118</v>
      </c>
      <c r="X1213" t="s">
        <v>247</v>
      </c>
      <c r="Y1213">
        <v>2</v>
      </c>
      <c r="Z1213">
        <v>4</v>
      </c>
      <c r="AA1213">
        <v>48</v>
      </c>
    </row>
    <row r="1214" spans="1:27" x14ac:dyDescent="0.35">
      <c r="A1214">
        <v>202</v>
      </c>
      <c r="B1214">
        <v>202</v>
      </c>
      <c r="C1214" t="s">
        <v>38</v>
      </c>
      <c r="D1214" t="s">
        <v>39</v>
      </c>
      <c r="E1214">
        <v>4</v>
      </c>
      <c r="F1214" t="s">
        <v>262</v>
      </c>
      <c r="G1214">
        <v>7</v>
      </c>
      <c r="H1214">
        <v>11</v>
      </c>
      <c r="I1214">
        <v>1</v>
      </c>
      <c r="J1214">
        <v>21</v>
      </c>
      <c r="K1214">
        <v>24</v>
      </c>
      <c r="L1214">
        <v>24</v>
      </c>
      <c r="M1214">
        <v>1</v>
      </c>
      <c r="N1214" t="s">
        <v>198</v>
      </c>
      <c r="O1214" t="s">
        <v>124</v>
      </c>
      <c r="P1214" t="s">
        <v>177</v>
      </c>
      <c r="Q1214" t="s">
        <v>178</v>
      </c>
      <c r="R1214" t="s">
        <v>150</v>
      </c>
      <c r="S1214" t="s">
        <v>53</v>
      </c>
      <c r="T1214" t="s">
        <v>199</v>
      </c>
      <c r="U1214">
        <v>5</v>
      </c>
      <c r="V1214" t="s">
        <v>197</v>
      </c>
      <c r="W1214" t="s">
        <v>64</v>
      </c>
      <c r="X1214" t="s">
        <v>236</v>
      </c>
      <c r="Y1214">
        <v>2</v>
      </c>
      <c r="Z1214">
        <v>4</v>
      </c>
      <c r="AA1214">
        <v>48</v>
      </c>
    </row>
    <row r="1215" spans="1:27" x14ac:dyDescent="0.35">
      <c r="A1215">
        <v>202</v>
      </c>
      <c r="B1215">
        <v>202</v>
      </c>
      <c r="C1215" t="s">
        <v>38</v>
      </c>
      <c r="D1215" t="s">
        <v>39</v>
      </c>
      <c r="E1215">
        <v>4</v>
      </c>
      <c r="F1215" t="s">
        <v>262</v>
      </c>
      <c r="G1215">
        <v>7</v>
      </c>
      <c r="H1215">
        <v>11</v>
      </c>
      <c r="I1215">
        <v>1</v>
      </c>
      <c r="J1215">
        <v>22</v>
      </c>
      <c r="K1215">
        <v>17</v>
      </c>
      <c r="L1215">
        <v>17</v>
      </c>
      <c r="M1215">
        <v>1</v>
      </c>
      <c r="N1215" t="s">
        <v>152</v>
      </c>
      <c r="O1215" t="s">
        <v>124</v>
      </c>
      <c r="P1215" t="s">
        <v>153</v>
      </c>
      <c r="Q1215" t="s">
        <v>154</v>
      </c>
      <c r="R1215" t="s">
        <v>147</v>
      </c>
      <c r="S1215" t="s">
        <v>63</v>
      </c>
      <c r="T1215" t="s">
        <v>155</v>
      </c>
      <c r="U1215">
        <v>1</v>
      </c>
      <c r="V1215" t="s">
        <v>175</v>
      </c>
      <c r="W1215" t="s">
        <v>110</v>
      </c>
      <c r="X1215" t="s">
        <v>261</v>
      </c>
      <c r="Y1215">
        <v>1</v>
      </c>
      <c r="Z1215">
        <v>4</v>
      </c>
      <c r="AA1215">
        <v>48</v>
      </c>
    </row>
    <row r="1216" spans="1:27" x14ac:dyDescent="0.35">
      <c r="A1216">
        <v>202</v>
      </c>
      <c r="B1216">
        <v>202</v>
      </c>
      <c r="C1216" t="s">
        <v>38</v>
      </c>
      <c r="D1216" t="s">
        <v>39</v>
      </c>
      <c r="E1216">
        <v>4</v>
      </c>
      <c r="F1216" t="s">
        <v>262</v>
      </c>
      <c r="G1216">
        <v>7</v>
      </c>
      <c r="H1216">
        <v>11</v>
      </c>
      <c r="I1216">
        <v>1</v>
      </c>
      <c r="J1216">
        <v>23</v>
      </c>
      <c r="K1216">
        <v>16</v>
      </c>
      <c r="L1216">
        <v>16</v>
      </c>
      <c r="M1216">
        <v>1</v>
      </c>
      <c r="N1216" t="s">
        <v>170</v>
      </c>
      <c r="O1216" t="s">
        <v>124</v>
      </c>
      <c r="P1216" t="s">
        <v>157</v>
      </c>
      <c r="Q1216" t="s">
        <v>158</v>
      </c>
      <c r="R1216" t="s">
        <v>147</v>
      </c>
      <c r="S1216" t="s">
        <v>63</v>
      </c>
      <c r="T1216" t="s">
        <v>171</v>
      </c>
      <c r="U1216">
        <v>2</v>
      </c>
      <c r="V1216" t="s">
        <v>183</v>
      </c>
      <c r="W1216" t="s">
        <v>58</v>
      </c>
      <c r="X1216" t="s">
        <v>230</v>
      </c>
      <c r="Y1216">
        <v>2</v>
      </c>
      <c r="Z1216">
        <v>4</v>
      </c>
      <c r="AA1216">
        <v>48</v>
      </c>
    </row>
    <row r="1217" spans="1:27" x14ac:dyDescent="0.35">
      <c r="A1217">
        <v>202</v>
      </c>
      <c r="B1217">
        <v>202</v>
      </c>
      <c r="C1217" t="s">
        <v>38</v>
      </c>
      <c r="D1217" t="s">
        <v>39</v>
      </c>
      <c r="E1217">
        <v>4</v>
      </c>
      <c r="F1217" t="s">
        <v>262</v>
      </c>
      <c r="G1217">
        <v>7</v>
      </c>
      <c r="H1217">
        <v>11</v>
      </c>
      <c r="I1217">
        <v>1</v>
      </c>
      <c r="J1217">
        <v>24</v>
      </c>
      <c r="K1217">
        <v>22</v>
      </c>
      <c r="L1217">
        <v>22</v>
      </c>
      <c r="M1217">
        <v>1</v>
      </c>
      <c r="N1217" t="s">
        <v>146</v>
      </c>
      <c r="O1217" t="s">
        <v>124</v>
      </c>
      <c r="P1217" t="s">
        <v>125</v>
      </c>
      <c r="Q1217" t="s">
        <v>126</v>
      </c>
      <c r="R1217" t="s">
        <v>147</v>
      </c>
      <c r="S1217" t="s">
        <v>63</v>
      </c>
      <c r="T1217" t="s">
        <v>148</v>
      </c>
      <c r="U1217">
        <v>4</v>
      </c>
      <c r="V1217" t="s">
        <v>161</v>
      </c>
      <c r="W1217" t="s">
        <v>233</v>
      </c>
      <c r="X1217" t="s">
        <v>90</v>
      </c>
      <c r="Y1217">
        <v>2</v>
      </c>
      <c r="Z1217">
        <v>4</v>
      </c>
      <c r="AA1217">
        <v>48</v>
      </c>
    </row>
    <row r="1218" spans="1:27" x14ac:dyDescent="0.35">
      <c r="A1218">
        <v>202</v>
      </c>
      <c r="B1218">
        <v>202</v>
      </c>
      <c r="C1218" t="s">
        <v>38</v>
      </c>
      <c r="D1218" t="s">
        <v>39</v>
      </c>
      <c r="E1218">
        <v>4</v>
      </c>
      <c r="F1218" t="s">
        <v>262</v>
      </c>
      <c r="G1218">
        <v>7</v>
      </c>
      <c r="H1218">
        <v>11</v>
      </c>
      <c r="I1218">
        <v>1</v>
      </c>
      <c r="J1218">
        <v>25</v>
      </c>
      <c r="K1218">
        <v>27</v>
      </c>
      <c r="L1218">
        <v>27</v>
      </c>
      <c r="M1218">
        <v>1</v>
      </c>
      <c r="N1218" t="s">
        <v>205</v>
      </c>
      <c r="O1218" t="s">
        <v>201</v>
      </c>
      <c r="P1218" t="s">
        <v>202</v>
      </c>
      <c r="Q1218" t="s">
        <v>206</v>
      </c>
      <c r="R1218" t="s">
        <v>202</v>
      </c>
      <c r="S1218" t="s">
        <v>81</v>
      </c>
      <c r="T1218" t="s">
        <v>207</v>
      </c>
      <c r="U1218">
        <v>2</v>
      </c>
      <c r="V1218" t="s">
        <v>247</v>
      </c>
      <c r="W1218" t="s">
        <v>90</v>
      </c>
      <c r="X1218" t="s">
        <v>189</v>
      </c>
      <c r="Y1218">
        <v>1</v>
      </c>
      <c r="Z1218">
        <v>4</v>
      </c>
      <c r="AA1218">
        <v>48</v>
      </c>
    </row>
    <row r="1219" spans="1:27" x14ac:dyDescent="0.35">
      <c r="A1219">
        <v>202</v>
      </c>
      <c r="B1219">
        <v>202</v>
      </c>
      <c r="C1219" t="s">
        <v>38</v>
      </c>
      <c r="D1219" t="s">
        <v>39</v>
      </c>
      <c r="E1219">
        <v>4</v>
      </c>
      <c r="F1219" t="s">
        <v>262</v>
      </c>
      <c r="G1219">
        <v>7</v>
      </c>
      <c r="H1219">
        <v>11</v>
      </c>
      <c r="I1219">
        <v>1</v>
      </c>
      <c r="J1219">
        <v>26</v>
      </c>
      <c r="K1219">
        <v>30</v>
      </c>
      <c r="L1219">
        <v>30</v>
      </c>
      <c r="M1219">
        <v>1</v>
      </c>
      <c r="N1219" t="s">
        <v>254</v>
      </c>
      <c r="O1219" t="s">
        <v>201</v>
      </c>
      <c r="P1219" t="s">
        <v>202</v>
      </c>
      <c r="Q1219" t="s">
        <v>215</v>
      </c>
      <c r="R1219" t="s">
        <v>202</v>
      </c>
      <c r="S1219" t="s">
        <v>53</v>
      </c>
      <c r="T1219" t="s">
        <v>255</v>
      </c>
      <c r="U1219">
        <v>5</v>
      </c>
      <c r="V1219" t="s">
        <v>233</v>
      </c>
      <c r="W1219" t="s">
        <v>165</v>
      </c>
      <c r="X1219" t="s">
        <v>68</v>
      </c>
      <c r="Y1219">
        <v>2</v>
      </c>
      <c r="Z1219">
        <v>4</v>
      </c>
      <c r="AA1219">
        <v>48</v>
      </c>
    </row>
    <row r="1220" spans="1:27" x14ac:dyDescent="0.35">
      <c r="A1220">
        <v>202</v>
      </c>
      <c r="B1220">
        <v>202</v>
      </c>
      <c r="C1220" t="s">
        <v>38</v>
      </c>
      <c r="D1220" t="s">
        <v>39</v>
      </c>
      <c r="E1220">
        <v>4</v>
      </c>
      <c r="F1220" t="s">
        <v>262</v>
      </c>
      <c r="G1220">
        <v>7</v>
      </c>
      <c r="H1220">
        <v>11</v>
      </c>
      <c r="I1220">
        <v>1</v>
      </c>
      <c r="J1220">
        <v>27</v>
      </c>
      <c r="K1220">
        <v>32</v>
      </c>
      <c r="L1220">
        <v>32</v>
      </c>
      <c r="M1220">
        <v>1</v>
      </c>
      <c r="N1220" t="s">
        <v>211</v>
      </c>
      <c r="O1220" t="s">
        <v>201</v>
      </c>
      <c r="P1220" t="s">
        <v>202</v>
      </c>
      <c r="Q1220" t="s">
        <v>212</v>
      </c>
      <c r="R1220" t="s">
        <v>202</v>
      </c>
      <c r="S1220" t="s">
        <v>53</v>
      </c>
      <c r="T1220" t="s">
        <v>213</v>
      </c>
      <c r="U1220">
        <v>5</v>
      </c>
      <c r="V1220" t="s">
        <v>251</v>
      </c>
      <c r="W1220" t="s">
        <v>195</v>
      </c>
      <c r="X1220" t="s">
        <v>58</v>
      </c>
      <c r="Y1220">
        <v>2</v>
      </c>
      <c r="Z1220">
        <v>4</v>
      </c>
      <c r="AA1220">
        <v>48</v>
      </c>
    </row>
    <row r="1221" spans="1:27" x14ac:dyDescent="0.35">
      <c r="A1221">
        <v>202</v>
      </c>
      <c r="B1221">
        <v>202</v>
      </c>
      <c r="C1221" t="s">
        <v>38</v>
      </c>
      <c r="D1221" t="s">
        <v>39</v>
      </c>
      <c r="E1221">
        <v>4</v>
      </c>
      <c r="F1221" t="s">
        <v>262</v>
      </c>
      <c r="G1221">
        <v>7</v>
      </c>
      <c r="H1221">
        <v>11</v>
      </c>
      <c r="I1221">
        <v>1</v>
      </c>
      <c r="J1221">
        <v>28</v>
      </c>
      <c r="K1221">
        <v>25</v>
      </c>
      <c r="L1221">
        <v>25</v>
      </c>
      <c r="M1221">
        <v>1</v>
      </c>
      <c r="N1221" t="s">
        <v>220</v>
      </c>
      <c r="O1221" t="s">
        <v>201</v>
      </c>
      <c r="P1221" t="s">
        <v>202</v>
      </c>
      <c r="Q1221" t="s">
        <v>221</v>
      </c>
      <c r="R1221" t="s">
        <v>202</v>
      </c>
      <c r="S1221" t="s">
        <v>46</v>
      </c>
      <c r="T1221" t="s">
        <v>222</v>
      </c>
      <c r="U1221">
        <v>1</v>
      </c>
      <c r="V1221" t="s">
        <v>257</v>
      </c>
      <c r="W1221" t="s">
        <v>116</v>
      </c>
      <c r="X1221" t="s">
        <v>161</v>
      </c>
      <c r="Y1221">
        <v>1</v>
      </c>
      <c r="Z1221">
        <v>4</v>
      </c>
      <c r="AA1221">
        <v>48</v>
      </c>
    </row>
    <row r="1222" spans="1:27" x14ac:dyDescent="0.35">
      <c r="A1222">
        <v>202</v>
      </c>
      <c r="B1222">
        <v>202</v>
      </c>
      <c r="C1222" t="s">
        <v>38</v>
      </c>
      <c r="D1222" t="s">
        <v>39</v>
      </c>
      <c r="E1222">
        <v>4</v>
      </c>
      <c r="F1222" t="s">
        <v>262</v>
      </c>
      <c r="G1222">
        <v>7</v>
      </c>
      <c r="H1222">
        <v>11</v>
      </c>
      <c r="I1222">
        <v>1</v>
      </c>
      <c r="J1222">
        <v>29</v>
      </c>
      <c r="K1222">
        <v>29</v>
      </c>
      <c r="L1222">
        <v>29</v>
      </c>
      <c r="M1222">
        <v>1</v>
      </c>
      <c r="N1222" t="s">
        <v>214</v>
      </c>
      <c r="O1222" t="s">
        <v>201</v>
      </c>
      <c r="P1222" t="s">
        <v>202</v>
      </c>
      <c r="Q1222" t="s">
        <v>215</v>
      </c>
      <c r="R1222" t="s">
        <v>202</v>
      </c>
      <c r="S1222" t="s">
        <v>63</v>
      </c>
      <c r="T1222" t="s">
        <v>216</v>
      </c>
      <c r="U1222">
        <v>1</v>
      </c>
      <c r="V1222" t="s">
        <v>255</v>
      </c>
      <c r="W1222" t="s">
        <v>88</v>
      </c>
      <c r="X1222" t="s">
        <v>159</v>
      </c>
      <c r="Y1222">
        <v>1</v>
      </c>
      <c r="Z1222">
        <v>4</v>
      </c>
      <c r="AA1222">
        <v>48</v>
      </c>
    </row>
    <row r="1223" spans="1:27" x14ac:dyDescent="0.35">
      <c r="A1223">
        <v>202</v>
      </c>
      <c r="B1223">
        <v>202</v>
      </c>
      <c r="C1223" t="s">
        <v>38</v>
      </c>
      <c r="D1223" t="s">
        <v>39</v>
      </c>
      <c r="E1223">
        <v>4</v>
      </c>
      <c r="F1223" t="s">
        <v>262</v>
      </c>
      <c r="G1223">
        <v>7</v>
      </c>
      <c r="H1223">
        <v>11</v>
      </c>
      <c r="I1223">
        <v>1</v>
      </c>
      <c r="J1223">
        <v>30</v>
      </c>
      <c r="K1223">
        <v>26</v>
      </c>
      <c r="L1223">
        <v>26</v>
      </c>
      <c r="M1223">
        <v>1</v>
      </c>
      <c r="N1223" t="s">
        <v>256</v>
      </c>
      <c r="O1223" t="s">
        <v>201</v>
      </c>
      <c r="P1223" t="s">
        <v>202</v>
      </c>
      <c r="Q1223" t="s">
        <v>221</v>
      </c>
      <c r="R1223" t="s">
        <v>202</v>
      </c>
      <c r="S1223" t="s">
        <v>81</v>
      </c>
      <c r="T1223" t="s">
        <v>257</v>
      </c>
      <c r="U1223">
        <v>2</v>
      </c>
      <c r="V1223" t="s">
        <v>245</v>
      </c>
      <c r="W1223" t="s">
        <v>108</v>
      </c>
      <c r="X1223" t="s">
        <v>197</v>
      </c>
      <c r="Y1223">
        <v>2</v>
      </c>
      <c r="Z1223">
        <v>4</v>
      </c>
      <c r="AA1223">
        <v>48</v>
      </c>
    </row>
    <row r="1224" spans="1:27" x14ac:dyDescent="0.35">
      <c r="A1224">
        <v>202</v>
      </c>
      <c r="B1224">
        <v>202</v>
      </c>
      <c r="C1224" t="s">
        <v>38</v>
      </c>
      <c r="D1224" t="s">
        <v>39</v>
      </c>
      <c r="E1224">
        <v>4</v>
      </c>
      <c r="F1224" t="s">
        <v>262</v>
      </c>
      <c r="G1224">
        <v>7</v>
      </c>
      <c r="H1224">
        <v>11</v>
      </c>
      <c r="I1224">
        <v>1</v>
      </c>
      <c r="J1224">
        <v>31</v>
      </c>
      <c r="K1224">
        <v>35</v>
      </c>
      <c r="L1224">
        <v>35</v>
      </c>
      <c r="M1224">
        <v>1</v>
      </c>
      <c r="N1224" t="s">
        <v>260</v>
      </c>
      <c r="O1224" t="s">
        <v>201</v>
      </c>
      <c r="P1224" t="s">
        <v>202</v>
      </c>
      <c r="Q1224" t="s">
        <v>232</v>
      </c>
      <c r="R1224" t="s">
        <v>202</v>
      </c>
      <c r="S1224" t="s">
        <v>81</v>
      </c>
      <c r="T1224" t="s">
        <v>261</v>
      </c>
      <c r="U1224">
        <v>5</v>
      </c>
      <c r="V1224" t="s">
        <v>207</v>
      </c>
      <c r="W1224" t="s">
        <v>187</v>
      </c>
      <c r="X1224" t="s">
        <v>104</v>
      </c>
      <c r="Y1224">
        <v>2</v>
      </c>
      <c r="Z1224">
        <v>4</v>
      </c>
      <c r="AA1224">
        <v>48</v>
      </c>
    </row>
    <row r="1225" spans="1:27" x14ac:dyDescent="0.35">
      <c r="A1225">
        <v>202</v>
      </c>
      <c r="B1225">
        <v>202</v>
      </c>
      <c r="C1225" t="s">
        <v>38</v>
      </c>
      <c r="D1225" t="s">
        <v>39</v>
      </c>
      <c r="E1225">
        <v>4</v>
      </c>
      <c r="F1225" t="s">
        <v>262</v>
      </c>
      <c r="G1225">
        <v>7</v>
      </c>
      <c r="H1225">
        <v>11</v>
      </c>
      <c r="I1225">
        <v>1</v>
      </c>
      <c r="J1225">
        <v>32</v>
      </c>
      <c r="K1225">
        <v>31</v>
      </c>
      <c r="L1225">
        <v>31</v>
      </c>
      <c r="M1225">
        <v>1</v>
      </c>
      <c r="N1225" t="s">
        <v>248</v>
      </c>
      <c r="O1225" t="s">
        <v>201</v>
      </c>
      <c r="P1225" t="s">
        <v>202</v>
      </c>
      <c r="Q1225" t="s">
        <v>212</v>
      </c>
      <c r="R1225" t="s">
        <v>202</v>
      </c>
      <c r="S1225" t="s">
        <v>46</v>
      </c>
      <c r="T1225" t="s">
        <v>249</v>
      </c>
      <c r="U1225">
        <v>4</v>
      </c>
      <c r="V1225" t="s">
        <v>213</v>
      </c>
      <c r="W1225" t="s">
        <v>193</v>
      </c>
      <c r="X1225" t="s">
        <v>64</v>
      </c>
      <c r="Y1225">
        <v>1</v>
      </c>
      <c r="Z1225">
        <v>4</v>
      </c>
      <c r="AA1225">
        <v>48</v>
      </c>
    </row>
    <row r="1226" spans="1:27" x14ac:dyDescent="0.35">
      <c r="A1226">
        <v>202</v>
      </c>
      <c r="B1226">
        <v>202</v>
      </c>
      <c r="C1226" t="s">
        <v>38</v>
      </c>
      <c r="D1226" t="s">
        <v>39</v>
      </c>
      <c r="E1226">
        <v>4</v>
      </c>
      <c r="F1226" t="s">
        <v>262</v>
      </c>
      <c r="G1226">
        <v>7</v>
      </c>
      <c r="H1226">
        <v>11</v>
      </c>
      <c r="I1226">
        <v>1</v>
      </c>
      <c r="J1226">
        <v>33</v>
      </c>
      <c r="K1226">
        <v>33</v>
      </c>
      <c r="L1226">
        <v>33</v>
      </c>
      <c r="M1226">
        <v>1</v>
      </c>
      <c r="N1226" t="s">
        <v>258</v>
      </c>
      <c r="O1226" t="s">
        <v>201</v>
      </c>
      <c r="P1226" t="s">
        <v>202</v>
      </c>
      <c r="Q1226" t="s">
        <v>209</v>
      </c>
      <c r="R1226" t="s">
        <v>202</v>
      </c>
      <c r="S1226" t="s">
        <v>46</v>
      </c>
      <c r="T1226" t="s">
        <v>259</v>
      </c>
      <c r="U1226">
        <v>5</v>
      </c>
      <c r="V1226" t="s">
        <v>249</v>
      </c>
      <c r="W1226" t="s">
        <v>94</v>
      </c>
      <c r="X1226" t="s">
        <v>183</v>
      </c>
      <c r="Y1226">
        <v>2</v>
      </c>
      <c r="Z1226">
        <v>4</v>
      </c>
      <c r="AA1226">
        <v>48</v>
      </c>
    </row>
    <row r="1227" spans="1:27" x14ac:dyDescent="0.35">
      <c r="A1227">
        <v>202</v>
      </c>
      <c r="B1227">
        <v>202</v>
      </c>
      <c r="C1227" t="s">
        <v>38</v>
      </c>
      <c r="D1227" t="s">
        <v>39</v>
      </c>
      <c r="E1227">
        <v>4</v>
      </c>
      <c r="F1227" t="s">
        <v>262</v>
      </c>
      <c r="G1227">
        <v>7</v>
      </c>
      <c r="H1227">
        <v>11</v>
      </c>
      <c r="I1227">
        <v>1</v>
      </c>
      <c r="J1227">
        <v>34</v>
      </c>
      <c r="K1227">
        <v>36</v>
      </c>
      <c r="L1227">
        <v>36</v>
      </c>
      <c r="M1227">
        <v>1</v>
      </c>
      <c r="N1227" t="s">
        <v>231</v>
      </c>
      <c r="O1227" t="s">
        <v>201</v>
      </c>
      <c r="P1227" t="s">
        <v>202</v>
      </c>
      <c r="Q1227" t="s">
        <v>232</v>
      </c>
      <c r="R1227" t="s">
        <v>202</v>
      </c>
      <c r="S1227" t="s">
        <v>53</v>
      </c>
      <c r="T1227" t="s">
        <v>233</v>
      </c>
      <c r="U1227">
        <v>4</v>
      </c>
      <c r="V1227" t="s">
        <v>261</v>
      </c>
      <c r="W1227" t="s">
        <v>137</v>
      </c>
      <c r="X1227" t="s">
        <v>110</v>
      </c>
      <c r="Y1227">
        <v>1</v>
      </c>
      <c r="Z1227">
        <v>4</v>
      </c>
      <c r="AA1227">
        <v>48</v>
      </c>
    </row>
    <row r="1228" spans="1:27" x14ac:dyDescent="0.35">
      <c r="A1228">
        <v>202</v>
      </c>
      <c r="B1228">
        <v>202</v>
      </c>
      <c r="C1228" t="s">
        <v>38</v>
      </c>
      <c r="D1228" t="s">
        <v>39</v>
      </c>
      <c r="E1228">
        <v>4</v>
      </c>
      <c r="F1228" t="s">
        <v>262</v>
      </c>
      <c r="G1228">
        <v>7</v>
      </c>
      <c r="H1228">
        <v>11</v>
      </c>
      <c r="I1228">
        <v>1</v>
      </c>
      <c r="J1228">
        <v>35</v>
      </c>
      <c r="K1228">
        <v>28</v>
      </c>
      <c r="L1228">
        <v>28</v>
      </c>
      <c r="M1228">
        <v>1</v>
      </c>
      <c r="N1228" t="s">
        <v>246</v>
      </c>
      <c r="O1228" t="s">
        <v>201</v>
      </c>
      <c r="P1228" t="s">
        <v>202</v>
      </c>
      <c r="Q1228" t="s">
        <v>206</v>
      </c>
      <c r="R1228" t="s">
        <v>202</v>
      </c>
      <c r="S1228" t="s">
        <v>63</v>
      </c>
      <c r="T1228" t="s">
        <v>247</v>
      </c>
      <c r="U1228">
        <v>5</v>
      </c>
      <c r="V1228" t="s">
        <v>216</v>
      </c>
      <c r="W1228" t="s">
        <v>145</v>
      </c>
      <c r="X1228" t="s">
        <v>82</v>
      </c>
      <c r="Y1228">
        <v>2</v>
      </c>
      <c r="Z1228">
        <v>4</v>
      </c>
      <c r="AA1228">
        <v>48</v>
      </c>
    </row>
    <row r="1229" spans="1:27" x14ac:dyDescent="0.35">
      <c r="A1229">
        <v>202</v>
      </c>
      <c r="B1229">
        <v>202</v>
      </c>
      <c r="C1229" t="s">
        <v>38</v>
      </c>
      <c r="D1229" t="s">
        <v>39</v>
      </c>
      <c r="E1229">
        <v>4</v>
      </c>
      <c r="F1229" t="s">
        <v>262</v>
      </c>
      <c r="G1229">
        <v>7</v>
      </c>
      <c r="H1229">
        <v>11</v>
      </c>
      <c r="I1229">
        <v>1</v>
      </c>
      <c r="J1229">
        <v>36</v>
      </c>
      <c r="K1229">
        <v>34</v>
      </c>
      <c r="L1229">
        <v>34</v>
      </c>
      <c r="M1229">
        <v>1</v>
      </c>
      <c r="N1229" t="s">
        <v>208</v>
      </c>
      <c r="O1229" t="s">
        <v>201</v>
      </c>
      <c r="P1229" t="s">
        <v>202</v>
      </c>
      <c r="Q1229" t="s">
        <v>209</v>
      </c>
      <c r="R1229" t="s">
        <v>202</v>
      </c>
      <c r="S1229" t="s">
        <v>63</v>
      </c>
      <c r="T1229" t="s">
        <v>210</v>
      </c>
      <c r="U1229">
        <v>4</v>
      </c>
      <c r="V1229" t="s">
        <v>259</v>
      </c>
      <c r="W1229" t="s">
        <v>175</v>
      </c>
      <c r="X1229" t="s">
        <v>106</v>
      </c>
      <c r="Y1229">
        <v>1</v>
      </c>
      <c r="Z1229">
        <v>4</v>
      </c>
      <c r="AA1229">
        <v>48</v>
      </c>
    </row>
    <row r="1230" spans="1:27" x14ac:dyDescent="0.35">
      <c r="A1230">
        <v>202</v>
      </c>
      <c r="B1230">
        <v>202</v>
      </c>
      <c r="C1230" t="s">
        <v>38</v>
      </c>
      <c r="D1230" t="s">
        <v>39</v>
      </c>
      <c r="E1230">
        <v>4</v>
      </c>
      <c r="F1230" t="s">
        <v>262</v>
      </c>
      <c r="G1230">
        <v>7</v>
      </c>
      <c r="H1230">
        <v>11</v>
      </c>
      <c r="I1230">
        <v>1</v>
      </c>
      <c r="J1230">
        <v>37</v>
      </c>
      <c r="K1230">
        <v>44</v>
      </c>
      <c r="L1230">
        <v>44</v>
      </c>
      <c r="M1230">
        <v>2</v>
      </c>
      <c r="N1230" t="s">
        <v>91</v>
      </c>
      <c r="O1230" t="s">
        <v>42</v>
      </c>
      <c r="P1230" t="s">
        <v>92</v>
      </c>
      <c r="Q1230" t="s">
        <v>93</v>
      </c>
      <c r="R1230" t="s">
        <v>62</v>
      </c>
      <c r="S1230" t="s">
        <v>63</v>
      </c>
      <c r="T1230" t="s">
        <v>94</v>
      </c>
      <c r="U1230">
        <v>4</v>
      </c>
      <c r="V1230" t="s">
        <v>68</v>
      </c>
      <c r="W1230" t="s">
        <v>204</v>
      </c>
      <c r="X1230" t="s">
        <v>141</v>
      </c>
      <c r="Y1230">
        <v>2</v>
      </c>
      <c r="Z1230">
        <v>4</v>
      </c>
      <c r="AA1230">
        <v>48</v>
      </c>
    </row>
    <row r="1231" spans="1:27" x14ac:dyDescent="0.35">
      <c r="A1231">
        <v>202</v>
      </c>
      <c r="B1231">
        <v>202</v>
      </c>
      <c r="C1231" t="s">
        <v>38</v>
      </c>
      <c r="D1231" t="s">
        <v>39</v>
      </c>
      <c r="E1231">
        <v>4</v>
      </c>
      <c r="F1231" t="s">
        <v>262</v>
      </c>
      <c r="G1231">
        <v>7</v>
      </c>
      <c r="H1231">
        <v>11</v>
      </c>
      <c r="I1231">
        <v>1</v>
      </c>
      <c r="J1231">
        <v>38</v>
      </c>
      <c r="K1231">
        <v>39</v>
      </c>
      <c r="L1231">
        <v>39</v>
      </c>
      <c r="M1231">
        <v>2</v>
      </c>
      <c r="N1231" t="s">
        <v>73</v>
      </c>
      <c r="O1231" t="s">
        <v>42</v>
      </c>
      <c r="P1231" t="s">
        <v>74</v>
      </c>
      <c r="Q1231" t="s">
        <v>75</v>
      </c>
      <c r="R1231" t="s">
        <v>45</v>
      </c>
      <c r="S1231" t="s">
        <v>46</v>
      </c>
      <c r="T1231" t="s">
        <v>76</v>
      </c>
      <c r="U1231">
        <v>5</v>
      </c>
      <c r="V1231" t="s">
        <v>110</v>
      </c>
      <c r="W1231" t="s">
        <v>155</v>
      </c>
      <c r="X1231" t="s">
        <v>261</v>
      </c>
      <c r="Y1231">
        <v>2</v>
      </c>
      <c r="Z1231">
        <v>4</v>
      </c>
      <c r="AA1231">
        <v>48</v>
      </c>
    </row>
    <row r="1232" spans="1:27" x14ac:dyDescent="0.35">
      <c r="A1232">
        <v>202</v>
      </c>
      <c r="B1232">
        <v>202</v>
      </c>
      <c r="C1232" t="s">
        <v>38</v>
      </c>
      <c r="D1232" t="s">
        <v>39</v>
      </c>
      <c r="E1232">
        <v>4</v>
      </c>
      <c r="F1232" t="s">
        <v>262</v>
      </c>
      <c r="G1232">
        <v>7</v>
      </c>
      <c r="H1232">
        <v>11</v>
      </c>
      <c r="I1232">
        <v>1</v>
      </c>
      <c r="J1232">
        <v>39</v>
      </c>
      <c r="K1232">
        <v>42</v>
      </c>
      <c r="L1232">
        <v>42</v>
      </c>
      <c r="M1232">
        <v>2</v>
      </c>
      <c r="N1232" t="s">
        <v>113</v>
      </c>
      <c r="O1232" t="s">
        <v>42</v>
      </c>
      <c r="P1232" t="s">
        <v>102</v>
      </c>
      <c r="Q1232" t="s">
        <v>103</v>
      </c>
      <c r="R1232" t="s">
        <v>80</v>
      </c>
      <c r="S1232" t="s">
        <v>81</v>
      </c>
      <c r="T1232" t="s">
        <v>114</v>
      </c>
      <c r="U1232">
        <v>1</v>
      </c>
      <c r="V1232" t="s">
        <v>122</v>
      </c>
      <c r="W1232" t="s">
        <v>210</v>
      </c>
      <c r="X1232" t="s">
        <v>195</v>
      </c>
      <c r="Y1232">
        <v>2</v>
      </c>
      <c r="Z1232">
        <v>4</v>
      </c>
      <c r="AA1232">
        <v>48</v>
      </c>
    </row>
    <row r="1233" spans="1:27" x14ac:dyDescent="0.35">
      <c r="A1233">
        <v>202</v>
      </c>
      <c r="B1233">
        <v>202</v>
      </c>
      <c r="C1233" t="s">
        <v>38</v>
      </c>
      <c r="D1233" t="s">
        <v>39</v>
      </c>
      <c r="E1233">
        <v>4</v>
      </c>
      <c r="F1233" t="s">
        <v>262</v>
      </c>
      <c r="G1233">
        <v>7</v>
      </c>
      <c r="H1233">
        <v>11</v>
      </c>
      <c r="I1233">
        <v>1</v>
      </c>
      <c r="J1233">
        <v>40</v>
      </c>
      <c r="K1233">
        <v>45</v>
      </c>
      <c r="L1233">
        <v>45</v>
      </c>
      <c r="M1233">
        <v>2</v>
      </c>
      <c r="N1233" t="s">
        <v>83</v>
      </c>
      <c r="O1233" t="s">
        <v>42</v>
      </c>
      <c r="P1233" t="s">
        <v>84</v>
      </c>
      <c r="Q1233" t="s">
        <v>85</v>
      </c>
      <c r="R1233" t="s">
        <v>62</v>
      </c>
      <c r="S1233" t="s">
        <v>63</v>
      </c>
      <c r="T1233" t="s">
        <v>86</v>
      </c>
      <c r="U1233">
        <v>4</v>
      </c>
      <c r="V1233" t="s">
        <v>116</v>
      </c>
      <c r="W1233" t="s">
        <v>207</v>
      </c>
      <c r="X1233" t="s">
        <v>187</v>
      </c>
      <c r="Y1233">
        <v>1</v>
      </c>
      <c r="Z1233">
        <v>4</v>
      </c>
      <c r="AA1233">
        <v>48</v>
      </c>
    </row>
    <row r="1234" spans="1:27" x14ac:dyDescent="0.35">
      <c r="A1234">
        <v>202</v>
      </c>
      <c r="B1234">
        <v>202</v>
      </c>
      <c r="C1234" t="s">
        <v>38</v>
      </c>
      <c r="D1234" t="s">
        <v>39</v>
      </c>
      <c r="E1234">
        <v>4</v>
      </c>
      <c r="F1234" t="s">
        <v>262</v>
      </c>
      <c r="G1234">
        <v>7</v>
      </c>
      <c r="H1234">
        <v>11</v>
      </c>
      <c r="I1234">
        <v>1</v>
      </c>
      <c r="J1234">
        <v>41</v>
      </c>
      <c r="K1234">
        <v>38</v>
      </c>
      <c r="L1234">
        <v>38</v>
      </c>
      <c r="M1234">
        <v>2</v>
      </c>
      <c r="N1234" t="s">
        <v>65</v>
      </c>
      <c r="O1234" t="s">
        <v>42</v>
      </c>
      <c r="P1234" t="s">
        <v>66</v>
      </c>
      <c r="Q1234" t="s">
        <v>67</v>
      </c>
      <c r="R1234" t="s">
        <v>62</v>
      </c>
      <c r="S1234" t="s">
        <v>63</v>
      </c>
      <c r="T1234" t="s">
        <v>68</v>
      </c>
      <c r="U1234">
        <v>1</v>
      </c>
      <c r="V1234" t="s">
        <v>120</v>
      </c>
      <c r="W1234" t="s">
        <v>197</v>
      </c>
      <c r="X1234" t="s">
        <v>213</v>
      </c>
      <c r="Y1234">
        <v>1</v>
      </c>
      <c r="Z1234">
        <v>4</v>
      </c>
      <c r="AA1234">
        <v>48</v>
      </c>
    </row>
    <row r="1235" spans="1:27" x14ac:dyDescent="0.35">
      <c r="A1235">
        <v>202</v>
      </c>
      <c r="B1235">
        <v>202</v>
      </c>
      <c r="C1235" t="s">
        <v>38</v>
      </c>
      <c r="D1235" t="s">
        <v>39</v>
      </c>
      <c r="E1235">
        <v>4</v>
      </c>
      <c r="F1235" t="s">
        <v>262</v>
      </c>
      <c r="G1235">
        <v>7</v>
      </c>
      <c r="H1235">
        <v>11</v>
      </c>
      <c r="I1235">
        <v>1</v>
      </c>
      <c r="J1235">
        <v>42</v>
      </c>
      <c r="K1235">
        <v>41</v>
      </c>
      <c r="L1235">
        <v>41</v>
      </c>
      <c r="M1235">
        <v>2</v>
      </c>
      <c r="N1235" t="s">
        <v>101</v>
      </c>
      <c r="O1235" t="s">
        <v>42</v>
      </c>
      <c r="P1235" t="s">
        <v>102</v>
      </c>
      <c r="Q1235" t="s">
        <v>103</v>
      </c>
      <c r="R1235" t="s">
        <v>45</v>
      </c>
      <c r="S1235" t="s">
        <v>46</v>
      </c>
      <c r="T1235" t="s">
        <v>104</v>
      </c>
      <c r="U1235">
        <v>5</v>
      </c>
      <c r="V1235" t="s">
        <v>114</v>
      </c>
      <c r="W1235" t="s">
        <v>216</v>
      </c>
      <c r="X1235" t="s">
        <v>199</v>
      </c>
      <c r="Y1235">
        <v>1</v>
      </c>
      <c r="Z1235">
        <v>4</v>
      </c>
      <c r="AA1235">
        <v>48</v>
      </c>
    </row>
    <row r="1236" spans="1:27" x14ac:dyDescent="0.35">
      <c r="A1236">
        <v>202</v>
      </c>
      <c r="B1236">
        <v>202</v>
      </c>
      <c r="C1236" t="s">
        <v>38</v>
      </c>
      <c r="D1236" t="s">
        <v>39</v>
      </c>
      <c r="E1236">
        <v>4</v>
      </c>
      <c r="F1236" t="s">
        <v>262</v>
      </c>
      <c r="G1236">
        <v>7</v>
      </c>
      <c r="H1236">
        <v>11</v>
      </c>
      <c r="I1236">
        <v>1</v>
      </c>
      <c r="J1236">
        <v>43</v>
      </c>
      <c r="K1236">
        <v>37</v>
      </c>
      <c r="L1236">
        <v>37</v>
      </c>
      <c r="M1236">
        <v>2</v>
      </c>
      <c r="N1236" t="s">
        <v>119</v>
      </c>
      <c r="O1236" t="s">
        <v>42</v>
      </c>
      <c r="P1236" t="s">
        <v>66</v>
      </c>
      <c r="Q1236" t="s">
        <v>67</v>
      </c>
      <c r="R1236" t="s">
        <v>80</v>
      </c>
      <c r="S1236" t="s">
        <v>81</v>
      </c>
      <c r="T1236" t="s">
        <v>120</v>
      </c>
      <c r="U1236">
        <v>4</v>
      </c>
      <c r="V1236" t="s">
        <v>82</v>
      </c>
      <c r="W1236" t="s">
        <v>233</v>
      </c>
      <c r="X1236" t="s">
        <v>191</v>
      </c>
      <c r="Y1236">
        <v>2</v>
      </c>
      <c r="Z1236">
        <v>4</v>
      </c>
      <c r="AA1236">
        <v>48</v>
      </c>
    </row>
    <row r="1237" spans="1:27" x14ac:dyDescent="0.35">
      <c r="A1237">
        <v>202</v>
      </c>
      <c r="B1237">
        <v>202</v>
      </c>
      <c r="C1237" t="s">
        <v>38</v>
      </c>
      <c r="D1237" t="s">
        <v>39</v>
      </c>
      <c r="E1237">
        <v>4</v>
      </c>
      <c r="F1237" t="s">
        <v>262</v>
      </c>
      <c r="G1237">
        <v>7</v>
      </c>
      <c r="H1237">
        <v>11</v>
      </c>
      <c r="I1237">
        <v>1</v>
      </c>
      <c r="J1237">
        <v>44</v>
      </c>
      <c r="K1237">
        <v>47</v>
      </c>
      <c r="L1237">
        <v>47</v>
      </c>
      <c r="M1237">
        <v>2</v>
      </c>
      <c r="N1237" t="s">
        <v>87</v>
      </c>
      <c r="O1237" t="s">
        <v>42</v>
      </c>
      <c r="P1237" t="s">
        <v>50</v>
      </c>
      <c r="Q1237" t="s">
        <v>51</v>
      </c>
      <c r="R1237" t="s">
        <v>45</v>
      </c>
      <c r="S1237" t="s">
        <v>46</v>
      </c>
      <c r="T1237" t="s">
        <v>88</v>
      </c>
      <c r="U1237">
        <v>5</v>
      </c>
      <c r="V1237" t="s">
        <v>104</v>
      </c>
      <c r="W1237" t="s">
        <v>161</v>
      </c>
      <c r="X1237" t="s">
        <v>230</v>
      </c>
      <c r="Y1237">
        <v>2</v>
      </c>
      <c r="Z1237">
        <v>4</v>
      </c>
      <c r="AA1237">
        <v>48</v>
      </c>
    </row>
    <row r="1238" spans="1:27" x14ac:dyDescent="0.35">
      <c r="A1238">
        <v>202</v>
      </c>
      <c r="B1238">
        <v>202</v>
      </c>
      <c r="C1238" t="s">
        <v>38</v>
      </c>
      <c r="D1238" t="s">
        <v>39</v>
      </c>
      <c r="E1238">
        <v>4</v>
      </c>
      <c r="F1238" t="s">
        <v>262</v>
      </c>
      <c r="G1238">
        <v>7</v>
      </c>
      <c r="H1238">
        <v>11</v>
      </c>
      <c r="I1238">
        <v>1</v>
      </c>
      <c r="J1238">
        <v>45</v>
      </c>
      <c r="K1238">
        <v>46</v>
      </c>
      <c r="L1238">
        <v>46</v>
      </c>
      <c r="M1238">
        <v>2</v>
      </c>
      <c r="N1238" t="s">
        <v>115</v>
      </c>
      <c r="O1238" t="s">
        <v>42</v>
      </c>
      <c r="P1238" t="s">
        <v>84</v>
      </c>
      <c r="Q1238" t="s">
        <v>85</v>
      </c>
      <c r="R1238" t="s">
        <v>52</v>
      </c>
      <c r="S1238" t="s">
        <v>53</v>
      </c>
      <c r="T1238" t="s">
        <v>116</v>
      </c>
      <c r="U1238">
        <v>2</v>
      </c>
      <c r="V1238" t="s">
        <v>54</v>
      </c>
      <c r="W1238" t="s">
        <v>249</v>
      </c>
      <c r="X1238" t="s">
        <v>165</v>
      </c>
      <c r="Y1238">
        <v>2</v>
      </c>
      <c r="Z1238">
        <v>4</v>
      </c>
      <c r="AA1238">
        <v>48</v>
      </c>
    </row>
    <row r="1239" spans="1:27" x14ac:dyDescent="0.35">
      <c r="A1239">
        <v>202</v>
      </c>
      <c r="B1239">
        <v>202</v>
      </c>
      <c r="C1239" t="s">
        <v>38</v>
      </c>
      <c r="D1239" t="s">
        <v>39</v>
      </c>
      <c r="E1239">
        <v>4</v>
      </c>
      <c r="F1239" t="s">
        <v>262</v>
      </c>
      <c r="G1239">
        <v>7</v>
      </c>
      <c r="H1239">
        <v>11</v>
      </c>
      <c r="I1239">
        <v>1</v>
      </c>
      <c r="J1239">
        <v>46</v>
      </c>
      <c r="K1239">
        <v>48</v>
      </c>
      <c r="L1239">
        <v>48</v>
      </c>
      <c r="M1239">
        <v>2</v>
      </c>
      <c r="N1239" t="s">
        <v>49</v>
      </c>
      <c r="O1239" t="s">
        <v>42</v>
      </c>
      <c r="P1239" t="s">
        <v>50</v>
      </c>
      <c r="Q1239" t="s">
        <v>51</v>
      </c>
      <c r="R1239" t="s">
        <v>52</v>
      </c>
      <c r="S1239" t="s">
        <v>53</v>
      </c>
      <c r="T1239" t="s">
        <v>54</v>
      </c>
      <c r="U1239">
        <v>2</v>
      </c>
      <c r="V1239" t="s">
        <v>88</v>
      </c>
      <c r="W1239" t="s">
        <v>183</v>
      </c>
      <c r="X1239" t="s">
        <v>243</v>
      </c>
      <c r="Y1239">
        <v>1</v>
      </c>
      <c r="Z1239">
        <v>4</v>
      </c>
      <c r="AA1239">
        <v>48</v>
      </c>
    </row>
    <row r="1240" spans="1:27" x14ac:dyDescent="0.35">
      <c r="A1240">
        <v>202</v>
      </c>
      <c r="B1240">
        <v>202</v>
      </c>
      <c r="C1240" t="s">
        <v>38</v>
      </c>
      <c r="D1240" t="s">
        <v>39</v>
      </c>
      <c r="E1240">
        <v>4</v>
      </c>
      <c r="F1240" t="s">
        <v>262</v>
      </c>
      <c r="G1240">
        <v>7</v>
      </c>
      <c r="H1240">
        <v>11</v>
      </c>
      <c r="I1240">
        <v>1</v>
      </c>
      <c r="J1240">
        <v>47</v>
      </c>
      <c r="K1240">
        <v>43</v>
      </c>
      <c r="L1240">
        <v>43</v>
      </c>
      <c r="M1240">
        <v>2</v>
      </c>
      <c r="N1240" t="s">
        <v>111</v>
      </c>
      <c r="O1240" t="s">
        <v>42</v>
      </c>
      <c r="P1240" t="s">
        <v>92</v>
      </c>
      <c r="Q1240" t="s">
        <v>93</v>
      </c>
      <c r="R1240" t="s">
        <v>80</v>
      </c>
      <c r="S1240" t="s">
        <v>81</v>
      </c>
      <c r="T1240" t="s">
        <v>112</v>
      </c>
      <c r="U1240">
        <v>5</v>
      </c>
      <c r="V1240" t="s">
        <v>94</v>
      </c>
      <c r="W1240" t="s">
        <v>251</v>
      </c>
      <c r="X1240" t="s">
        <v>175</v>
      </c>
      <c r="Y1240">
        <v>1</v>
      </c>
      <c r="Z1240">
        <v>4</v>
      </c>
      <c r="AA1240">
        <v>48</v>
      </c>
    </row>
    <row r="1241" spans="1:27" x14ac:dyDescent="0.35">
      <c r="A1241">
        <v>202</v>
      </c>
      <c r="B1241">
        <v>202</v>
      </c>
      <c r="C1241" t="s">
        <v>38</v>
      </c>
      <c r="D1241" t="s">
        <v>39</v>
      </c>
      <c r="E1241">
        <v>4</v>
      </c>
      <c r="F1241" t="s">
        <v>262</v>
      </c>
      <c r="G1241">
        <v>7</v>
      </c>
      <c r="H1241">
        <v>11</v>
      </c>
      <c r="I1241">
        <v>1</v>
      </c>
      <c r="J1241">
        <v>48</v>
      </c>
      <c r="K1241">
        <v>40</v>
      </c>
      <c r="L1241">
        <v>40</v>
      </c>
      <c r="M1241">
        <v>2</v>
      </c>
      <c r="N1241" t="s">
        <v>105</v>
      </c>
      <c r="O1241" t="s">
        <v>42</v>
      </c>
      <c r="P1241" t="s">
        <v>74</v>
      </c>
      <c r="Q1241" t="s">
        <v>75</v>
      </c>
      <c r="R1241" t="s">
        <v>52</v>
      </c>
      <c r="S1241" t="s">
        <v>53</v>
      </c>
      <c r="T1241" t="s">
        <v>106</v>
      </c>
      <c r="U1241">
        <v>5</v>
      </c>
      <c r="V1241" t="s">
        <v>76</v>
      </c>
      <c r="W1241" t="s">
        <v>245</v>
      </c>
      <c r="X1241" t="s">
        <v>145</v>
      </c>
      <c r="Y1241">
        <v>1</v>
      </c>
      <c r="Z1241">
        <v>4</v>
      </c>
      <c r="AA1241">
        <v>48</v>
      </c>
    </row>
    <row r="1242" spans="1:27" x14ac:dyDescent="0.35">
      <c r="A1242">
        <v>202</v>
      </c>
      <c r="B1242">
        <v>202</v>
      </c>
      <c r="C1242" t="s">
        <v>38</v>
      </c>
      <c r="D1242" t="s">
        <v>39</v>
      </c>
      <c r="E1242">
        <v>4</v>
      </c>
      <c r="F1242" t="s">
        <v>262</v>
      </c>
      <c r="G1242">
        <v>7</v>
      </c>
      <c r="H1242">
        <v>11</v>
      </c>
      <c r="I1242">
        <v>1</v>
      </c>
      <c r="J1242">
        <v>49</v>
      </c>
      <c r="K1242">
        <v>53</v>
      </c>
      <c r="L1242">
        <v>53</v>
      </c>
      <c r="M1242">
        <v>2</v>
      </c>
      <c r="N1242" t="s">
        <v>172</v>
      </c>
      <c r="O1242" t="s">
        <v>124</v>
      </c>
      <c r="P1242" t="s">
        <v>143</v>
      </c>
      <c r="Q1242" t="s">
        <v>144</v>
      </c>
      <c r="R1242" t="s">
        <v>127</v>
      </c>
      <c r="S1242" t="s">
        <v>46</v>
      </c>
      <c r="T1242" t="s">
        <v>173</v>
      </c>
      <c r="U1242">
        <v>2</v>
      </c>
      <c r="V1242" t="s">
        <v>145</v>
      </c>
      <c r="W1242" t="s">
        <v>86</v>
      </c>
      <c r="X1242" t="s">
        <v>243</v>
      </c>
      <c r="Y1242">
        <v>1</v>
      </c>
      <c r="Z1242">
        <v>4</v>
      </c>
      <c r="AA1242">
        <v>48</v>
      </c>
    </row>
    <row r="1243" spans="1:27" x14ac:dyDescent="0.35">
      <c r="A1243">
        <v>202</v>
      </c>
      <c r="B1243">
        <v>202</v>
      </c>
      <c r="C1243" t="s">
        <v>38</v>
      </c>
      <c r="D1243" t="s">
        <v>39</v>
      </c>
      <c r="E1243">
        <v>4</v>
      </c>
      <c r="F1243" t="s">
        <v>262</v>
      </c>
      <c r="G1243">
        <v>7</v>
      </c>
      <c r="H1243">
        <v>11</v>
      </c>
      <c r="I1243">
        <v>1</v>
      </c>
      <c r="J1243">
        <v>50</v>
      </c>
      <c r="K1243">
        <v>57</v>
      </c>
      <c r="L1243">
        <v>57</v>
      </c>
      <c r="M1243">
        <v>2</v>
      </c>
      <c r="N1243" t="s">
        <v>180</v>
      </c>
      <c r="O1243" t="s">
        <v>124</v>
      </c>
      <c r="P1243" t="s">
        <v>181</v>
      </c>
      <c r="Q1243" t="s">
        <v>182</v>
      </c>
      <c r="R1243" t="s">
        <v>147</v>
      </c>
      <c r="S1243" t="s">
        <v>63</v>
      </c>
      <c r="T1243" t="s">
        <v>183</v>
      </c>
      <c r="U1243">
        <v>1</v>
      </c>
      <c r="V1243" t="s">
        <v>191</v>
      </c>
      <c r="W1243" t="s">
        <v>207</v>
      </c>
      <c r="X1243" t="s">
        <v>47</v>
      </c>
      <c r="Y1243">
        <v>1</v>
      </c>
      <c r="Z1243">
        <v>4</v>
      </c>
      <c r="AA1243">
        <v>48</v>
      </c>
    </row>
    <row r="1244" spans="1:27" x14ac:dyDescent="0.35">
      <c r="A1244">
        <v>202</v>
      </c>
      <c r="B1244">
        <v>202</v>
      </c>
      <c r="C1244" t="s">
        <v>38</v>
      </c>
      <c r="D1244" t="s">
        <v>39</v>
      </c>
      <c r="E1244">
        <v>4</v>
      </c>
      <c r="F1244" t="s">
        <v>262</v>
      </c>
      <c r="G1244">
        <v>7</v>
      </c>
      <c r="H1244">
        <v>11</v>
      </c>
      <c r="I1244">
        <v>1</v>
      </c>
      <c r="J1244">
        <v>51</v>
      </c>
      <c r="K1244">
        <v>60</v>
      </c>
      <c r="L1244">
        <v>60</v>
      </c>
      <c r="M1244">
        <v>2</v>
      </c>
      <c r="N1244" t="s">
        <v>196</v>
      </c>
      <c r="O1244" t="s">
        <v>124</v>
      </c>
      <c r="P1244" t="s">
        <v>185</v>
      </c>
      <c r="Q1244" t="s">
        <v>186</v>
      </c>
      <c r="R1244" t="s">
        <v>150</v>
      </c>
      <c r="S1244" t="s">
        <v>53</v>
      </c>
      <c r="T1244" t="s">
        <v>197</v>
      </c>
      <c r="U1244">
        <v>2</v>
      </c>
      <c r="V1244" t="s">
        <v>187</v>
      </c>
      <c r="W1244" t="s">
        <v>253</v>
      </c>
      <c r="X1244" t="s">
        <v>114</v>
      </c>
      <c r="Y1244">
        <v>1</v>
      </c>
      <c r="Z1244">
        <v>4</v>
      </c>
      <c r="AA1244">
        <v>48</v>
      </c>
    </row>
    <row r="1245" spans="1:27" x14ac:dyDescent="0.35">
      <c r="A1245">
        <v>202</v>
      </c>
      <c r="B1245">
        <v>202</v>
      </c>
      <c r="C1245" t="s">
        <v>38</v>
      </c>
      <c r="D1245" t="s">
        <v>39</v>
      </c>
      <c r="E1245">
        <v>4</v>
      </c>
      <c r="F1245" t="s">
        <v>262</v>
      </c>
      <c r="G1245">
        <v>7</v>
      </c>
      <c r="H1245">
        <v>11</v>
      </c>
      <c r="I1245">
        <v>1</v>
      </c>
      <c r="J1245">
        <v>52</v>
      </c>
      <c r="K1245">
        <v>50</v>
      </c>
      <c r="L1245">
        <v>50</v>
      </c>
      <c r="M1245">
        <v>2</v>
      </c>
      <c r="N1245" t="s">
        <v>192</v>
      </c>
      <c r="O1245" t="s">
        <v>124</v>
      </c>
      <c r="P1245" t="s">
        <v>130</v>
      </c>
      <c r="Q1245" t="s">
        <v>131</v>
      </c>
      <c r="R1245" t="s">
        <v>147</v>
      </c>
      <c r="S1245" t="s">
        <v>63</v>
      </c>
      <c r="T1245" t="s">
        <v>193</v>
      </c>
      <c r="U1245">
        <v>1</v>
      </c>
      <c r="V1245" t="s">
        <v>155</v>
      </c>
      <c r="W1245" t="s">
        <v>82</v>
      </c>
      <c r="X1245" t="s">
        <v>257</v>
      </c>
      <c r="Y1245">
        <v>2</v>
      </c>
      <c r="Z1245">
        <v>4</v>
      </c>
      <c r="AA1245">
        <v>48</v>
      </c>
    </row>
    <row r="1246" spans="1:27" x14ac:dyDescent="0.35">
      <c r="A1246">
        <v>202</v>
      </c>
      <c r="B1246">
        <v>202</v>
      </c>
      <c r="C1246" t="s">
        <v>38</v>
      </c>
      <c r="D1246" t="s">
        <v>39</v>
      </c>
      <c r="E1246">
        <v>4</v>
      </c>
      <c r="F1246" t="s">
        <v>262</v>
      </c>
      <c r="G1246">
        <v>7</v>
      </c>
      <c r="H1246">
        <v>11</v>
      </c>
      <c r="I1246">
        <v>1</v>
      </c>
      <c r="J1246">
        <v>53</v>
      </c>
      <c r="K1246">
        <v>51</v>
      </c>
      <c r="L1246">
        <v>51</v>
      </c>
      <c r="M1246">
        <v>2</v>
      </c>
      <c r="N1246" t="s">
        <v>194</v>
      </c>
      <c r="O1246" t="s">
        <v>124</v>
      </c>
      <c r="P1246" t="s">
        <v>167</v>
      </c>
      <c r="Q1246" t="s">
        <v>168</v>
      </c>
      <c r="R1246" t="s">
        <v>127</v>
      </c>
      <c r="S1246" t="s">
        <v>46</v>
      </c>
      <c r="T1246" t="s">
        <v>195</v>
      </c>
      <c r="U1246">
        <v>5</v>
      </c>
      <c r="V1246" t="s">
        <v>173</v>
      </c>
      <c r="W1246" t="s">
        <v>228</v>
      </c>
      <c r="X1246" t="s">
        <v>120</v>
      </c>
      <c r="Y1246">
        <v>2</v>
      </c>
      <c r="Z1246">
        <v>4</v>
      </c>
      <c r="AA1246">
        <v>48</v>
      </c>
    </row>
    <row r="1247" spans="1:27" x14ac:dyDescent="0.35">
      <c r="A1247">
        <v>202</v>
      </c>
      <c r="B1247">
        <v>202</v>
      </c>
      <c r="C1247" t="s">
        <v>38</v>
      </c>
      <c r="D1247" t="s">
        <v>39</v>
      </c>
      <c r="E1247">
        <v>4</v>
      </c>
      <c r="F1247" t="s">
        <v>262</v>
      </c>
      <c r="G1247">
        <v>7</v>
      </c>
      <c r="H1247">
        <v>11</v>
      </c>
      <c r="I1247">
        <v>1</v>
      </c>
      <c r="J1247">
        <v>54</v>
      </c>
      <c r="K1247">
        <v>55</v>
      </c>
      <c r="L1247">
        <v>55</v>
      </c>
      <c r="M1247">
        <v>2</v>
      </c>
      <c r="N1247" t="s">
        <v>138</v>
      </c>
      <c r="O1247" t="s">
        <v>124</v>
      </c>
      <c r="P1247" t="s">
        <v>139</v>
      </c>
      <c r="Q1247" t="s">
        <v>140</v>
      </c>
      <c r="R1247" t="s">
        <v>132</v>
      </c>
      <c r="S1247" t="s">
        <v>81</v>
      </c>
      <c r="T1247" t="s">
        <v>141</v>
      </c>
      <c r="U1247">
        <v>4</v>
      </c>
      <c r="V1247" t="s">
        <v>159</v>
      </c>
      <c r="W1247" t="s">
        <v>222</v>
      </c>
      <c r="X1247" t="s">
        <v>116</v>
      </c>
      <c r="Y1247">
        <v>2</v>
      </c>
      <c r="Z1247">
        <v>4</v>
      </c>
      <c r="AA1247">
        <v>48</v>
      </c>
    </row>
    <row r="1248" spans="1:27" x14ac:dyDescent="0.35">
      <c r="A1248">
        <v>202</v>
      </c>
      <c r="B1248">
        <v>202</v>
      </c>
      <c r="C1248" t="s">
        <v>38</v>
      </c>
      <c r="D1248" t="s">
        <v>39</v>
      </c>
      <c r="E1248">
        <v>4</v>
      </c>
      <c r="F1248" t="s">
        <v>262</v>
      </c>
      <c r="G1248">
        <v>7</v>
      </c>
      <c r="H1248">
        <v>11</v>
      </c>
      <c r="I1248">
        <v>1</v>
      </c>
      <c r="J1248">
        <v>55</v>
      </c>
      <c r="K1248">
        <v>52</v>
      </c>
      <c r="L1248">
        <v>52</v>
      </c>
      <c r="M1248">
        <v>2</v>
      </c>
      <c r="N1248" t="s">
        <v>166</v>
      </c>
      <c r="O1248" t="s">
        <v>124</v>
      </c>
      <c r="P1248" t="s">
        <v>167</v>
      </c>
      <c r="Q1248" t="s">
        <v>168</v>
      </c>
      <c r="R1248" t="s">
        <v>150</v>
      </c>
      <c r="S1248" t="s">
        <v>53</v>
      </c>
      <c r="T1248" t="s">
        <v>169</v>
      </c>
      <c r="U1248">
        <v>5</v>
      </c>
      <c r="V1248" t="s">
        <v>195</v>
      </c>
      <c r="W1248" t="s">
        <v>112</v>
      </c>
      <c r="X1248" t="s">
        <v>241</v>
      </c>
      <c r="Y1248">
        <v>1</v>
      </c>
      <c r="Z1248">
        <v>4</v>
      </c>
      <c r="AA1248">
        <v>48</v>
      </c>
    </row>
    <row r="1249" spans="1:27" x14ac:dyDescent="0.35">
      <c r="A1249">
        <v>202</v>
      </c>
      <c r="B1249">
        <v>202</v>
      </c>
      <c r="C1249" t="s">
        <v>38</v>
      </c>
      <c r="D1249" t="s">
        <v>39</v>
      </c>
      <c r="E1249">
        <v>4</v>
      </c>
      <c r="F1249" t="s">
        <v>262</v>
      </c>
      <c r="G1249">
        <v>7</v>
      </c>
      <c r="H1249">
        <v>11</v>
      </c>
      <c r="I1249">
        <v>1</v>
      </c>
      <c r="J1249">
        <v>56</v>
      </c>
      <c r="K1249">
        <v>49</v>
      </c>
      <c r="L1249">
        <v>49</v>
      </c>
      <c r="M1249">
        <v>2</v>
      </c>
      <c r="N1249" t="s">
        <v>129</v>
      </c>
      <c r="O1249" t="s">
        <v>124</v>
      </c>
      <c r="P1249" t="s">
        <v>130</v>
      </c>
      <c r="Q1249" t="s">
        <v>131</v>
      </c>
      <c r="R1249" t="s">
        <v>132</v>
      </c>
      <c r="S1249" t="s">
        <v>81</v>
      </c>
      <c r="T1249" t="s">
        <v>133</v>
      </c>
      <c r="U1249">
        <v>5</v>
      </c>
      <c r="V1249" t="s">
        <v>193</v>
      </c>
      <c r="W1249" t="s">
        <v>106</v>
      </c>
      <c r="X1249" t="s">
        <v>219</v>
      </c>
      <c r="Y1249">
        <v>1</v>
      </c>
      <c r="Z1249">
        <v>4</v>
      </c>
      <c r="AA1249">
        <v>48</v>
      </c>
    </row>
    <row r="1250" spans="1:27" x14ac:dyDescent="0.35">
      <c r="A1250">
        <v>202</v>
      </c>
      <c r="B1250">
        <v>202</v>
      </c>
      <c r="C1250" t="s">
        <v>38</v>
      </c>
      <c r="D1250" t="s">
        <v>39</v>
      </c>
      <c r="E1250">
        <v>4</v>
      </c>
      <c r="F1250" t="s">
        <v>262</v>
      </c>
      <c r="G1250">
        <v>7</v>
      </c>
      <c r="H1250">
        <v>11</v>
      </c>
      <c r="I1250">
        <v>1</v>
      </c>
      <c r="J1250">
        <v>57</v>
      </c>
      <c r="K1250">
        <v>54</v>
      </c>
      <c r="L1250">
        <v>54</v>
      </c>
      <c r="M1250">
        <v>2</v>
      </c>
      <c r="N1250" t="s">
        <v>142</v>
      </c>
      <c r="O1250" t="s">
        <v>124</v>
      </c>
      <c r="P1250" t="s">
        <v>143</v>
      </c>
      <c r="Q1250" t="s">
        <v>144</v>
      </c>
      <c r="R1250" t="s">
        <v>132</v>
      </c>
      <c r="S1250" t="s">
        <v>81</v>
      </c>
      <c r="T1250" t="s">
        <v>145</v>
      </c>
      <c r="U1250">
        <v>4</v>
      </c>
      <c r="V1250" t="s">
        <v>133</v>
      </c>
      <c r="W1250" t="s">
        <v>238</v>
      </c>
      <c r="X1250" t="s">
        <v>96</v>
      </c>
      <c r="Y1250">
        <v>2</v>
      </c>
      <c r="Z1250">
        <v>4</v>
      </c>
      <c r="AA1250">
        <v>48</v>
      </c>
    </row>
    <row r="1251" spans="1:27" x14ac:dyDescent="0.35">
      <c r="A1251">
        <v>202</v>
      </c>
      <c r="B1251">
        <v>202</v>
      </c>
      <c r="C1251" t="s">
        <v>38</v>
      </c>
      <c r="D1251" t="s">
        <v>39</v>
      </c>
      <c r="E1251">
        <v>4</v>
      </c>
      <c r="F1251" t="s">
        <v>262</v>
      </c>
      <c r="G1251">
        <v>7</v>
      </c>
      <c r="H1251">
        <v>11</v>
      </c>
      <c r="I1251">
        <v>1</v>
      </c>
      <c r="J1251">
        <v>58</v>
      </c>
      <c r="K1251">
        <v>56</v>
      </c>
      <c r="L1251">
        <v>56</v>
      </c>
      <c r="M1251">
        <v>2</v>
      </c>
      <c r="N1251" t="s">
        <v>160</v>
      </c>
      <c r="O1251" t="s">
        <v>124</v>
      </c>
      <c r="P1251" t="s">
        <v>139</v>
      </c>
      <c r="Q1251" t="s">
        <v>140</v>
      </c>
      <c r="R1251" t="s">
        <v>147</v>
      </c>
      <c r="S1251" t="s">
        <v>63</v>
      </c>
      <c r="T1251" t="s">
        <v>161</v>
      </c>
      <c r="U1251">
        <v>5</v>
      </c>
      <c r="V1251" t="s">
        <v>141</v>
      </c>
      <c r="W1251" t="s">
        <v>251</v>
      </c>
      <c r="X1251" t="s">
        <v>76</v>
      </c>
      <c r="Y1251">
        <v>1</v>
      </c>
      <c r="Z1251">
        <v>4</v>
      </c>
      <c r="AA1251">
        <v>48</v>
      </c>
    </row>
    <row r="1252" spans="1:27" x14ac:dyDescent="0.35">
      <c r="A1252">
        <v>202</v>
      </c>
      <c r="B1252">
        <v>202</v>
      </c>
      <c r="C1252" t="s">
        <v>38</v>
      </c>
      <c r="D1252" t="s">
        <v>39</v>
      </c>
      <c r="E1252">
        <v>4</v>
      </c>
      <c r="F1252" t="s">
        <v>262</v>
      </c>
      <c r="G1252">
        <v>7</v>
      </c>
      <c r="H1252">
        <v>11</v>
      </c>
      <c r="I1252">
        <v>1</v>
      </c>
      <c r="J1252">
        <v>59</v>
      </c>
      <c r="K1252">
        <v>58</v>
      </c>
      <c r="L1252">
        <v>58</v>
      </c>
      <c r="M1252">
        <v>2</v>
      </c>
      <c r="N1252" t="s">
        <v>190</v>
      </c>
      <c r="O1252" t="s">
        <v>124</v>
      </c>
      <c r="P1252" t="s">
        <v>181</v>
      </c>
      <c r="Q1252" t="s">
        <v>182</v>
      </c>
      <c r="R1252" t="s">
        <v>150</v>
      </c>
      <c r="S1252" t="s">
        <v>53</v>
      </c>
      <c r="T1252" t="s">
        <v>191</v>
      </c>
      <c r="U1252">
        <v>4</v>
      </c>
      <c r="V1252" t="s">
        <v>169</v>
      </c>
      <c r="W1252" t="s">
        <v>122</v>
      </c>
      <c r="X1252" t="s">
        <v>225</v>
      </c>
      <c r="Y1252">
        <v>2</v>
      </c>
      <c r="Z1252">
        <v>4</v>
      </c>
      <c r="AA1252">
        <v>48</v>
      </c>
    </row>
    <row r="1253" spans="1:27" x14ac:dyDescent="0.35">
      <c r="A1253">
        <v>202</v>
      </c>
      <c r="B1253">
        <v>202</v>
      </c>
      <c r="C1253" t="s">
        <v>38</v>
      </c>
      <c r="D1253" t="s">
        <v>39</v>
      </c>
      <c r="E1253">
        <v>4</v>
      </c>
      <c r="F1253" t="s">
        <v>262</v>
      </c>
      <c r="G1253">
        <v>7</v>
      </c>
      <c r="H1253">
        <v>11</v>
      </c>
      <c r="I1253">
        <v>1</v>
      </c>
      <c r="J1253">
        <v>60</v>
      </c>
      <c r="K1253">
        <v>59</v>
      </c>
      <c r="L1253">
        <v>59</v>
      </c>
      <c r="M1253">
        <v>2</v>
      </c>
      <c r="N1253" t="s">
        <v>184</v>
      </c>
      <c r="O1253" t="s">
        <v>124</v>
      </c>
      <c r="P1253" t="s">
        <v>185</v>
      </c>
      <c r="Q1253" t="s">
        <v>186</v>
      </c>
      <c r="R1253" t="s">
        <v>127</v>
      </c>
      <c r="S1253" t="s">
        <v>46</v>
      </c>
      <c r="T1253" t="s">
        <v>187</v>
      </c>
      <c r="U1253">
        <v>4</v>
      </c>
      <c r="V1253" t="s">
        <v>128</v>
      </c>
      <c r="W1253" t="s">
        <v>210</v>
      </c>
      <c r="X1253" t="s">
        <v>94</v>
      </c>
      <c r="Y1253">
        <v>2</v>
      </c>
      <c r="Z1253">
        <v>4</v>
      </c>
      <c r="AA1253">
        <v>48</v>
      </c>
    </row>
    <row r="1254" spans="1:27" x14ac:dyDescent="0.35">
      <c r="A1254">
        <v>202</v>
      </c>
      <c r="B1254">
        <v>202</v>
      </c>
      <c r="C1254" t="s">
        <v>38</v>
      </c>
      <c r="D1254" t="s">
        <v>39</v>
      </c>
      <c r="E1254">
        <v>4</v>
      </c>
      <c r="F1254" t="s">
        <v>262</v>
      </c>
      <c r="G1254">
        <v>7</v>
      </c>
      <c r="H1254">
        <v>11</v>
      </c>
      <c r="I1254">
        <v>1</v>
      </c>
      <c r="J1254">
        <v>61</v>
      </c>
      <c r="K1254">
        <v>69</v>
      </c>
      <c r="L1254">
        <v>69</v>
      </c>
      <c r="M1254">
        <v>2</v>
      </c>
      <c r="N1254" t="s">
        <v>252</v>
      </c>
      <c r="O1254" t="s">
        <v>201</v>
      </c>
      <c r="P1254" t="s">
        <v>202</v>
      </c>
      <c r="Q1254" t="s">
        <v>218</v>
      </c>
      <c r="R1254" t="s">
        <v>202</v>
      </c>
      <c r="S1254" t="s">
        <v>63</v>
      </c>
      <c r="T1254" t="s">
        <v>253</v>
      </c>
      <c r="U1254">
        <v>5</v>
      </c>
      <c r="V1254" t="s">
        <v>219</v>
      </c>
      <c r="W1254" t="s">
        <v>100</v>
      </c>
      <c r="X1254" t="s">
        <v>133</v>
      </c>
      <c r="Y1254">
        <v>1</v>
      </c>
      <c r="Z1254">
        <v>4</v>
      </c>
      <c r="AA1254">
        <v>48</v>
      </c>
    </row>
    <row r="1255" spans="1:27" x14ac:dyDescent="0.35">
      <c r="A1255">
        <v>202</v>
      </c>
      <c r="B1255">
        <v>202</v>
      </c>
      <c r="C1255" t="s">
        <v>38</v>
      </c>
      <c r="D1255" t="s">
        <v>39</v>
      </c>
      <c r="E1255">
        <v>4</v>
      </c>
      <c r="F1255" t="s">
        <v>262</v>
      </c>
      <c r="G1255">
        <v>7</v>
      </c>
      <c r="H1255">
        <v>11</v>
      </c>
      <c r="I1255">
        <v>1</v>
      </c>
      <c r="J1255">
        <v>62</v>
      </c>
      <c r="K1255">
        <v>62</v>
      </c>
      <c r="L1255">
        <v>62</v>
      </c>
      <c r="M1255">
        <v>2</v>
      </c>
      <c r="N1255" t="s">
        <v>239</v>
      </c>
      <c r="O1255" t="s">
        <v>201</v>
      </c>
      <c r="P1255" t="s">
        <v>202</v>
      </c>
      <c r="Q1255" t="s">
        <v>240</v>
      </c>
      <c r="R1255" t="s">
        <v>202</v>
      </c>
      <c r="S1255" t="s">
        <v>63</v>
      </c>
      <c r="T1255" t="s">
        <v>241</v>
      </c>
      <c r="U1255">
        <v>1</v>
      </c>
      <c r="V1255" t="s">
        <v>210</v>
      </c>
      <c r="W1255" t="s">
        <v>120</v>
      </c>
      <c r="X1255" t="s">
        <v>128</v>
      </c>
      <c r="Y1255">
        <v>2</v>
      </c>
      <c r="Z1255">
        <v>4</v>
      </c>
      <c r="AA1255">
        <v>48</v>
      </c>
    </row>
    <row r="1256" spans="1:27" x14ac:dyDescent="0.35">
      <c r="A1256">
        <v>202</v>
      </c>
      <c r="B1256">
        <v>202</v>
      </c>
      <c r="C1256" t="s">
        <v>38</v>
      </c>
      <c r="D1256" t="s">
        <v>39</v>
      </c>
      <c r="E1256">
        <v>4</v>
      </c>
      <c r="F1256" t="s">
        <v>262</v>
      </c>
      <c r="G1256">
        <v>7</v>
      </c>
      <c r="H1256">
        <v>11</v>
      </c>
      <c r="I1256">
        <v>1</v>
      </c>
      <c r="J1256">
        <v>63</v>
      </c>
      <c r="K1256">
        <v>66</v>
      </c>
      <c r="L1256">
        <v>66</v>
      </c>
      <c r="M1256">
        <v>2</v>
      </c>
      <c r="N1256" t="s">
        <v>229</v>
      </c>
      <c r="O1256" t="s">
        <v>201</v>
      </c>
      <c r="P1256" t="s">
        <v>202</v>
      </c>
      <c r="Q1256" t="s">
        <v>203</v>
      </c>
      <c r="R1256" t="s">
        <v>202</v>
      </c>
      <c r="S1256" t="s">
        <v>81</v>
      </c>
      <c r="T1256" t="s">
        <v>230</v>
      </c>
      <c r="U1256">
        <v>4</v>
      </c>
      <c r="V1256" t="s">
        <v>228</v>
      </c>
      <c r="W1256" t="s">
        <v>76</v>
      </c>
      <c r="X1256" t="s">
        <v>155</v>
      </c>
      <c r="Y1256">
        <v>2</v>
      </c>
      <c r="Z1256">
        <v>4</v>
      </c>
      <c r="AA1256">
        <v>48</v>
      </c>
    </row>
    <row r="1257" spans="1:27" x14ac:dyDescent="0.35">
      <c r="A1257">
        <v>202</v>
      </c>
      <c r="B1257">
        <v>202</v>
      </c>
      <c r="C1257" t="s">
        <v>38</v>
      </c>
      <c r="D1257" t="s">
        <v>39</v>
      </c>
      <c r="E1257">
        <v>4</v>
      </c>
      <c r="F1257" t="s">
        <v>262</v>
      </c>
      <c r="G1257">
        <v>7</v>
      </c>
      <c r="H1257">
        <v>11</v>
      </c>
      <c r="I1257">
        <v>1</v>
      </c>
      <c r="J1257">
        <v>64</v>
      </c>
      <c r="K1257">
        <v>64</v>
      </c>
      <c r="L1257">
        <v>64</v>
      </c>
      <c r="M1257">
        <v>2</v>
      </c>
      <c r="N1257" t="s">
        <v>237</v>
      </c>
      <c r="O1257" t="s">
        <v>201</v>
      </c>
      <c r="P1257" t="s">
        <v>202</v>
      </c>
      <c r="Q1257" t="s">
        <v>224</v>
      </c>
      <c r="R1257" t="s">
        <v>202</v>
      </c>
      <c r="S1257" t="s">
        <v>53</v>
      </c>
      <c r="T1257" t="s">
        <v>238</v>
      </c>
      <c r="U1257">
        <v>5</v>
      </c>
      <c r="V1257" t="s">
        <v>225</v>
      </c>
      <c r="W1257" t="s">
        <v>171</v>
      </c>
      <c r="X1257" t="s">
        <v>112</v>
      </c>
      <c r="Y1257">
        <v>1</v>
      </c>
      <c r="Z1257">
        <v>4</v>
      </c>
      <c r="AA1257">
        <v>48</v>
      </c>
    </row>
    <row r="1258" spans="1:27" x14ac:dyDescent="0.35">
      <c r="A1258">
        <v>202</v>
      </c>
      <c r="B1258">
        <v>202</v>
      </c>
      <c r="C1258" t="s">
        <v>38</v>
      </c>
      <c r="D1258" t="s">
        <v>39</v>
      </c>
      <c r="E1258">
        <v>4</v>
      </c>
      <c r="F1258" t="s">
        <v>262</v>
      </c>
      <c r="G1258">
        <v>7</v>
      </c>
      <c r="H1258">
        <v>11</v>
      </c>
      <c r="I1258">
        <v>1</v>
      </c>
      <c r="J1258">
        <v>65</v>
      </c>
      <c r="K1258">
        <v>71</v>
      </c>
      <c r="L1258">
        <v>71</v>
      </c>
      <c r="M1258">
        <v>2</v>
      </c>
      <c r="N1258" t="s">
        <v>234</v>
      </c>
      <c r="O1258" t="s">
        <v>201</v>
      </c>
      <c r="P1258" t="s">
        <v>202</v>
      </c>
      <c r="Q1258" t="s">
        <v>235</v>
      </c>
      <c r="R1258" t="s">
        <v>202</v>
      </c>
      <c r="S1258" t="s">
        <v>46</v>
      </c>
      <c r="T1258" t="s">
        <v>236</v>
      </c>
      <c r="U1258">
        <v>1</v>
      </c>
      <c r="V1258" t="s">
        <v>204</v>
      </c>
      <c r="W1258" t="s">
        <v>191</v>
      </c>
      <c r="X1258" t="s">
        <v>86</v>
      </c>
      <c r="Y1258">
        <v>2</v>
      </c>
      <c r="Z1258">
        <v>4</v>
      </c>
      <c r="AA1258">
        <v>48</v>
      </c>
    </row>
    <row r="1259" spans="1:27" x14ac:dyDescent="0.35">
      <c r="A1259">
        <v>202</v>
      </c>
      <c r="B1259">
        <v>202</v>
      </c>
      <c r="C1259" t="s">
        <v>38</v>
      </c>
      <c r="D1259" t="s">
        <v>39</v>
      </c>
      <c r="E1259">
        <v>4</v>
      </c>
      <c r="F1259" t="s">
        <v>262</v>
      </c>
      <c r="G1259">
        <v>7</v>
      </c>
      <c r="H1259">
        <v>11</v>
      </c>
      <c r="I1259">
        <v>1</v>
      </c>
      <c r="J1259">
        <v>66</v>
      </c>
      <c r="K1259">
        <v>67</v>
      </c>
      <c r="L1259">
        <v>67</v>
      </c>
      <c r="M1259">
        <v>2</v>
      </c>
      <c r="N1259" t="s">
        <v>226</v>
      </c>
      <c r="O1259" t="s">
        <v>201</v>
      </c>
      <c r="P1259" t="s">
        <v>202</v>
      </c>
      <c r="Q1259" t="s">
        <v>227</v>
      </c>
      <c r="R1259" t="s">
        <v>202</v>
      </c>
      <c r="S1259" t="s">
        <v>81</v>
      </c>
      <c r="T1259" t="s">
        <v>228</v>
      </c>
      <c r="U1259">
        <v>4</v>
      </c>
      <c r="V1259" t="s">
        <v>243</v>
      </c>
      <c r="W1259" t="s">
        <v>96</v>
      </c>
      <c r="X1259" t="s">
        <v>169</v>
      </c>
      <c r="Y1259">
        <v>1</v>
      </c>
      <c r="Z1259">
        <v>4</v>
      </c>
      <c r="AA1259">
        <v>48</v>
      </c>
    </row>
    <row r="1260" spans="1:27" x14ac:dyDescent="0.35">
      <c r="A1260">
        <v>202</v>
      </c>
      <c r="B1260">
        <v>202</v>
      </c>
      <c r="C1260" t="s">
        <v>38</v>
      </c>
      <c r="D1260" t="s">
        <v>39</v>
      </c>
      <c r="E1260">
        <v>4</v>
      </c>
      <c r="F1260" t="s">
        <v>262</v>
      </c>
      <c r="G1260">
        <v>7</v>
      </c>
      <c r="H1260">
        <v>11</v>
      </c>
      <c r="I1260">
        <v>1</v>
      </c>
      <c r="J1260">
        <v>67</v>
      </c>
      <c r="K1260">
        <v>61</v>
      </c>
      <c r="L1260">
        <v>61</v>
      </c>
      <c r="M1260">
        <v>2</v>
      </c>
      <c r="N1260" t="s">
        <v>244</v>
      </c>
      <c r="O1260" t="s">
        <v>201</v>
      </c>
      <c r="P1260" t="s">
        <v>202</v>
      </c>
      <c r="Q1260" t="s">
        <v>240</v>
      </c>
      <c r="R1260" t="s">
        <v>202</v>
      </c>
      <c r="S1260" t="s">
        <v>81</v>
      </c>
      <c r="T1260" t="s">
        <v>245</v>
      </c>
      <c r="U1260">
        <v>2</v>
      </c>
      <c r="V1260" t="s">
        <v>241</v>
      </c>
      <c r="W1260" t="s">
        <v>47</v>
      </c>
      <c r="X1260" t="s">
        <v>151</v>
      </c>
      <c r="Y1260">
        <v>1</v>
      </c>
      <c r="Z1260">
        <v>4</v>
      </c>
      <c r="AA1260">
        <v>48</v>
      </c>
    </row>
    <row r="1261" spans="1:27" x14ac:dyDescent="0.35">
      <c r="A1261">
        <v>202</v>
      </c>
      <c r="B1261">
        <v>202</v>
      </c>
      <c r="C1261" t="s">
        <v>38</v>
      </c>
      <c r="D1261" t="s">
        <v>39</v>
      </c>
      <c r="E1261">
        <v>4</v>
      </c>
      <c r="F1261" t="s">
        <v>262</v>
      </c>
      <c r="G1261">
        <v>7</v>
      </c>
      <c r="H1261">
        <v>11</v>
      </c>
      <c r="I1261">
        <v>1</v>
      </c>
      <c r="J1261">
        <v>68</v>
      </c>
      <c r="K1261">
        <v>63</v>
      </c>
      <c r="L1261">
        <v>63</v>
      </c>
      <c r="M1261">
        <v>2</v>
      </c>
      <c r="N1261" t="s">
        <v>223</v>
      </c>
      <c r="O1261" t="s">
        <v>201</v>
      </c>
      <c r="P1261" t="s">
        <v>202</v>
      </c>
      <c r="Q1261" t="s">
        <v>224</v>
      </c>
      <c r="R1261" t="s">
        <v>202</v>
      </c>
      <c r="S1261" t="s">
        <v>46</v>
      </c>
      <c r="T1261" t="s">
        <v>225</v>
      </c>
      <c r="U1261">
        <v>1</v>
      </c>
      <c r="V1261" t="s">
        <v>222</v>
      </c>
      <c r="W1261" t="s">
        <v>114</v>
      </c>
      <c r="X1261" t="s">
        <v>179</v>
      </c>
      <c r="Y1261">
        <v>2</v>
      </c>
      <c r="Z1261">
        <v>4</v>
      </c>
      <c r="AA1261">
        <v>48</v>
      </c>
    </row>
    <row r="1262" spans="1:27" x14ac:dyDescent="0.35">
      <c r="A1262">
        <v>202</v>
      </c>
      <c r="B1262">
        <v>202</v>
      </c>
      <c r="C1262" t="s">
        <v>38</v>
      </c>
      <c r="D1262" t="s">
        <v>39</v>
      </c>
      <c r="E1262">
        <v>4</v>
      </c>
      <c r="F1262" t="s">
        <v>262</v>
      </c>
      <c r="G1262">
        <v>7</v>
      </c>
      <c r="H1262">
        <v>11</v>
      </c>
      <c r="I1262">
        <v>1</v>
      </c>
      <c r="J1262">
        <v>69</v>
      </c>
      <c r="K1262">
        <v>68</v>
      </c>
      <c r="L1262">
        <v>68</v>
      </c>
      <c r="M1262">
        <v>2</v>
      </c>
      <c r="N1262" t="s">
        <v>242</v>
      </c>
      <c r="O1262" t="s">
        <v>201</v>
      </c>
      <c r="P1262" t="s">
        <v>202</v>
      </c>
      <c r="Q1262" t="s">
        <v>227</v>
      </c>
      <c r="R1262" t="s">
        <v>202</v>
      </c>
      <c r="S1262" t="s">
        <v>63</v>
      </c>
      <c r="T1262" t="s">
        <v>243</v>
      </c>
      <c r="U1262">
        <v>5</v>
      </c>
      <c r="V1262" t="s">
        <v>253</v>
      </c>
      <c r="W1262" t="s">
        <v>199</v>
      </c>
      <c r="X1262" t="s">
        <v>118</v>
      </c>
      <c r="Y1262">
        <v>2</v>
      </c>
      <c r="Z1262">
        <v>4</v>
      </c>
      <c r="AA1262">
        <v>48</v>
      </c>
    </row>
    <row r="1263" spans="1:27" x14ac:dyDescent="0.35">
      <c r="A1263">
        <v>202</v>
      </c>
      <c r="B1263">
        <v>202</v>
      </c>
      <c r="C1263" t="s">
        <v>38</v>
      </c>
      <c r="D1263" t="s">
        <v>39</v>
      </c>
      <c r="E1263">
        <v>4</v>
      </c>
      <c r="F1263" t="s">
        <v>262</v>
      </c>
      <c r="G1263">
        <v>7</v>
      </c>
      <c r="H1263">
        <v>11</v>
      </c>
      <c r="I1263">
        <v>1</v>
      </c>
      <c r="J1263">
        <v>70</v>
      </c>
      <c r="K1263">
        <v>72</v>
      </c>
      <c r="L1263">
        <v>72</v>
      </c>
      <c r="M1263">
        <v>2</v>
      </c>
      <c r="N1263" t="s">
        <v>250</v>
      </c>
      <c r="O1263" t="s">
        <v>201</v>
      </c>
      <c r="P1263" t="s">
        <v>202</v>
      </c>
      <c r="Q1263" t="s">
        <v>235</v>
      </c>
      <c r="R1263" t="s">
        <v>202</v>
      </c>
      <c r="S1263" t="s">
        <v>53</v>
      </c>
      <c r="T1263" t="s">
        <v>251</v>
      </c>
      <c r="U1263">
        <v>1</v>
      </c>
      <c r="V1263" t="s">
        <v>236</v>
      </c>
      <c r="W1263" t="s">
        <v>141</v>
      </c>
      <c r="X1263" t="s">
        <v>122</v>
      </c>
      <c r="Y1263">
        <v>1</v>
      </c>
      <c r="Z1263">
        <v>4</v>
      </c>
      <c r="AA1263">
        <v>48</v>
      </c>
    </row>
    <row r="1264" spans="1:27" x14ac:dyDescent="0.35">
      <c r="A1264">
        <v>202</v>
      </c>
      <c r="B1264">
        <v>202</v>
      </c>
      <c r="C1264" t="s">
        <v>38</v>
      </c>
      <c r="D1264" t="s">
        <v>39</v>
      </c>
      <c r="E1264">
        <v>4</v>
      </c>
      <c r="F1264" t="s">
        <v>262</v>
      </c>
      <c r="G1264">
        <v>7</v>
      </c>
      <c r="H1264">
        <v>11</v>
      </c>
      <c r="I1264">
        <v>1</v>
      </c>
      <c r="J1264">
        <v>71</v>
      </c>
      <c r="K1264">
        <v>70</v>
      </c>
      <c r="L1264">
        <v>70</v>
      </c>
      <c r="M1264">
        <v>2</v>
      </c>
      <c r="N1264" t="s">
        <v>217</v>
      </c>
      <c r="O1264" t="s">
        <v>201</v>
      </c>
      <c r="P1264" t="s">
        <v>202</v>
      </c>
      <c r="Q1264" t="s">
        <v>218</v>
      </c>
      <c r="R1264" t="s">
        <v>202</v>
      </c>
      <c r="S1264" t="s">
        <v>53</v>
      </c>
      <c r="T1264" t="s">
        <v>219</v>
      </c>
      <c r="U1264">
        <v>2</v>
      </c>
      <c r="V1264" t="s">
        <v>238</v>
      </c>
      <c r="W1264" t="s">
        <v>72</v>
      </c>
      <c r="X1264" t="s">
        <v>173</v>
      </c>
      <c r="Y1264">
        <v>2</v>
      </c>
      <c r="Z1264">
        <v>4</v>
      </c>
      <c r="AA1264">
        <v>48</v>
      </c>
    </row>
    <row r="1265" spans="1:27" x14ac:dyDescent="0.35">
      <c r="A1265">
        <v>202</v>
      </c>
      <c r="B1265">
        <v>202</v>
      </c>
      <c r="C1265" t="s">
        <v>38</v>
      </c>
      <c r="D1265" t="s">
        <v>39</v>
      </c>
      <c r="E1265">
        <v>4</v>
      </c>
      <c r="F1265" t="s">
        <v>262</v>
      </c>
      <c r="G1265">
        <v>7</v>
      </c>
      <c r="H1265">
        <v>11</v>
      </c>
      <c r="I1265">
        <v>1</v>
      </c>
      <c r="J1265">
        <v>72</v>
      </c>
      <c r="K1265">
        <v>65</v>
      </c>
      <c r="L1265">
        <v>65</v>
      </c>
      <c r="M1265">
        <v>2</v>
      </c>
      <c r="N1265" t="s">
        <v>200</v>
      </c>
      <c r="O1265" t="s">
        <v>201</v>
      </c>
      <c r="P1265" t="s">
        <v>202</v>
      </c>
      <c r="Q1265" t="s">
        <v>203</v>
      </c>
      <c r="R1265" t="s">
        <v>202</v>
      </c>
      <c r="S1265" t="s">
        <v>46</v>
      </c>
      <c r="T1265" t="s">
        <v>204</v>
      </c>
      <c r="U1265">
        <v>5</v>
      </c>
      <c r="V1265" t="s">
        <v>230</v>
      </c>
      <c r="W1265" t="s">
        <v>148</v>
      </c>
      <c r="X1265" t="s">
        <v>54</v>
      </c>
      <c r="Y1265">
        <v>1</v>
      </c>
      <c r="Z1265">
        <v>4</v>
      </c>
      <c r="AA1265">
        <v>48</v>
      </c>
    </row>
    <row r="1266" spans="1:27" x14ac:dyDescent="0.35">
      <c r="A1266">
        <v>202</v>
      </c>
      <c r="B1266">
        <v>202</v>
      </c>
      <c r="C1266" t="s">
        <v>38</v>
      </c>
      <c r="D1266" t="s">
        <v>39</v>
      </c>
      <c r="E1266">
        <v>4</v>
      </c>
      <c r="F1266" t="s">
        <v>263</v>
      </c>
      <c r="G1266">
        <v>4</v>
      </c>
      <c r="H1266">
        <v>12</v>
      </c>
      <c r="I1266">
        <v>1</v>
      </c>
      <c r="J1266">
        <v>1</v>
      </c>
      <c r="K1266">
        <v>45</v>
      </c>
      <c r="L1266">
        <v>45</v>
      </c>
      <c r="M1266">
        <v>2</v>
      </c>
      <c r="N1266" t="s">
        <v>83</v>
      </c>
      <c r="O1266" t="s">
        <v>42</v>
      </c>
      <c r="P1266" t="s">
        <v>84</v>
      </c>
      <c r="Q1266" t="s">
        <v>85</v>
      </c>
      <c r="R1266" t="s">
        <v>62</v>
      </c>
      <c r="S1266" t="s">
        <v>63</v>
      </c>
      <c r="T1266" t="s">
        <v>86</v>
      </c>
      <c r="U1266">
        <v>4</v>
      </c>
      <c r="V1266" t="s">
        <v>72</v>
      </c>
      <c r="W1266" t="s">
        <v>159</v>
      </c>
      <c r="X1266" t="s">
        <v>255</v>
      </c>
      <c r="Y1266">
        <v>2</v>
      </c>
      <c r="Z1266">
        <v>1</v>
      </c>
      <c r="AA1266">
        <v>48</v>
      </c>
    </row>
    <row r="1267" spans="1:27" x14ac:dyDescent="0.35">
      <c r="A1267">
        <v>202</v>
      </c>
      <c r="B1267">
        <v>202</v>
      </c>
      <c r="C1267" t="s">
        <v>38</v>
      </c>
      <c r="D1267" t="s">
        <v>39</v>
      </c>
      <c r="E1267">
        <v>4</v>
      </c>
      <c r="F1267" t="s">
        <v>263</v>
      </c>
      <c r="G1267">
        <v>4</v>
      </c>
      <c r="H1267">
        <v>12</v>
      </c>
      <c r="I1267">
        <v>1</v>
      </c>
      <c r="J1267">
        <v>2</v>
      </c>
      <c r="K1267">
        <v>7</v>
      </c>
      <c r="L1267">
        <v>7</v>
      </c>
      <c r="M1267">
        <v>1</v>
      </c>
      <c r="N1267" t="s">
        <v>41</v>
      </c>
      <c r="O1267" t="s">
        <v>42</v>
      </c>
      <c r="P1267" t="s">
        <v>43</v>
      </c>
      <c r="Q1267" t="s">
        <v>44</v>
      </c>
      <c r="R1267" t="s">
        <v>45</v>
      </c>
      <c r="S1267" t="s">
        <v>46</v>
      </c>
      <c r="T1267" t="s">
        <v>47</v>
      </c>
      <c r="U1267">
        <v>4</v>
      </c>
      <c r="V1267" t="s">
        <v>118</v>
      </c>
      <c r="W1267" t="s">
        <v>161</v>
      </c>
      <c r="X1267" t="s">
        <v>243</v>
      </c>
      <c r="Y1267">
        <v>1</v>
      </c>
      <c r="Z1267">
        <v>1</v>
      </c>
      <c r="AA1267">
        <v>48</v>
      </c>
    </row>
    <row r="1268" spans="1:27" x14ac:dyDescent="0.35">
      <c r="A1268">
        <v>202</v>
      </c>
      <c r="B1268">
        <v>202</v>
      </c>
      <c r="C1268" t="s">
        <v>38</v>
      </c>
      <c r="D1268" t="s">
        <v>39</v>
      </c>
      <c r="E1268">
        <v>4</v>
      </c>
      <c r="F1268" t="s">
        <v>263</v>
      </c>
      <c r="G1268">
        <v>4</v>
      </c>
      <c r="H1268">
        <v>12</v>
      </c>
      <c r="I1268">
        <v>1</v>
      </c>
      <c r="J1268">
        <v>3</v>
      </c>
      <c r="K1268">
        <v>12</v>
      </c>
      <c r="L1268">
        <v>12</v>
      </c>
      <c r="M1268">
        <v>1</v>
      </c>
      <c r="N1268" t="s">
        <v>95</v>
      </c>
      <c r="O1268" t="s">
        <v>42</v>
      </c>
      <c r="P1268" t="s">
        <v>78</v>
      </c>
      <c r="Q1268" t="s">
        <v>79</v>
      </c>
      <c r="R1268" t="s">
        <v>52</v>
      </c>
      <c r="S1268" t="s">
        <v>53</v>
      </c>
      <c r="T1268" t="s">
        <v>96</v>
      </c>
      <c r="U1268">
        <v>5</v>
      </c>
      <c r="V1268" t="s">
        <v>82</v>
      </c>
      <c r="W1268" t="s">
        <v>210</v>
      </c>
      <c r="X1268" t="s">
        <v>137</v>
      </c>
      <c r="Y1268">
        <v>1</v>
      </c>
      <c r="Z1268">
        <v>1</v>
      </c>
      <c r="AA1268">
        <v>48</v>
      </c>
    </row>
    <row r="1269" spans="1:27" x14ac:dyDescent="0.35">
      <c r="A1269">
        <v>202</v>
      </c>
      <c r="B1269">
        <v>202</v>
      </c>
      <c r="C1269" t="s">
        <v>38</v>
      </c>
      <c r="D1269" t="s">
        <v>39</v>
      </c>
      <c r="E1269">
        <v>4</v>
      </c>
      <c r="F1269" t="s">
        <v>263</v>
      </c>
      <c r="G1269">
        <v>4</v>
      </c>
      <c r="H1269">
        <v>12</v>
      </c>
      <c r="I1269">
        <v>1</v>
      </c>
      <c r="J1269">
        <v>4</v>
      </c>
      <c r="K1269">
        <v>3</v>
      </c>
      <c r="L1269">
        <v>3</v>
      </c>
      <c r="M1269">
        <v>1</v>
      </c>
      <c r="N1269" t="s">
        <v>121</v>
      </c>
      <c r="O1269" t="s">
        <v>42</v>
      </c>
      <c r="P1269" t="s">
        <v>70</v>
      </c>
      <c r="Q1269" t="s">
        <v>71</v>
      </c>
      <c r="R1269" t="s">
        <v>80</v>
      </c>
      <c r="S1269" t="s">
        <v>81</v>
      </c>
      <c r="T1269" t="s">
        <v>122</v>
      </c>
      <c r="U1269">
        <v>5</v>
      </c>
      <c r="V1269" t="s">
        <v>100</v>
      </c>
      <c r="W1269" t="s">
        <v>233</v>
      </c>
      <c r="X1269" t="s">
        <v>148</v>
      </c>
      <c r="Y1269">
        <v>2</v>
      </c>
      <c r="Z1269">
        <v>1</v>
      </c>
      <c r="AA1269">
        <v>48</v>
      </c>
    </row>
    <row r="1270" spans="1:27" x14ac:dyDescent="0.35">
      <c r="A1270">
        <v>202</v>
      </c>
      <c r="B1270">
        <v>202</v>
      </c>
      <c r="C1270" t="s">
        <v>38</v>
      </c>
      <c r="D1270" t="s">
        <v>39</v>
      </c>
      <c r="E1270">
        <v>4</v>
      </c>
      <c r="F1270" t="s">
        <v>263</v>
      </c>
      <c r="G1270">
        <v>4</v>
      </c>
      <c r="H1270">
        <v>12</v>
      </c>
      <c r="I1270">
        <v>1</v>
      </c>
      <c r="J1270">
        <v>5</v>
      </c>
      <c r="K1270">
        <v>44</v>
      </c>
      <c r="L1270">
        <v>44</v>
      </c>
      <c r="M1270">
        <v>2</v>
      </c>
      <c r="N1270" t="s">
        <v>91</v>
      </c>
      <c r="O1270" t="s">
        <v>42</v>
      </c>
      <c r="P1270" t="s">
        <v>92</v>
      </c>
      <c r="Q1270" t="s">
        <v>93</v>
      </c>
      <c r="R1270" t="s">
        <v>62</v>
      </c>
      <c r="S1270" t="s">
        <v>63</v>
      </c>
      <c r="T1270" t="s">
        <v>94</v>
      </c>
      <c r="U1270">
        <v>1</v>
      </c>
      <c r="V1270" t="s">
        <v>112</v>
      </c>
      <c r="W1270" t="s">
        <v>204</v>
      </c>
      <c r="X1270" t="s">
        <v>195</v>
      </c>
      <c r="Y1270">
        <v>1</v>
      </c>
      <c r="Z1270">
        <v>1</v>
      </c>
      <c r="AA1270">
        <v>48</v>
      </c>
    </row>
    <row r="1271" spans="1:27" x14ac:dyDescent="0.35">
      <c r="A1271">
        <v>202</v>
      </c>
      <c r="B1271">
        <v>202</v>
      </c>
      <c r="C1271" t="s">
        <v>38</v>
      </c>
      <c r="D1271" t="s">
        <v>39</v>
      </c>
      <c r="E1271">
        <v>4</v>
      </c>
      <c r="F1271" t="s">
        <v>263</v>
      </c>
      <c r="G1271">
        <v>4</v>
      </c>
      <c r="H1271">
        <v>12</v>
      </c>
      <c r="I1271">
        <v>1</v>
      </c>
      <c r="J1271">
        <v>6</v>
      </c>
      <c r="K1271">
        <v>10</v>
      </c>
      <c r="L1271">
        <v>10</v>
      </c>
      <c r="M1271">
        <v>1</v>
      </c>
      <c r="N1271" t="s">
        <v>107</v>
      </c>
      <c r="O1271" t="s">
        <v>42</v>
      </c>
      <c r="P1271" t="s">
        <v>56</v>
      </c>
      <c r="Q1271" t="s">
        <v>57</v>
      </c>
      <c r="R1271" t="s">
        <v>62</v>
      </c>
      <c r="S1271" t="s">
        <v>63</v>
      </c>
      <c r="T1271" t="s">
        <v>108</v>
      </c>
      <c r="U1271">
        <v>2</v>
      </c>
      <c r="V1271" t="s">
        <v>58</v>
      </c>
      <c r="W1271" t="s">
        <v>207</v>
      </c>
      <c r="X1271" t="s">
        <v>175</v>
      </c>
      <c r="Y1271">
        <v>1</v>
      </c>
      <c r="Z1271">
        <v>1</v>
      </c>
      <c r="AA1271">
        <v>48</v>
      </c>
    </row>
    <row r="1272" spans="1:27" x14ac:dyDescent="0.35">
      <c r="A1272">
        <v>202</v>
      </c>
      <c r="B1272">
        <v>202</v>
      </c>
      <c r="C1272" t="s">
        <v>38</v>
      </c>
      <c r="D1272" t="s">
        <v>39</v>
      </c>
      <c r="E1272">
        <v>4</v>
      </c>
      <c r="F1272" t="s">
        <v>263</v>
      </c>
      <c r="G1272">
        <v>4</v>
      </c>
      <c r="H1272">
        <v>12</v>
      </c>
      <c r="I1272">
        <v>1</v>
      </c>
      <c r="J1272">
        <v>7</v>
      </c>
      <c r="K1272">
        <v>11</v>
      </c>
      <c r="L1272">
        <v>11</v>
      </c>
      <c r="M1272">
        <v>1</v>
      </c>
      <c r="N1272" t="s">
        <v>77</v>
      </c>
      <c r="O1272" t="s">
        <v>42</v>
      </c>
      <c r="P1272" t="s">
        <v>78</v>
      </c>
      <c r="Q1272" t="s">
        <v>79</v>
      </c>
      <c r="R1272" t="s">
        <v>80</v>
      </c>
      <c r="S1272" t="s">
        <v>81</v>
      </c>
      <c r="T1272" t="s">
        <v>82</v>
      </c>
      <c r="U1272">
        <v>2</v>
      </c>
      <c r="V1272" t="s">
        <v>114</v>
      </c>
      <c r="W1272" t="s">
        <v>238</v>
      </c>
      <c r="X1272" t="s">
        <v>191</v>
      </c>
      <c r="Y1272">
        <v>2</v>
      </c>
      <c r="Z1272">
        <v>1</v>
      </c>
      <c r="AA1272">
        <v>48</v>
      </c>
    </row>
    <row r="1273" spans="1:27" x14ac:dyDescent="0.35">
      <c r="A1273">
        <v>202</v>
      </c>
      <c r="B1273">
        <v>202</v>
      </c>
      <c r="C1273" t="s">
        <v>38</v>
      </c>
      <c r="D1273" t="s">
        <v>39</v>
      </c>
      <c r="E1273">
        <v>4</v>
      </c>
      <c r="F1273" t="s">
        <v>263</v>
      </c>
      <c r="G1273">
        <v>4</v>
      </c>
      <c r="H1273">
        <v>12</v>
      </c>
      <c r="I1273">
        <v>1</v>
      </c>
      <c r="J1273">
        <v>8</v>
      </c>
      <c r="K1273">
        <v>37</v>
      </c>
      <c r="L1273">
        <v>37</v>
      </c>
      <c r="M1273">
        <v>2</v>
      </c>
      <c r="N1273" t="s">
        <v>119</v>
      </c>
      <c r="O1273" t="s">
        <v>42</v>
      </c>
      <c r="P1273" t="s">
        <v>66</v>
      </c>
      <c r="Q1273" t="s">
        <v>67</v>
      </c>
      <c r="R1273" t="s">
        <v>80</v>
      </c>
      <c r="S1273" t="s">
        <v>81</v>
      </c>
      <c r="T1273" t="s">
        <v>120</v>
      </c>
      <c r="U1273">
        <v>2</v>
      </c>
      <c r="V1273" t="s">
        <v>68</v>
      </c>
      <c r="W1273" t="s">
        <v>189</v>
      </c>
      <c r="X1273" t="s">
        <v>225</v>
      </c>
      <c r="Y1273">
        <v>1</v>
      </c>
      <c r="Z1273">
        <v>1</v>
      </c>
      <c r="AA1273">
        <v>48</v>
      </c>
    </row>
    <row r="1274" spans="1:27" x14ac:dyDescent="0.35">
      <c r="A1274">
        <v>202</v>
      </c>
      <c r="B1274">
        <v>202</v>
      </c>
      <c r="C1274" t="s">
        <v>38</v>
      </c>
      <c r="D1274" t="s">
        <v>39</v>
      </c>
      <c r="E1274">
        <v>4</v>
      </c>
      <c r="F1274" t="s">
        <v>263</v>
      </c>
      <c r="G1274">
        <v>4</v>
      </c>
      <c r="H1274">
        <v>12</v>
      </c>
      <c r="I1274">
        <v>1</v>
      </c>
      <c r="J1274">
        <v>9</v>
      </c>
      <c r="K1274">
        <v>1</v>
      </c>
      <c r="L1274">
        <v>1</v>
      </c>
      <c r="M1274">
        <v>1</v>
      </c>
      <c r="N1274" t="s">
        <v>109</v>
      </c>
      <c r="O1274" t="s">
        <v>42</v>
      </c>
      <c r="P1274" t="s">
        <v>98</v>
      </c>
      <c r="Q1274" t="s">
        <v>99</v>
      </c>
      <c r="R1274" t="s">
        <v>45</v>
      </c>
      <c r="S1274" t="s">
        <v>46</v>
      </c>
      <c r="T1274" t="s">
        <v>110</v>
      </c>
      <c r="U1274">
        <v>2</v>
      </c>
      <c r="V1274" t="s">
        <v>88</v>
      </c>
      <c r="W1274" t="s">
        <v>169</v>
      </c>
      <c r="X1274" t="s">
        <v>219</v>
      </c>
      <c r="Y1274">
        <v>2</v>
      </c>
      <c r="Z1274">
        <v>1</v>
      </c>
      <c r="AA1274">
        <v>48</v>
      </c>
    </row>
    <row r="1275" spans="1:27" x14ac:dyDescent="0.35">
      <c r="A1275">
        <v>202</v>
      </c>
      <c r="B1275">
        <v>202</v>
      </c>
      <c r="C1275" t="s">
        <v>38</v>
      </c>
      <c r="D1275" t="s">
        <v>39</v>
      </c>
      <c r="E1275">
        <v>4</v>
      </c>
      <c r="F1275" t="s">
        <v>263</v>
      </c>
      <c r="G1275">
        <v>4</v>
      </c>
      <c r="H1275">
        <v>12</v>
      </c>
      <c r="I1275">
        <v>1</v>
      </c>
      <c r="J1275">
        <v>10</v>
      </c>
      <c r="K1275">
        <v>8</v>
      </c>
      <c r="L1275">
        <v>8</v>
      </c>
      <c r="M1275">
        <v>1</v>
      </c>
      <c r="N1275" t="s">
        <v>117</v>
      </c>
      <c r="O1275" t="s">
        <v>42</v>
      </c>
      <c r="P1275" t="s">
        <v>43</v>
      </c>
      <c r="Q1275" t="s">
        <v>44</v>
      </c>
      <c r="R1275" t="s">
        <v>52</v>
      </c>
      <c r="S1275" t="s">
        <v>53</v>
      </c>
      <c r="T1275" t="s">
        <v>118</v>
      </c>
      <c r="U1275">
        <v>4</v>
      </c>
      <c r="V1275" t="s">
        <v>116</v>
      </c>
      <c r="W1275" t="s">
        <v>179</v>
      </c>
      <c r="X1275" t="s">
        <v>230</v>
      </c>
      <c r="Y1275">
        <v>2</v>
      </c>
      <c r="Z1275">
        <v>1</v>
      </c>
      <c r="AA1275">
        <v>48</v>
      </c>
    </row>
    <row r="1276" spans="1:27" x14ac:dyDescent="0.35">
      <c r="A1276">
        <v>202</v>
      </c>
      <c r="B1276">
        <v>202</v>
      </c>
      <c r="C1276" t="s">
        <v>38</v>
      </c>
      <c r="D1276" t="s">
        <v>39</v>
      </c>
      <c r="E1276">
        <v>4</v>
      </c>
      <c r="F1276" t="s">
        <v>263</v>
      </c>
      <c r="G1276">
        <v>4</v>
      </c>
      <c r="H1276">
        <v>12</v>
      </c>
      <c r="I1276">
        <v>1</v>
      </c>
      <c r="J1276">
        <v>11</v>
      </c>
      <c r="K1276">
        <v>48</v>
      </c>
      <c r="L1276">
        <v>48</v>
      </c>
      <c r="M1276">
        <v>2</v>
      </c>
      <c r="N1276" t="s">
        <v>49</v>
      </c>
      <c r="O1276" t="s">
        <v>42</v>
      </c>
      <c r="P1276" t="s">
        <v>50</v>
      </c>
      <c r="Q1276" t="s">
        <v>51</v>
      </c>
      <c r="R1276" t="s">
        <v>52</v>
      </c>
      <c r="S1276" t="s">
        <v>53</v>
      </c>
      <c r="T1276" t="s">
        <v>54</v>
      </c>
      <c r="U1276">
        <v>1</v>
      </c>
      <c r="V1276" t="s">
        <v>96</v>
      </c>
      <c r="W1276" t="s">
        <v>155</v>
      </c>
      <c r="X1276" t="s">
        <v>261</v>
      </c>
      <c r="Y1276">
        <v>2</v>
      </c>
      <c r="Z1276">
        <v>1</v>
      </c>
      <c r="AA1276">
        <v>48</v>
      </c>
    </row>
    <row r="1277" spans="1:27" x14ac:dyDescent="0.35">
      <c r="A1277">
        <v>202</v>
      </c>
      <c r="B1277">
        <v>202</v>
      </c>
      <c r="C1277" t="s">
        <v>38</v>
      </c>
      <c r="D1277" t="s">
        <v>39</v>
      </c>
      <c r="E1277">
        <v>4</v>
      </c>
      <c r="F1277" t="s">
        <v>263</v>
      </c>
      <c r="G1277">
        <v>4</v>
      </c>
      <c r="H1277">
        <v>12</v>
      </c>
      <c r="I1277">
        <v>1</v>
      </c>
      <c r="J1277">
        <v>12</v>
      </c>
      <c r="K1277">
        <v>43</v>
      </c>
      <c r="L1277">
        <v>43</v>
      </c>
      <c r="M1277">
        <v>2</v>
      </c>
      <c r="N1277" t="s">
        <v>111</v>
      </c>
      <c r="O1277" t="s">
        <v>42</v>
      </c>
      <c r="P1277" t="s">
        <v>92</v>
      </c>
      <c r="Q1277" t="s">
        <v>93</v>
      </c>
      <c r="R1277" t="s">
        <v>80</v>
      </c>
      <c r="S1277" t="s">
        <v>81</v>
      </c>
      <c r="T1277" t="s">
        <v>112</v>
      </c>
      <c r="U1277">
        <v>1</v>
      </c>
      <c r="V1277" t="s">
        <v>120</v>
      </c>
      <c r="W1277" t="s">
        <v>128</v>
      </c>
      <c r="X1277" t="s">
        <v>259</v>
      </c>
      <c r="Y1277">
        <v>2</v>
      </c>
      <c r="Z1277">
        <v>1</v>
      </c>
      <c r="AA1277">
        <v>48</v>
      </c>
    </row>
    <row r="1278" spans="1:27" x14ac:dyDescent="0.35">
      <c r="A1278">
        <v>202</v>
      </c>
      <c r="B1278">
        <v>202</v>
      </c>
      <c r="C1278" t="s">
        <v>38</v>
      </c>
      <c r="D1278" t="s">
        <v>39</v>
      </c>
      <c r="E1278">
        <v>4</v>
      </c>
      <c r="F1278" t="s">
        <v>263</v>
      </c>
      <c r="G1278">
        <v>4</v>
      </c>
      <c r="H1278">
        <v>12</v>
      </c>
      <c r="I1278">
        <v>1</v>
      </c>
      <c r="J1278">
        <v>13</v>
      </c>
      <c r="K1278">
        <v>5</v>
      </c>
      <c r="L1278">
        <v>5</v>
      </c>
      <c r="M1278">
        <v>1</v>
      </c>
      <c r="N1278" t="s">
        <v>59</v>
      </c>
      <c r="O1278" t="s">
        <v>42</v>
      </c>
      <c r="P1278" t="s">
        <v>60</v>
      </c>
      <c r="Q1278" t="s">
        <v>61</v>
      </c>
      <c r="R1278" t="s">
        <v>62</v>
      </c>
      <c r="S1278" t="s">
        <v>63</v>
      </c>
      <c r="T1278" t="s">
        <v>64</v>
      </c>
      <c r="U1278">
        <v>4</v>
      </c>
      <c r="V1278" t="s">
        <v>94</v>
      </c>
      <c r="W1278" t="s">
        <v>173</v>
      </c>
      <c r="X1278" t="s">
        <v>257</v>
      </c>
      <c r="Y1278">
        <v>2</v>
      </c>
      <c r="Z1278">
        <v>1</v>
      </c>
      <c r="AA1278">
        <v>48</v>
      </c>
    </row>
    <row r="1279" spans="1:27" x14ac:dyDescent="0.35">
      <c r="A1279">
        <v>202</v>
      </c>
      <c r="B1279">
        <v>202</v>
      </c>
      <c r="C1279" t="s">
        <v>38</v>
      </c>
      <c r="D1279" t="s">
        <v>39</v>
      </c>
      <c r="E1279">
        <v>4</v>
      </c>
      <c r="F1279" t="s">
        <v>263</v>
      </c>
      <c r="G1279">
        <v>4</v>
      </c>
      <c r="H1279">
        <v>12</v>
      </c>
      <c r="I1279">
        <v>1</v>
      </c>
      <c r="J1279">
        <v>14</v>
      </c>
      <c r="K1279">
        <v>39</v>
      </c>
      <c r="L1279">
        <v>39</v>
      </c>
      <c r="M1279">
        <v>2</v>
      </c>
      <c r="N1279" t="s">
        <v>73</v>
      </c>
      <c r="O1279" t="s">
        <v>42</v>
      </c>
      <c r="P1279" t="s">
        <v>74</v>
      </c>
      <c r="Q1279" t="s">
        <v>75</v>
      </c>
      <c r="R1279" t="s">
        <v>45</v>
      </c>
      <c r="S1279" t="s">
        <v>46</v>
      </c>
      <c r="T1279" t="s">
        <v>76</v>
      </c>
      <c r="U1279">
        <v>2</v>
      </c>
      <c r="V1279" t="s">
        <v>106</v>
      </c>
      <c r="W1279" t="s">
        <v>245</v>
      </c>
      <c r="X1279" t="s">
        <v>165</v>
      </c>
      <c r="Y1279">
        <v>1</v>
      </c>
      <c r="Z1279">
        <v>1</v>
      </c>
      <c r="AA1279">
        <v>48</v>
      </c>
    </row>
    <row r="1280" spans="1:27" x14ac:dyDescent="0.35">
      <c r="A1280">
        <v>202</v>
      </c>
      <c r="B1280">
        <v>202</v>
      </c>
      <c r="C1280" t="s">
        <v>38</v>
      </c>
      <c r="D1280" t="s">
        <v>39</v>
      </c>
      <c r="E1280">
        <v>4</v>
      </c>
      <c r="F1280" t="s">
        <v>263</v>
      </c>
      <c r="G1280">
        <v>4</v>
      </c>
      <c r="H1280">
        <v>12</v>
      </c>
      <c r="I1280">
        <v>1</v>
      </c>
      <c r="J1280">
        <v>15</v>
      </c>
      <c r="K1280">
        <v>42</v>
      </c>
      <c r="L1280">
        <v>42</v>
      </c>
      <c r="M1280">
        <v>2</v>
      </c>
      <c r="N1280" t="s">
        <v>113</v>
      </c>
      <c r="O1280" t="s">
        <v>42</v>
      </c>
      <c r="P1280" t="s">
        <v>102</v>
      </c>
      <c r="Q1280" t="s">
        <v>103</v>
      </c>
      <c r="R1280" t="s">
        <v>80</v>
      </c>
      <c r="S1280" t="s">
        <v>81</v>
      </c>
      <c r="T1280" t="s">
        <v>114</v>
      </c>
      <c r="U1280">
        <v>4</v>
      </c>
      <c r="V1280" t="s">
        <v>104</v>
      </c>
      <c r="W1280" t="s">
        <v>197</v>
      </c>
      <c r="X1280" t="s">
        <v>247</v>
      </c>
      <c r="Y1280">
        <v>1</v>
      </c>
      <c r="Z1280">
        <v>1</v>
      </c>
      <c r="AA1280">
        <v>48</v>
      </c>
    </row>
    <row r="1281" spans="1:27" x14ac:dyDescent="0.35">
      <c r="A1281">
        <v>202</v>
      </c>
      <c r="B1281">
        <v>202</v>
      </c>
      <c r="C1281" t="s">
        <v>38</v>
      </c>
      <c r="D1281" t="s">
        <v>39</v>
      </c>
      <c r="E1281">
        <v>4</v>
      </c>
      <c r="F1281" t="s">
        <v>263</v>
      </c>
      <c r="G1281">
        <v>4</v>
      </c>
      <c r="H1281">
        <v>12</v>
      </c>
      <c r="I1281">
        <v>1</v>
      </c>
      <c r="J1281">
        <v>16</v>
      </c>
      <c r="K1281">
        <v>4</v>
      </c>
      <c r="L1281">
        <v>4</v>
      </c>
      <c r="M1281">
        <v>1</v>
      </c>
      <c r="N1281" t="s">
        <v>69</v>
      </c>
      <c r="O1281" t="s">
        <v>42</v>
      </c>
      <c r="P1281" t="s">
        <v>70</v>
      </c>
      <c r="Q1281" t="s">
        <v>71</v>
      </c>
      <c r="R1281" t="s">
        <v>62</v>
      </c>
      <c r="S1281" t="s">
        <v>63</v>
      </c>
      <c r="T1281" t="s">
        <v>72</v>
      </c>
      <c r="U1281">
        <v>2</v>
      </c>
      <c r="V1281" t="s">
        <v>122</v>
      </c>
      <c r="W1281" t="s">
        <v>222</v>
      </c>
      <c r="X1281" t="s">
        <v>199</v>
      </c>
      <c r="Y1281">
        <v>1</v>
      </c>
      <c r="Z1281">
        <v>1</v>
      </c>
      <c r="AA1281">
        <v>48</v>
      </c>
    </row>
    <row r="1282" spans="1:27" x14ac:dyDescent="0.35">
      <c r="A1282">
        <v>202</v>
      </c>
      <c r="B1282">
        <v>202</v>
      </c>
      <c r="C1282" t="s">
        <v>38</v>
      </c>
      <c r="D1282" t="s">
        <v>39</v>
      </c>
      <c r="E1282">
        <v>4</v>
      </c>
      <c r="F1282" t="s">
        <v>263</v>
      </c>
      <c r="G1282">
        <v>4</v>
      </c>
      <c r="H1282">
        <v>12</v>
      </c>
      <c r="I1282">
        <v>1</v>
      </c>
      <c r="J1282">
        <v>17</v>
      </c>
      <c r="K1282">
        <v>6</v>
      </c>
      <c r="L1282">
        <v>6</v>
      </c>
      <c r="M1282">
        <v>1</v>
      </c>
      <c r="N1282" t="s">
        <v>89</v>
      </c>
      <c r="O1282" t="s">
        <v>42</v>
      </c>
      <c r="P1282" t="s">
        <v>60</v>
      </c>
      <c r="Q1282" t="s">
        <v>61</v>
      </c>
      <c r="R1282" t="s">
        <v>52</v>
      </c>
      <c r="S1282" t="s">
        <v>53</v>
      </c>
      <c r="T1282" t="s">
        <v>90</v>
      </c>
      <c r="U1282">
        <v>4</v>
      </c>
      <c r="V1282" t="s">
        <v>64</v>
      </c>
      <c r="W1282" t="s">
        <v>249</v>
      </c>
      <c r="X1282" t="s">
        <v>187</v>
      </c>
      <c r="Y1282">
        <v>1</v>
      </c>
      <c r="Z1282">
        <v>1</v>
      </c>
      <c r="AA1282">
        <v>48</v>
      </c>
    </row>
    <row r="1283" spans="1:27" x14ac:dyDescent="0.35">
      <c r="A1283">
        <v>202</v>
      </c>
      <c r="B1283">
        <v>202</v>
      </c>
      <c r="C1283" t="s">
        <v>38</v>
      </c>
      <c r="D1283" t="s">
        <v>39</v>
      </c>
      <c r="E1283">
        <v>4</v>
      </c>
      <c r="F1283" t="s">
        <v>263</v>
      </c>
      <c r="G1283">
        <v>4</v>
      </c>
      <c r="H1283">
        <v>12</v>
      </c>
      <c r="I1283">
        <v>1</v>
      </c>
      <c r="J1283">
        <v>18</v>
      </c>
      <c r="K1283">
        <v>40</v>
      </c>
      <c r="L1283">
        <v>40</v>
      </c>
      <c r="M1283">
        <v>2</v>
      </c>
      <c r="N1283" t="s">
        <v>105</v>
      </c>
      <c r="O1283" t="s">
        <v>42</v>
      </c>
      <c r="P1283" t="s">
        <v>74</v>
      </c>
      <c r="Q1283" t="s">
        <v>75</v>
      </c>
      <c r="R1283" t="s">
        <v>52</v>
      </c>
      <c r="S1283" t="s">
        <v>53</v>
      </c>
      <c r="T1283" t="s">
        <v>106</v>
      </c>
      <c r="U1283">
        <v>1</v>
      </c>
      <c r="V1283" t="s">
        <v>90</v>
      </c>
      <c r="W1283" t="s">
        <v>183</v>
      </c>
      <c r="X1283" t="s">
        <v>241</v>
      </c>
      <c r="Y1283">
        <v>2</v>
      </c>
      <c r="Z1283">
        <v>1</v>
      </c>
      <c r="AA1283">
        <v>48</v>
      </c>
    </row>
    <row r="1284" spans="1:27" x14ac:dyDescent="0.35">
      <c r="A1284">
        <v>202</v>
      </c>
      <c r="B1284">
        <v>202</v>
      </c>
      <c r="C1284" t="s">
        <v>38</v>
      </c>
      <c r="D1284" t="s">
        <v>39</v>
      </c>
      <c r="E1284">
        <v>4</v>
      </c>
      <c r="F1284" t="s">
        <v>263</v>
      </c>
      <c r="G1284">
        <v>4</v>
      </c>
      <c r="H1284">
        <v>12</v>
      </c>
      <c r="I1284">
        <v>1</v>
      </c>
      <c r="J1284">
        <v>19</v>
      </c>
      <c r="K1284">
        <v>46</v>
      </c>
      <c r="L1284">
        <v>46</v>
      </c>
      <c r="M1284">
        <v>2</v>
      </c>
      <c r="N1284" t="s">
        <v>115</v>
      </c>
      <c r="O1284" t="s">
        <v>42</v>
      </c>
      <c r="P1284" t="s">
        <v>84</v>
      </c>
      <c r="Q1284" t="s">
        <v>85</v>
      </c>
      <c r="R1284" t="s">
        <v>52</v>
      </c>
      <c r="S1284" t="s">
        <v>53</v>
      </c>
      <c r="T1284" t="s">
        <v>116</v>
      </c>
      <c r="U1284">
        <v>4</v>
      </c>
      <c r="V1284" t="s">
        <v>86</v>
      </c>
      <c r="W1284" t="s">
        <v>133</v>
      </c>
      <c r="X1284" t="s">
        <v>236</v>
      </c>
      <c r="Y1284">
        <v>1</v>
      </c>
      <c r="Z1284">
        <v>1</v>
      </c>
      <c r="AA1284">
        <v>48</v>
      </c>
    </row>
    <row r="1285" spans="1:27" x14ac:dyDescent="0.35">
      <c r="A1285">
        <v>202</v>
      </c>
      <c r="B1285">
        <v>202</v>
      </c>
      <c r="C1285" t="s">
        <v>38</v>
      </c>
      <c r="D1285" t="s">
        <v>39</v>
      </c>
      <c r="E1285">
        <v>4</v>
      </c>
      <c r="F1285" t="s">
        <v>263</v>
      </c>
      <c r="G1285">
        <v>4</v>
      </c>
      <c r="H1285">
        <v>12</v>
      </c>
      <c r="I1285">
        <v>1</v>
      </c>
      <c r="J1285">
        <v>20</v>
      </c>
      <c r="K1285">
        <v>2</v>
      </c>
      <c r="L1285">
        <v>2</v>
      </c>
      <c r="M1285">
        <v>1</v>
      </c>
      <c r="N1285" t="s">
        <v>97</v>
      </c>
      <c r="O1285" t="s">
        <v>42</v>
      </c>
      <c r="P1285" t="s">
        <v>98</v>
      </c>
      <c r="Q1285" t="s">
        <v>99</v>
      </c>
      <c r="R1285" t="s">
        <v>80</v>
      </c>
      <c r="S1285" t="s">
        <v>81</v>
      </c>
      <c r="T1285" t="s">
        <v>100</v>
      </c>
      <c r="U1285">
        <v>2</v>
      </c>
      <c r="V1285" t="s">
        <v>110</v>
      </c>
      <c r="W1285" t="s">
        <v>253</v>
      </c>
      <c r="X1285" t="s">
        <v>171</v>
      </c>
      <c r="Y1285">
        <v>1</v>
      </c>
      <c r="Z1285">
        <v>1</v>
      </c>
      <c r="AA1285">
        <v>48</v>
      </c>
    </row>
    <row r="1286" spans="1:27" x14ac:dyDescent="0.35">
      <c r="A1286">
        <v>202</v>
      </c>
      <c r="B1286">
        <v>202</v>
      </c>
      <c r="C1286" t="s">
        <v>38</v>
      </c>
      <c r="D1286" t="s">
        <v>39</v>
      </c>
      <c r="E1286">
        <v>4</v>
      </c>
      <c r="F1286" t="s">
        <v>263</v>
      </c>
      <c r="G1286">
        <v>4</v>
      </c>
      <c r="H1286">
        <v>12</v>
      </c>
      <c r="I1286">
        <v>1</v>
      </c>
      <c r="J1286">
        <v>21</v>
      </c>
      <c r="K1286">
        <v>9</v>
      </c>
      <c r="L1286">
        <v>9</v>
      </c>
      <c r="M1286">
        <v>1</v>
      </c>
      <c r="N1286" t="s">
        <v>55</v>
      </c>
      <c r="O1286" t="s">
        <v>42</v>
      </c>
      <c r="P1286" t="s">
        <v>56</v>
      </c>
      <c r="Q1286" t="s">
        <v>57</v>
      </c>
      <c r="R1286" t="s">
        <v>45</v>
      </c>
      <c r="S1286" t="s">
        <v>46</v>
      </c>
      <c r="T1286" t="s">
        <v>58</v>
      </c>
      <c r="U1286">
        <v>2</v>
      </c>
      <c r="V1286" t="s">
        <v>76</v>
      </c>
      <c r="W1286" t="s">
        <v>251</v>
      </c>
      <c r="X1286" t="s">
        <v>145</v>
      </c>
      <c r="Y1286">
        <v>2</v>
      </c>
      <c r="Z1286">
        <v>1</v>
      </c>
      <c r="AA1286">
        <v>48</v>
      </c>
    </row>
    <row r="1287" spans="1:27" x14ac:dyDescent="0.35">
      <c r="A1287">
        <v>202</v>
      </c>
      <c r="B1287">
        <v>202</v>
      </c>
      <c r="C1287" t="s">
        <v>38</v>
      </c>
      <c r="D1287" t="s">
        <v>39</v>
      </c>
      <c r="E1287">
        <v>4</v>
      </c>
      <c r="F1287" t="s">
        <v>263</v>
      </c>
      <c r="G1287">
        <v>4</v>
      </c>
      <c r="H1287">
        <v>12</v>
      </c>
      <c r="I1287">
        <v>1</v>
      </c>
      <c r="J1287">
        <v>22</v>
      </c>
      <c r="K1287">
        <v>47</v>
      </c>
      <c r="L1287">
        <v>47</v>
      </c>
      <c r="M1287">
        <v>2</v>
      </c>
      <c r="N1287" t="s">
        <v>87</v>
      </c>
      <c r="O1287" t="s">
        <v>42</v>
      </c>
      <c r="P1287" t="s">
        <v>50</v>
      </c>
      <c r="Q1287" t="s">
        <v>51</v>
      </c>
      <c r="R1287" t="s">
        <v>45</v>
      </c>
      <c r="S1287" t="s">
        <v>46</v>
      </c>
      <c r="T1287" t="s">
        <v>88</v>
      </c>
      <c r="U1287">
        <v>2</v>
      </c>
      <c r="V1287" t="s">
        <v>54</v>
      </c>
      <c r="W1287" t="s">
        <v>216</v>
      </c>
      <c r="X1287" t="s">
        <v>141</v>
      </c>
      <c r="Y1287">
        <v>1</v>
      </c>
      <c r="Z1287">
        <v>1</v>
      </c>
      <c r="AA1287">
        <v>48</v>
      </c>
    </row>
    <row r="1288" spans="1:27" x14ac:dyDescent="0.35">
      <c r="A1288">
        <v>202</v>
      </c>
      <c r="B1288">
        <v>202</v>
      </c>
      <c r="C1288" t="s">
        <v>38</v>
      </c>
      <c r="D1288" t="s">
        <v>39</v>
      </c>
      <c r="E1288">
        <v>4</v>
      </c>
      <c r="F1288" t="s">
        <v>263</v>
      </c>
      <c r="G1288">
        <v>4</v>
      </c>
      <c r="H1288">
        <v>12</v>
      </c>
      <c r="I1288">
        <v>1</v>
      </c>
      <c r="J1288">
        <v>23</v>
      </c>
      <c r="K1288">
        <v>38</v>
      </c>
      <c r="L1288">
        <v>38</v>
      </c>
      <c r="M1288">
        <v>2</v>
      </c>
      <c r="N1288" t="s">
        <v>65</v>
      </c>
      <c r="O1288" t="s">
        <v>42</v>
      </c>
      <c r="P1288" t="s">
        <v>66</v>
      </c>
      <c r="Q1288" t="s">
        <v>67</v>
      </c>
      <c r="R1288" t="s">
        <v>62</v>
      </c>
      <c r="S1288" t="s">
        <v>63</v>
      </c>
      <c r="T1288" t="s">
        <v>68</v>
      </c>
      <c r="U1288">
        <v>5</v>
      </c>
      <c r="V1288" t="s">
        <v>108</v>
      </c>
      <c r="W1288" t="s">
        <v>151</v>
      </c>
      <c r="X1288" t="s">
        <v>213</v>
      </c>
      <c r="Y1288">
        <v>2</v>
      </c>
      <c r="Z1288">
        <v>1</v>
      </c>
      <c r="AA1288">
        <v>48</v>
      </c>
    </row>
    <row r="1289" spans="1:27" x14ac:dyDescent="0.35">
      <c r="A1289">
        <v>202</v>
      </c>
      <c r="B1289">
        <v>202</v>
      </c>
      <c r="C1289" t="s">
        <v>38</v>
      </c>
      <c r="D1289" t="s">
        <v>39</v>
      </c>
      <c r="E1289">
        <v>4</v>
      </c>
      <c r="F1289" t="s">
        <v>263</v>
      </c>
      <c r="G1289">
        <v>4</v>
      </c>
      <c r="H1289">
        <v>12</v>
      </c>
      <c r="I1289">
        <v>1</v>
      </c>
      <c r="J1289">
        <v>24</v>
      </c>
      <c r="K1289">
        <v>41</v>
      </c>
      <c r="L1289">
        <v>41</v>
      </c>
      <c r="M1289">
        <v>2</v>
      </c>
      <c r="N1289" t="s">
        <v>101</v>
      </c>
      <c r="O1289" t="s">
        <v>42</v>
      </c>
      <c r="P1289" t="s">
        <v>102</v>
      </c>
      <c r="Q1289" t="s">
        <v>103</v>
      </c>
      <c r="R1289" t="s">
        <v>45</v>
      </c>
      <c r="S1289" t="s">
        <v>46</v>
      </c>
      <c r="T1289" t="s">
        <v>104</v>
      </c>
      <c r="U1289">
        <v>1</v>
      </c>
      <c r="V1289" t="s">
        <v>47</v>
      </c>
      <c r="W1289" t="s">
        <v>228</v>
      </c>
      <c r="X1289" t="s">
        <v>193</v>
      </c>
      <c r="Y1289">
        <v>2</v>
      </c>
      <c r="Z1289">
        <v>1</v>
      </c>
      <c r="AA1289">
        <v>48</v>
      </c>
    </row>
    <row r="1290" spans="1:27" x14ac:dyDescent="0.35">
      <c r="A1290">
        <v>202</v>
      </c>
      <c r="B1290">
        <v>202</v>
      </c>
      <c r="C1290" t="s">
        <v>38</v>
      </c>
      <c r="D1290" t="s">
        <v>39</v>
      </c>
      <c r="E1290">
        <v>4</v>
      </c>
      <c r="F1290" t="s">
        <v>263</v>
      </c>
      <c r="G1290">
        <v>4</v>
      </c>
      <c r="H1290">
        <v>12</v>
      </c>
      <c r="I1290">
        <v>1</v>
      </c>
      <c r="J1290">
        <v>25</v>
      </c>
      <c r="K1290">
        <v>49</v>
      </c>
      <c r="L1290">
        <v>49</v>
      </c>
      <c r="M1290">
        <v>2</v>
      </c>
      <c r="N1290" t="s">
        <v>129</v>
      </c>
      <c r="O1290" t="s">
        <v>124</v>
      </c>
      <c r="P1290" t="s">
        <v>130</v>
      </c>
      <c r="Q1290" t="s">
        <v>131</v>
      </c>
      <c r="R1290" t="s">
        <v>132</v>
      </c>
      <c r="S1290" t="s">
        <v>81</v>
      </c>
      <c r="T1290" t="s">
        <v>133</v>
      </c>
      <c r="U1290">
        <v>5</v>
      </c>
      <c r="V1290" t="s">
        <v>141</v>
      </c>
      <c r="W1290" t="s">
        <v>236</v>
      </c>
      <c r="X1290" t="s">
        <v>108</v>
      </c>
      <c r="Y1290">
        <v>2</v>
      </c>
      <c r="Z1290">
        <v>1</v>
      </c>
      <c r="AA1290">
        <v>48</v>
      </c>
    </row>
    <row r="1291" spans="1:27" x14ac:dyDescent="0.35">
      <c r="A1291">
        <v>202</v>
      </c>
      <c r="B1291">
        <v>202</v>
      </c>
      <c r="C1291" t="s">
        <v>38</v>
      </c>
      <c r="D1291" t="s">
        <v>39</v>
      </c>
      <c r="E1291">
        <v>4</v>
      </c>
      <c r="F1291" t="s">
        <v>263</v>
      </c>
      <c r="G1291">
        <v>4</v>
      </c>
      <c r="H1291">
        <v>12</v>
      </c>
      <c r="I1291">
        <v>1</v>
      </c>
      <c r="J1291">
        <v>26</v>
      </c>
      <c r="K1291">
        <v>14</v>
      </c>
      <c r="L1291">
        <v>14</v>
      </c>
      <c r="M1291">
        <v>1</v>
      </c>
      <c r="N1291" t="s">
        <v>162</v>
      </c>
      <c r="O1291" t="s">
        <v>124</v>
      </c>
      <c r="P1291" t="s">
        <v>163</v>
      </c>
      <c r="Q1291" t="s">
        <v>164</v>
      </c>
      <c r="R1291" t="s">
        <v>132</v>
      </c>
      <c r="S1291" t="s">
        <v>81</v>
      </c>
      <c r="T1291" t="s">
        <v>165</v>
      </c>
      <c r="U1291">
        <v>4</v>
      </c>
      <c r="V1291" t="s">
        <v>189</v>
      </c>
      <c r="W1291" t="s">
        <v>255</v>
      </c>
      <c r="X1291" t="s">
        <v>90</v>
      </c>
      <c r="Y1291">
        <v>1</v>
      </c>
      <c r="Z1291">
        <v>1</v>
      </c>
      <c r="AA1291">
        <v>48</v>
      </c>
    </row>
    <row r="1292" spans="1:27" x14ac:dyDescent="0.35">
      <c r="A1292">
        <v>202</v>
      </c>
      <c r="B1292">
        <v>202</v>
      </c>
      <c r="C1292" t="s">
        <v>38</v>
      </c>
      <c r="D1292" t="s">
        <v>39</v>
      </c>
      <c r="E1292">
        <v>4</v>
      </c>
      <c r="F1292" t="s">
        <v>263</v>
      </c>
      <c r="G1292">
        <v>4</v>
      </c>
      <c r="H1292">
        <v>12</v>
      </c>
      <c r="I1292">
        <v>1</v>
      </c>
      <c r="J1292">
        <v>27</v>
      </c>
      <c r="K1292">
        <v>54</v>
      </c>
      <c r="L1292">
        <v>54</v>
      </c>
      <c r="M1292">
        <v>2</v>
      </c>
      <c r="N1292" t="s">
        <v>142</v>
      </c>
      <c r="O1292" t="s">
        <v>124</v>
      </c>
      <c r="P1292" t="s">
        <v>143</v>
      </c>
      <c r="Q1292" t="s">
        <v>144</v>
      </c>
      <c r="R1292" t="s">
        <v>132</v>
      </c>
      <c r="S1292" t="s">
        <v>81</v>
      </c>
      <c r="T1292" t="s">
        <v>145</v>
      </c>
      <c r="U1292">
        <v>2</v>
      </c>
      <c r="V1292" t="s">
        <v>173</v>
      </c>
      <c r="W1292" t="s">
        <v>64</v>
      </c>
      <c r="X1292" t="s">
        <v>233</v>
      </c>
      <c r="Y1292">
        <v>1</v>
      </c>
      <c r="Z1292">
        <v>1</v>
      </c>
      <c r="AA1292">
        <v>48</v>
      </c>
    </row>
    <row r="1293" spans="1:27" x14ac:dyDescent="0.35">
      <c r="A1293">
        <v>202</v>
      </c>
      <c r="B1293">
        <v>202</v>
      </c>
      <c r="C1293" t="s">
        <v>38</v>
      </c>
      <c r="D1293" t="s">
        <v>39</v>
      </c>
      <c r="E1293">
        <v>4</v>
      </c>
      <c r="F1293" t="s">
        <v>263</v>
      </c>
      <c r="G1293">
        <v>4</v>
      </c>
      <c r="H1293">
        <v>12</v>
      </c>
      <c r="I1293">
        <v>1</v>
      </c>
      <c r="J1293">
        <v>28</v>
      </c>
      <c r="K1293">
        <v>17</v>
      </c>
      <c r="L1293">
        <v>17</v>
      </c>
      <c r="M1293">
        <v>1</v>
      </c>
      <c r="N1293" t="s">
        <v>152</v>
      </c>
      <c r="O1293" t="s">
        <v>124</v>
      </c>
      <c r="P1293" t="s">
        <v>153</v>
      </c>
      <c r="Q1293" t="s">
        <v>154</v>
      </c>
      <c r="R1293" t="s">
        <v>147</v>
      </c>
      <c r="S1293" t="s">
        <v>63</v>
      </c>
      <c r="T1293" t="s">
        <v>155</v>
      </c>
      <c r="U1293">
        <v>2</v>
      </c>
      <c r="V1293" t="s">
        <v>193</v>
      </c>
      <c r="W1293" t="s">
        <v>118</v>
      </c>
      <c r="X1293" t="s">
        <v>238</v>
      </c>
      <c r="Y1293">
        <v>2</v>
      </c>
      <c r="Z1293">
        <v>1</v>
      </c>
      <c r="AA1293">
        <v>48</v>
      </c>
    </row>
    <row r="1294" spans="1:27" x14ac:dyDescent="0.35">
      <c r="A1294">
        <v>202</v>
      </c>
      <c r="B1294">
        <v>202</v>
      </c>
      <c r="C1294" t="s">
        <v>38</v>
      </c>
      <c r="D1294" t="s">
        <v>39</v>
      </c>
      <c r="E1294">
        <v>4</v>
      </c>
      <c r="F1294" t="s">
        <v>263</v>
      </c>
      <c r="G1294">
        <v>4</v>
      </c>
      <c r="H1294">
        <v>12</v>
      </c>
      <c r="I1294">
        <v>1</v>
      </c>
      <c r="J1294">
        <v>29</v>
      </c>
      <c r="K1294">
        <v>56</v>
      </c>
      <c r="L1294">
        <v>56</v>
      </c>
      <c r="M1294">
        <v>2</v>
      </c>
      <c r="N1294" t="s">
        <v>160</v>
      </c>
      <c r="O1294" t="s">
        <v>124</v>
      </c>
      <c r="P1294" t="s">
        <v>139</v>
      </c>
      <c r="Q1294" t="s">
        <v>140</v>
      </c>
      <c r="R1294" t="s">
        <v>147</v>
      </c>
      <c r="S1294" t="s">
        <v>63</v>
      </c>
      <c r="T1294" t="s">
        <v>161</v>
      </c>
      <c r="U1294">
        <v>5</v>
      </c>
      <c r="V1294" t="s">
        <v>148</v>
      </c>
      <c r="W1294" t="s">
        <v>106</v>
      </c>
      <c r="X1294" t="s">
        <v>228</v>
      </c>
      <c r="Y1294">
        <v>2</v>
      </c>
      <c r="Z1294">
        <v>1</v>
      </c>
      <c r="AA1294">
        <v>48</v>
      </c>
    </row>
    <row r="1295" spans="1:27" x14ac:dyDescent="0.35">
      <c r="A1295">
        <v>202</v>
      </c>
      <c r="B1295">
        <v>202</v>
      </c>
      <c r="C1295" t="s">
        <v>38</v>
      </c>
      <c r="D1295" t="s">
        <v>39</v>
      </c>
      <c r="E1295">
        <v>4</v>
      </c>
      <c r="F1295" t="s">
        <v>263</v>
      </c>
      <c r="G1295">
        <v>4</v>
      </c>
      <c r="H1295">
        <v>12</v>
      </c>
      <c r="I1295">
        <v>1</v>
      </c>
      <c r="J1295">
        <v>30</v>
      </c>
      <c r="K1295">
        <v>52</v>
      </c>
      <c r="L1295">
        <v>52</v>
      </c>
      <c r="M1295">
        <v>2</v>
      </c>
      <c r="N1295" t="s">
        <v>166</v>
      </c>
      <c r="O1295" t="s">
        <v>124</v>
      </c>
      <c r="P1295" t="s">
        <v>167</v>
      </c>
      <c r="Q1295" t="s">
        <v>168</v>
      </c>
      <c r="R1295" t="s">
        <v>150</v>
      </c>
      <c r="S1295" t="s">
        <v>53</v>
      </c>
      <c r="T1295" t="s">
        <v>169</v>
      </c>
      <c r="U1295">
        <v>2</v>
      </c>
      <c r="V1295" t="s">
        <v>191</v>
      </c>
      <c r="W1295" t="s">
        <v>58</v>
      </c>
      <c r="X1295" t="s">
        <v>204</v>
      </c>
      <c r="Y1295">
        <v>2</v>
      </c>
      <c r="Z1295">
        <v>1</v>
      </c>
      <c r="AA1295">
        <v>48</v>
      </c>
    </row>
    <row r="1296" spans="1:27" x14ac:dyDescent="0.35">
      <c r="A1296">
        <v>202</v>
      </c>
      <c r="B1296">
        <v>202</v>
      </c>
      <c r="C1296" t="s">
        <v>38</v>
      </c>
      <c r="D1296" t="s">
        <v>39</v>
      </c>
      <c r="E1296">
        <v>4</v>
      </c>
      <c r="F1296" t="s">
        <v>263</v>
      </c>
      <c r="G1296">
        <v>4</v>
      </c>
      <c r="H1296">
        <v>12</v>
      </c>
      <c r="I1296">
        <v>1</v>
      </c>
      <c r="J1296">
        <v>31</v>
      </c>
      <c r="K1296">
        <v>24</v>
      </c>
      <c r="L1296">
        <v>24</v>
      </c>
      <c r="M1296">
        <v>1</v>
      </c>
      <c r="N1296" t="s">
        <v>198</v>
      </c>
      <c r="O1296" t="s">
        <v>124</v>
      </c>
      <c r="P1296" t="s">
        <v>177</v>
      </c>
      <c r="Q1296" t="s">
        <v>178</v>
      </c>
      <c r="R1296" t="s">
        <v>150</v>
      </c>
      <c r="S1296" t="s">
        <v>53</v>
      </c>
      <c r="T1296" t="s">
        <v>199</v>
      </c>
      <c r="U1296">
        <v>1</v>
      </c>
      <c r="V1296" t="s">
        <v>179</v>
      </c>
      <c r="W1296" t="s">
        <v>247</v>
      </c>
      <c r="X1296" t="s">
        <v>72</v>
      </c>
      <c r="Y1296">
        <v>1</v>
      </c>
      <c r="Z1296">
        <v>1</v>
      </c>
      <c r="AA1296">
        <v>48</v>
      </c>
    </row>
    <row r="1297" spans="1:27" x14ac:dyDescent="0.35">
      <c r="A1297">
        <v>202</v>
      </c>
      <c r="B1297">
        <v>202</v>
      </c>
      <c r="C1297" t="s">
        <v>38</v>
      </c>
      <c r="D1297" t="s">
        <v>39</v>
      </c>
      <c r="E1297">
        <v>4</v>
      </c>
      <c r="F1297" t="s">
        <v>263</v>
      </c>
      <c r="G1297">
        <v>4</v>
      </c>
      <c r="H1297">
        <v>12</v>
      </c>
      <c r="I1297">
        <v>1</v>
      </c>
      <c r="J1297">
        <v>32</v>
      </c>
      <c r="K1297">
        <v>58</v>
      </c>
      <c r="L1297">
        <v>58</v>
      </c>
      <c r="M1297">
        <v>2</v>
      </c>
      <c r="N1297" t="s">
        <v>190</v>
      </c>
      <c r="O1297" t="s">
        <v>124</v>
      </c>
      <c r="P1297" t="s">
        <v>181</v>
      </c>
      <c r="Q1297" t="s">
        <v>182</v>
      </c>
      <c r="R1297" t="s">
        <v>150</v>
      </c>
      <c r="S1297" t="s">
        <v>53</v>
      </c>
      <c r="T1297" t="s">
        <v>191</v>
      </c>
      <c r="U1297">
        <v>2</v>
      </c>
      <c r="V1297" t="s">
        <v>183</v>
      </c>
      <c r="W1297" t="s">
        <v>261</v>
      </c>
      <c r="X1297" t="s">
        <v>120</v>
      </c>
      <c r="Y1297">
        <v>1</v>
      </c>
      <c r="Z1297">
        <v>1</v>
      </c>
      <c r="AA1297">
        <v>48</v>
      </c>
    </row>
    <row r="1298" spans="1:27" x14ac:dyDescent="0.35">
      <c r="A1298">
        <v>202</v>
      </c>
      <c r="B1298">
        <v>202</v>
      </c>
      <c r="C1298" t="s">
        <v>38</v>
      </c>
      <c r="D1298" t="s">
        <v>39</v>
      </c>
      <c r="E1298">
        <v>4</v>
      </c>
      <c r="F1298" t="s">
        <v>263</v>
      </c>
      <c r="G1298">
        <v>4</v>
      </c>
      <c r="H1298">
        <v>12</v>
      </c>
      <c r="I1298">
        <v>1</v>
      </c>
      <c r="J1298">
        <v>33</v>
      </c>
      <c r="K1298">
        <v>51</v>
      </c>
      <c r="L1298">
        <v>51</v>
      </c>
      <c r="M1298">
        <v>2</v>
      </c>
      <c r="N1298" t="s">
        <v>194</v>
      </c>
      <c r="O1298" t="s">
        <v>124</v>
      </c>
      <c r="P1298" t="s">
        <v>167</v>
      </c>
      <c r="Q1298" t="s">
        <v>168</v>
      </c>
      <c r="R1298" t="s">
        <v>127</v>
      </c>
      <c r="S1298" t="s">
        <v>46</v>
      </c>
      <c r="T1298" t="s">
        <v>195</v>
      </c>
      <c r="U1298">
        <v>4</v>
      </c>
      <c r="V1298" t="s">
        <v>169</v>
      </c>
      <c r="W1298" t="s">
        <v>82</v>
      </c>
      <c r="X1298" t="s">
        <v>216</v>
      </c>
      <c r="Y1298">
        <v>1</v>
      </c>
      <c r="Z1298">
        <v>1</v>
      </c>
      <c r="AA1298">
        <v>48</v>
      </c>
    </row>
    <row r="1299" spans="1:27" x14ac:dyDescent="0.35">
      <c r="A1299">
        <v>202</v>
      </c>
      <c r="B1299">
        <v>202</v>
      </c>
      <c r="C1299" t="s">
        <v>38</v>
      </c>
      <c r="D1299" t="s">
        <v>39</v>
      </c>
      <c r="E1299">
        <v>4</v>
      </c>
      <c r="F1299" t="s">
        <v>263</v>
      </c>
      <c r="G1299">
        <v>4</v>
      </c>
      <c r="H1299">
        <v>12</v>
      </c>
      <c r="I1299">
        <v>1</v>
      </c>
      <c r="J1299">
        <v>34</v>
      </c>
      <c r="K1299">
        <v>60</v>
      </c>
      <c r="L1299">
        <v>60</v>
      </c>
      <c r="M1299">
        <v>2</v>
      </c>
      <c r="N1299" t="s">
        <v>196</v>
      </c>
      <c r="O1299" t="s">
        <v>124</v>
      </c>
      <c r="P1299" t="s">
        <v>185</v>
      </c>
      <c r="Q1299" t="s">
        <v>186</v>
      </c>
      <c r="R1299" t="s">
        <v>150</v>
      </c>
      <c r="S1299" t="s">
        <v>53</v>
      </c>
      <c r="T1299" t="s">
        <v>197</v>
      </c>
      <c r="U1299">
        <v>4</v>
      </c>
      <c r="V1299" t="s">
        <v>199</v>
      </c>
      <c r="W1299" t="s">
        <v>257</v>
      </c>
      <c r="X1299" t="s">
        <v>47</v>
      </c>
      <c r="Y1299">
        <v>2</v>
      </c>
      <c r="Z1299">
        <v>1</v>
      </c>
      <c r="AA1299">
        <v>48</v>
      </c>
    </row>
    <row r="1300" spans="1:27" x14ac:dyDescent="0.35">
      <c r="A1300">
        <v>202</v>
      </c>
      <c r="B1300">
        <v>202</v>
      </c>
      <c r="C1300" t="s">
        <v>38</v>
      </c>
      <c r="D1300" t="s">
        <v>39</v>
      </c>
      <c r="E1300">
        <v>4</v>
      </c>
      <c r="F1300" t="s">
        <v>263</v>
      </c>
      <c r="G1300">
        <v>4</v>
      </c>
      <c r="H1300">
        <v>12</v>
      </c>
      <c r="I1300">
        <v>1</v>
      </c>
      <c r="J1300">
        <v>35</v>
      </c>
      <c r="K1300">
        <v>22</v>
      </c>
      <c r="L1300">
        <v>22</v>
      </c>
      <c r="M1300">
        <v>1</v>
      </c>
      <c r="N1300" t="s">
        <v>146</v>
      </c>
      <c r="O1300" t="s">
        <v>124</v>
      </c>
      <c r="P1300" t="s">
        <v>125</v>
      </c>
      <c r="Q1300" t="s">
        <v>126</v>
      </c>
      <c r="R1300" t="s">
        <v>147</v>
      </c>
      <c r="S1300" t="s">
        <v>63</v>
      </c>
      <c r="T1300" t="s">
        <v>148</v>
      </c>
      <c r="U1300">
        <v>4</v>
      </c>
      <c r="V1300" t="s">
        <v>128</v>
      </c>
      <c r="W1300" t="s">
        <v>122</v>
      </c>
      <c r="X1300" t="s">
        <v>251</v>
      </c>
      <c r="Y1300">
        <v>1</v>
      </c>
      <c r="Z1300">
        <v>1</v>
      </c>
      <c r="AA1300">
        <v>48</v>
      </c>
    </row>
    <row r="1301" spans="1:27" x14ac:dyDescent="0.35">
      <c r="A1301">
        <v>202</v>
      </c>
      <c r="B1301">
        <v>202</v>
      </c>
      <c r="C1301" t="s">
        <v>38</v>
      </c>
      <c r="D1301" t="s">
        <v>39</v>
      </c>
      <c r="E1301">
        <v>4</v>
      </c>
      <c r="F1301" t="s">
        <v>263</v>
      </c>
      <c r="G1301">
        <v>4</v>
      </c>
      <c r="H1301">
        <v>12</v>
      </c>
      <c r="I1301">
        <v>1</v>
      </c>
      <c r="J1301">
        <v>36</v>
      </c>
      <c r="K1301">
        <v>18</v>
      </c>
      <c r="L1301">
        <v>18</v>
      </c>
      <c r="M1301">
        <v>1</v>
      </c>
      <c r="N1301" t="s">
        <v>174</v>
      </c>
      <c r="O1301" t="s">
        <v>124</v>
      </c>
      <c r="P1301" t="s">
        <v>153</v>
      </c>
      <c r="Q1301" t="s">
        <v>154</v>
      </c>
      <c r="R1301" t="s">
        <v>150</v>
      </c>
      <c r="S1301" t="s">
        <v>53</v>
      </c>
      <c r="T1301" t="s">
        <v>175</v>
      </c>
      <c r="U1301">
        <v>4</v>
      </c>
      <c r="V1301" t="s">
        <v>155</v>
      </c>
      <c r="W1301" t="s">
        <v>230</v>
      </c>
      <c r="X1301" t="s">
        <v>100</v>
      </c>
      <c r="Y1301">
        <v>1</v>
      </c>
      <c r="Z1301">
        <v>1</v>
      </c>
      <c r="AA1301">
        <v>48</v>
      </c>
    </row>
    <row r="1302" spans="1:27" x14ac:dyDescent="0.35">
      <c r="A1302">
        <v>202</v>
      </c>
      <c r="B1302">
        <v>202</v>
      </c>
      <c r="C1302" t="s">
        <v>38</v>
      </c>
      <c r="D1302" t="s">
        <v>39</v>
      </c>
      <c r="E1302">
        <v>4</v>
      </c>
      <c r="F1302" t="s">
        <v>263</v>
      </c>
      <c r="G1302">
        <v>4</v>
      </c>
      <c r="H1302">
        <v>12</v>
      </c>
      <c r="I1302">
        <v>1</v>
      </c>
      <c r="J1302">
        <v>37</v>
      </c>
      <c r="K1302">
        <v>16</v>
      </c>
      <c r="L1302">
        <v>16</v>
      </c>
      <c r="M1302">
        <v>1</v>
      </c>
      <c r="N1302" t="s">
        <v>170</v>
      </c>
      <c r="O1302" t="s">
        <v>124</v>
      </c>
      <c r="P1302" t="s">
        <v>157</v>
      </c>
      <c r="Q1302" t="s">
        <v>158</v>
      </c>
      <c r="R1302" t="s">
        <v>147</v>
      </c>
      <c r="S1302" t="s">
        <v>63</v>
      </c>
      <c r="T1302" t="s">
        <v>171</v>
      </c>
      <c r="U1302">
        <v>5</v>
      </c>
      <c r="V1302" t="s">
        <v>159</v>
      </c>
      <c r="W1302" t="s">
        <v>225</v>
      </c>
      <c r="X1302" t="s">
        <v>116</v>
      </c>
      <c r="Y1302">
        <v>1</v>
      </c>
      <c r="Z1302">
        <v>1</v>
      </c>
      <c r="AA1302">
        <v>48</v>
      </c>
    </row>
    <row r="1303" spans="1:27" x14ac:dyDescent="0.35">
      <c r="A1303">
        <v>202</v>
      </c>
      <c r="B1303">
        <v>202</v>
      </c>
      <c r="C1303" t="s">
        <v>38</v>
      </c>
      <c r="D1303" t="s">
        <v>39</v>
      </c>
      <c r="E1303">
        <v>4</v>
      </c>
      <c r="F1303" t="s">
        <v>263</v>
      </c>
      <c r="G1303">
        <v>4</v>
      </c>
      <c r="H1303">
        <v>12</v>
      </c>
      <c r="I1303">
        <v>1</v>
      </c>
      <c r="J1303">
        <v>38</v>
      </c>
      <c r="K1303">
        <v>55</v>
      </c>
      <c r="L1303">
        <v>55</v>
      </c>
      <c r="M1303">
        <v>2</v>
      </c>
      <c r="N1303" t="s">
        <v>138</v>
      </c>
      <c r="O1303" t="s">
        <v>124</v>
      </c>
      <c r="P1303" t="s">
        <v>139</v>
      </c>
      <c r="Q1303" t="s">
        <v>140</v>
      </c>
      <c r="R1303" t="s">
        <v>132</v>
      </c>
      <c r="S1303" t="s">
        <v>81</v>
      </c>
      <c r="T1303" t="s">
        <v>141</v>
      </c>
      <c r="U1303">
        <v>2</v>
      </c>
      <c r="V1303" t="s">
        <v>161</v>
      </c>
      <c r="W1303" t="s">
        <v>213</v>
      </c>
      <c r="X1303" t="s">
        <v>76</v>
      </c>
      <c r="Y1303">
        <v>1</v>
      </c>
      <c r="Z1303">
        <v>1</v>
      </c>
      <c r="AA1303">
        <v>48</v>
      </c>
    </row>
    <row r="1304" spans="1:27" x14ac:dyDescent="0.35">
      <c r="A1304">
        <v>202</v>
      </c>
      <c r="B1304">
        <v>202</v>
      </c>
      <c r="C1304" t="s">
        <v>38</v>
      </c>
      <c r="D1304" t="s">
        <v>39</v>
      </c>
      <c r="E1304">
        <v>4</v>
      </c>
      <c r="F1304" t="s">
        <v>263</v>
      </c>
      <c r="G1304">
        <v>4</v>
      </c>
      <c r="H1304">
        <v>12</v>
      </c>
      <c r="I1304">
        <v>1</v>
      </c>
      <c r="J1304">
        <v>39</v>
      </c>
      <c r="K1304">
        <v>19</v>
      </c>
      <c r="L1304">
        <v>19</v>
      </c>
      <c r="M1304">
        <v>1</v>
      </c>
      <c r="N1304" t="s">
        <v>134</v>
      </c>
      <c r="O1304" t="s">
        <v>124</v>
      </c>
      <c r="P1304" t="s">
        <v>135</v>
      </c>
      <c r="Q1304" t="s">
        <v>136</v>
      </c>
      <c r="R1304" t="s">
        <v>127</v>
      </c>
      <c r="S1304" t="s">
        <v>46</v>
      </c>
      <c r="T1304" t="s">
        <v>137</v>
      </c>
      <c r="U1304">
        <v>2</v>
      </c>
      <c r="V1304" t="s">
        <v>151</v>
      </c>
      <c r="W1304" t="s">
        <v>243</v>
      </c>
      <c r="X1304" t="s">
        <v>114</v>
      </c>
      <c r="Y1304">
        <v>1</v>
      </c>
      <c r="Z1304">
        <v>1</v>
      </c>
      <c r="AA1304">
        <v>48</v>
      </c>
    </row>
    <row r="1305" spans="1:27" x14ac:dyDescent="0.35">
      <c r="A1305">
        <v>202</v>
      </c>
      <c r="B1305">
        <v>202</v>
      </c>
      <c r="C1305" t="s">
        <v>38</v>
      </c>
      <c r="D1305" t="s">
        <v>39</v>
      </c>
      <c r="E1305">
        <v>4</v>
      </c>
      <c r="F1305" t="s">
        <v>263</v>
      </c>
      <c r="G1305">
        <v>4</v>
      </c>
      <c r="H1305">
        <v>12</v>
      </c>
      <c r="I1305">
        <v>1</v>
      </c>
      <c r="J1305">
        <v>40</v>
      </c>
      <c r="K1305">
        <v>50</v>
      </c>
      <c r="L1305">
        <v>50</v>
      </c>
      <c r="M1305">
        <v>2</v>
      </c>
      <c r="N1305" t="s">
        <v>192</v>
      </c>
      <c r="O1305" t="s">
        <v>124</v>
      </c>
      <c r="P1305" t="s">
        <v>130</v>
      </c>
      <c r="Q1305" t="s">
        <v>131</v>
      </c>
      <c r="R1305" t="s">
        <v>147</v>
      </c>
      <c r="S1305" t="s">
        <v>63</v>
      </c>
      <c r="T1305" t="s">
        <v>193</v>
      </c>
      <c r="U1305">
        <v>4</v>
      </c>
      <c r="V1305" t="s">
        <v>133</v>
      </c>
      <c r="W1305" t="s">
        <v>219</v>
      </c>
      <c r="X1305" t="s">
        <v>96</v>
      </c>
      <c r="Y1305">
        <v>1</v>
      </c>
      <c r="Z1305">
        <v>1</v>
      </c>
      <c r="AA1305">
        <v>48</v>
      </c>
    </row>
    <row r="1306" spans="1:27" x14ac:dyDescent="0.35">
      <c r="A1306">
        <v>202</v>
      </c>
      <c r="B1306">
        <v>202</v>
      </c>
      <c r="C1306" t="s">
        <v>38</v>
      </c>
      <c r="D1306" t="s">
        <v>39</v>
      </c>
      <c r="E1306">
        <v>4</v>
      </c>
      <c r="F1306" t="s">
        <v>263</v>
      </c>
      <c r="G1306">
        <v>4</v>
      </c>
      <c r="H1306">
        <v>12</v>
      </c>
      <c r="I1306">
        <v>1</v>
      </c>
      <c r="J1306">
        <v>41</v>
      </c>
      <c r="K1306">
        <v>57</v>
      </c>
      <c r="L1306">
        <v>57</v>
      </c>
      <c r="M1306">
        <v>2</v>
      </c>
      <c r="N1306" t="s">
        <v>180</v>
      </c>
      <c r="O1306" t="s">
        <v>124</v>
      </c>
      <c r="P1306" t="s">
        <v>181</v>
      </c>
      <c r="Q1306" t="s">
        <v>182</v>
      </c>
      <c r="R1306" t="s">
        <v>147</v>
      </c>
      <c r="S1306" t="s">
        <v>63</v>
      </c>
      <c r="T1306" t="s">
        <v>183</v>
      </c>
      <c r="U1306">
        <v>5</v>
      </c>
      <c r="V1306" t="s">
        <v>171</v>
      </c>
      <c r="W1306" t="s">
        <v>259</v>
      </c>
      <c r="X1306" t="s">
        <v>88</v>
      </c>
      <c r="Y1306">
        <v>2</v>
      </c>
      <c r="Z1306">
        <v>1</v>
      </c>
      <c r="AA1306">
        <v>48</v>
      </c>
    </row>
    <row r="1307" spans="1:27" x14ac:dyDescent="0.35">
      <c r="A1307">
        <v>202</v>
      </c>
      <c r="B1307">
        <v>202</v>
      </c>
      <c r="C1307" t="s">
        <v>38</v>
      </c>
      <c r="D1307" t="s">
        <v>39</v>
      </c>
      <c r="E1307">
        <v>4</v>
      </c>
      <c r="F1307" t="s">
        <v>263</v>
      </c>
      <c r="G1307">
        <v>4</v>
      </c>
      <c r="H1307">
        <v>12</v>
      </c>
      <c r="I1307">
        <v>1</v>
      </c>
      <c r="J1307">
        <v>42</v>
      </c>
      <c r="K1307">
        <v>53</v>
      </c>
      <c r="L1307">
        <v>53</v>
      </c>
      <c r="M1307">
        <v>2</v>
      </c>
      <c r="N1307" t="s">
        <v>172</v>
      </c>
      <c r="O1307" t="s">
        <v>124</v>
      </c>
      <c r="P1307" t="s">
        <v>143</v>
      </c>
      <c r="Q1307" t="s">
        <v>144</v>
      </c>
      <c r="R1307" t="s">
        <v>127</v>
      </c>
      <c r="S1307" t="s">
        <v>46</v>
      </c>
      <c r="T1307" t="s">
        <v>173</v>
      </c>
      <c r="U1307">
        <v>4</v>
      </c>
      <c r="V1307" t="s">
        <v>137</v>
      </c>
      <c r="W1307" t="s">
        <v>241</v>
      </c>
      <c r="X1307" t="s">
        <v>94</v>
      </c>
      <c r="Y1307">
        <v>2</v>
      </c>
      <c r="Z1307">
        <v>1</v>
      </c>
      <c r="AA1307">
        <v>48</v>
      </c>
    </row>
    <row r="1308" spans="1:27" x14ac:dyDescent="0.35">
      <c r="A1308">
        <v>202</v>
      </c>
      <c r="B1308">
        <v>202</v>
      </c>
      <c r="C1308" t="s">
        <v>38</v>
      </c>
      <c r="D1308" t="s">
        <v>39</v>
      </c>
      <c r="E1308">
        <v>4</v>
      </c>
      <c r="F1308" t="s">
        <v>263</v>
      </c>
      <c r="G1308">
        <v>4</v>
      </c>
      <c r="H1308">
        <v>12</v>
      </c>
      <c r="I1308">
        <v>1</v>
      </c>
      <c r="J1308">
        <v>43</v>
      </c>
      <c r="K1308">
        <v>59</v>
      </c>
      <c r="L1308">
        <v>59</v>
      </c>
      <c r="M1308">
        <v>2</v>
      </c>
      <c r="N1308" t="s">
        <v>184</v>
      </c>
      <c r="O1308" t="s">
        <v>124</v>
      </c>
      <c r="P1308" t="s">
        <v>185</v>
      </c>
      <c r="Q1308" t="s">
        <v>186</v>
      </c>
      <c r="R1308" t="s">
        <v>127</v>
      </c>
      <c r="S1308" t="s">
        <v>46</v>
      </c>
      <c r="T1308" t="s">
        <v>187</v>
      </c>
      <c r="U1308">
        <v>5</v>
      </c>
      <c r="V1308" t="s">
        <v>197</v>
      </c>
      <c r="W1308" t="s">
        <v>86</v>
      </c>
      <c r="X1308" t="s">
        <v>210</v>
      </c>
      <c r="Y1308">
        <v>1</v>
      </c>
      <c r="Z1308">
        <v>1</v>
      </c>
      <c r="AA1308">
        <v>48</v>
      </c>
    </row>
    <row r="1309" spans="1:27" x14ac:dyDescent="0.35">
      <c r="A1309">
        <v>202</v>
      </c>
      <c r="B1309">
        <v>202</v>
      </c>
      <c r="C1309" t="s">
        <v>38</v>
      </c>
      <c r="D1309" t="s">
        <v>39</v>
      </c>
      <c r="E1309">
        <v>4</v>
      </c>
      <c r="F1309" t="s">
        <v>263</v>
      </c>
      <c r="G1309">
        <v>4</v>
      </c>
      <c r="H1309">
        <v>12</v>
      </c>
      <c r="I1309">
        <v>1</v>
      </c>
      <c r="J1309">
        <v>44</v>
      </c>
      <c r="K1309">
        <v>13</v>
      </c>
      <c r="L1309">
        <v>13</v>
      </c>
      <c r="M1309">
        <v>1</v>
      </c>
      <c r="N1309" t="s">
        <v>188</v>
      </c>
      <c r="O1309" t="s">
        <v>124</v>
      </c>
      <c r="P1309" t="s">
        <v>163</v>
      </c>
      <c r="Q1309" t="s">
        <v>164</v>
      </c>
      <c r="R1309" t="s">
        <v>127</v>
      </c>
      <c r="S1309" t="s">
        <v>46</v>
      </c>
      <c r="T1309" t="s">
        <v>189</v>
      </c>
      <c r="U1309">
        <v>1</v>
      </c>
      <c r="V1309" t="s">
        <v>187</v>
      </c>
      <c r="W1309" t="s">
        <v>68</v>
      </c>
      <c r="X1309" t="s">
        <v>207</v>
      </c>
      <c r="Y1309">
        <v>2</v>
      </c>
      <c r="Z1309">
        <v>1</v>
      </c>
      <c r="AA1309">
        <v>48</v>
      </c>
    </row>
    <row r="1310" spans="1:27" x14ac:dyDescent="0.35">
      <c r="A1310">
        <v>202</v>
      </c>
      <c r="B1310">
        <v>202</v>
      </c>
      <c r="C1310" t="s">
        <v>38</v>
      </c>
      <c r="D1310" t="s">
        <v>39</v>
      </c>
      <c r="E1310">
        <v>4</v>
      </c>
      <c r="F1310" t="s">
        <v>263</v>
      </c>
      <c r="G1310">
        <v>4</v>
      </c>
      <c r="H1310">
        <v>12</v>
      </c>
      <c r="I1310">
        <v>1</v>
      </c>
      <c r="J1310">
        <v>45</v>
      </c>
      <c r="K1310">
        <v>21</v>
      </c>
      <c r="L1310">
        <v>21</v>
      </c>
      <c r="M1310">
        <v>1</v>
      </c>
      <c r="N1310" t="s">
        <v>123</v>
      </c>
      <c r="O1310" t="s">
        <v>124</v>
      </c>
      <c r="P1310" t="s">
        <v>125</v>
      </c>
      <c r="Q1310" t="s">
        <v>126</v>
      </c>
      <c r="R1310" t="s">
        <v>127</v>
      </c>
      <c r="S1310" t="s">
        <v>46</v>
      </c>
      <c r="T1310" t="s">
        <v>128</v>
      </c>
      <c r="U1310">
        <v>5</v>
      </c>
      <c r="V1310" t="s">
        <v>195</v>
      </c>
      <c r="W1310" t="s">
        <v>54</v>
      </c>
      <c r="X1310" t="s">
        <v>245</v>
      </c>
      <c r="Y1310">
        <v>2</v>
      </c>
      <c r="Z1310">
        <v>1</v>
      </c>
      <c r="AA1310">
        <v>48</v>
      </c>
    </row>
    <row r="1311" spans="1:27" x14ac:dyDescent="0.35">
      <c r="A1311">
        <v>202</v>
      </c>
      <c r="B1311">
        <v>202</v>
      </c>
      <c r="C1311" t="s">
        <v>38</v>
      </c>
      <c r="D1311" t="s">
        <v>39</v>
      </c>
      <c r="E1311">
        <v>4</v>
      </c>
      <c r="F1311" t="s">
        <v>263</v>
      </c>
      <c r="G1311">
        <v>4</v>
      </c>
      <c r="H1311">
        <v>12</v>
      </c>
      <c r="I1311">
        <v>1</v>
      </c>
      <c r="J1311">
        <v>46</v>
      </c>
      <c r="K1311">
        <v>23</v>
      </c>
      <c r="L1311">
        <v>23</v>
      </c>
      <c r="M1311">
        <v>1</v>
      </c>
      <c r="N1311" t="s">
        <v>176</v>
      </c>
      <c r="O1311" t="s">
        <v>124</v>
      </c>
      <c r="P1311" t="s">
        <v>177</v>
      </c>
      <c r="Q1311" t="s">
        <v>178</v>
      </c>
      <c r="R1311" t="s">
        <v>132</v>
      </c>
      <c r="S1311" t="s">
        <v>81</v>
      </c>
      <c r="T1311" t="s">
        <v>179</v>
      </c>
      <c r="U1311">
        <v>5</v>
      </c>
      <c r="V1311" t="s">
        <v>145</v>
      </c>
      <c r="W1311" t="s">
        <v>104</v>
      </c>
      <c r="X1311" t="s">
        <v>222</v>
      </c>
      <c r="Y1311">
        <v>2</v>
      </c>
      <c r="Z1311">
        <v>1</v>
      </c>
      <c r="AA1311">
        <v>48</v>
      </c>
    </row>
    <row r="1312" spans="1:27" x14ac:dyDescent="0.35">
      <c r="A1312">
        <v>202</v>
      </c>
      <c r="B1312">
        <v>202</v>
      </c>
      <c r="C1312" t="s">
        <v>38</v>
      </c>
      <c r="D1312" t="s">
        <v>39</v>
      </c>
      <c r="E1312">
        <v>4</v>
      </c>
      <c r="F1312" t="s">
        <v>263</v>
      </c>
      <c r="G1312">
        <v>4</v>
      </c>
      <c r="H1312">
        <v>12</v>
      </c>
      <c r="I1312">
        <v>1</v>
      </c>
      <c r="J1312">
        <v>47</v>
      </c>
      <c r="K1312">
        <v>15</v>
      </c>
      <c r="L1312">
        <v>15</v>
      </c>
      <c r="M1312">
        <v>1</v>
      </c>
      <c r="N1312" t="s">
        <v>156</v>
      </c>
      <c r="O1312" t="s">
        <v>124</v>
      </c>
      <c r="P1312" t="s">
        <v>157</v>
      </c>
      <c r="Q1312" t="s">
        <v>158</v>
      </c>
      <c r="R1312" t="s">
        <v>132</v>
      </c>
      <c r="S1312" t="s">
        <v>81</v>
      </c>
      <c r="T1312" t="s">
        <v>159</v>
      </c>
      <c r="U1312">
        <v>4</v>
      </c>
      <c r="V1312" t="s">
        <v>165</v>
      </c>
      <c r="W1312" t="s">
        <v>110</v>
      </c>
      <c r="X1312" t="s">
        <v>249</v>
      </c>
      <c r="Y1312">
        <v>2</v>
      </c>
      <c r="Z1312">
        <v>1</v>
      </c>
      <c r="AA1312">
        <v>48</v>
      </c>
    </row>
    <row r="1313" spans="1:27" x14ac:dyDescent="0.35">
      <c r="A1313">
        <v>202</v>
      </c>
      <c r="B1313">
        <v>202</v>
      </c>
      <c r="C1313" t="s">
        <v>38</v>
      </c>
      <c r="D1313" t="s">
        <v>39</v>
      </c>
      <c r="E1313">
        <v>4</v>
      </c>
      <c r="F1313" t="s">
        <v>263</v>
      </c>
      <c r="G1313">
        <v>4</v>
      </c>
      <c r="H1313">
        <v>12</v>
      </c>
      <c r="I1313">
        <v>1</v>
      </c>
      <c r="J1313">
        <v>48</v>
      </c>
      <c r="K1313">
        <v>20</v>
      </c>
      <c r="L1313">
        <v>20</v>
      </c>
      <c r="M1313">
        <v>1</v>
      </c>
      <c r="N1313" t="s">
        <v>149</v>
      </c>
      <c r="O1313" t="s">
        <v>124</v>
      </c>
      <c r="P1313" t="s">
        <v>135</v>
      </c>
      <c r="Q1313" t="s">
        <v>136</v>
      </c>
      <c r="R1313" t="s">
        <v>150</v>
      </c>
      <c r="S1313" t="s">
        <v>53</v>
      </c>
      <c r="T1313" t="s">
        <v>151</v>
      </c>
      <c r="U1313">
        <v>2</v>
      </c>
      <c r="V1313" t="s">
        <v>175</v>
      </c>
      <c r="W1313" t="s">
        <v>112</v>
      </c>
      <c r="X1313" t="s">
        <v>253</v>
      </c>
      <c r="Y1313">
        <v>2</v>
      </c>
      <c r="Z1313">
        <v>1</v>
      </c>
      <c r="AA1313">
        <v>48</v>
      </c>
    </row>
    <row r="1314" spans="1:27" x14ac:dyDescent="0.35">
      <c r="A1314">
        <v>202</v>
      </c>
      <c r="B1314">
        <v>202</v>
      </c>
      <c r="C1314" t="s">
        <v>38</v>
      </c>
      <c r="D1314" t="s">
        <v>39</v>
      </c>
      <c r="E1314">
        <v>4</v>
      </c>
      <c r="F1314" t="s">
        <v>263</v>
      </c>
      <c r="G1314">
        <v>4</v>
      </c>
      <c r="H1314">
        <v>12</v>
      </c>
      <c r="I1314">
        <v>1</v>
      </c>
      <c r="J1314">
        <v>49</v>
      </c>
      <c r="K1314">
        <v>71</v>
      </c>
      <c r="L1314">
        <v>71</v>
      </c>
      <c r="M1314">
        <v>2</v>
      </c>
      <c r="N1314" t="s">
        <v>234</v>
      </c>
      <c r="O1314" t="s">
        <v>201</v>
      </c>
      <c r="P1314" t="s">
        <v>202</v>
      </c>
      <c r="Q1314" t="s">
        <v>235</v>
      </c>
      <c r="R1314" t="s">
        <v>202</v>
      </c>
      <c r="S1314" t="s">
        <v>46</v>
      </c>
      <c r="T1314" t="s">
        <v>236</v>
      </c>
      <c r="U1314">
        <v>2</v>
      </c>
      <c r="V1314" t="s">
        <v>251</v>
      </c>
      <c r="W1314" t="s">
        <v>108</v>
      </c>
      <c r="X1314" t="s">
        <v>179</v>
      </c>
      <c r="Y1314">
        <v>1</v>
      </c>
      <c r="Z1314">
        <v>1</v>
      </c>
      <c r="AA1314">
        <v>48</v>
      </c>
    </row>
    <row r="1315" spans="1:27" x14ac:dyDescent="0.35">
      <c r="A1315">
        <v>202</v>
      </c>
      <c r="B1315">
        <v>202</v>
      </c>
      <c r="C1315" t="s">
        <v>38</v>
      </c>
      <c r="D1315" t="s">
        <v>39</v>
      </c>
      <c r="E1315">
        <v>4</v>
      </c>
      <c r="F1315" t="s">
        <v>263</v>
      </c>
      <c r="G1315">
        <v>4</v>
      </c>
      <c r="H1315">
        <v>12</v>
      </c>
      <c r="I1315">
        <v>1</v>
      </c>
      <c r="J1315">
        <v>50</v>
      </c>
      <c r="K1315">
        <v>32</v>
      </c>
      <c r="L1315">
        <v>32</v>
      </c>
      <c r="M1315">
        <v>1</v>
      </c>
      <c r="N1315" t="s">
        <v>211</v>
      </c>
      <c r="O1315" t="s">
        <v>201</v>
      </c>
      <c r="P1315" t="s">
        <v>202</v>
      </c>
      <c r="Q1315" t="s">
        <v>212</v>
      </c>
      <c r="R1315" t="s">
        <v>202</v>
      </c>
      <c r="S1315" t="s">
        <v>53</v>
      </c>
      <c r="T1315" t="s">
        <v>213</v>
      </c>
      <c r="U1315">
        <v>1</v>
      </c>
      <c r="V1315" t="s">
        <v>249</v>
      </c>
      <c r="W1315" t="s">
        <v>72</v>
      </c>
      <c r="X1315" t="s">
        <v>159</v>
      </c>
      <c r="Y1315">
        <v>1</v>
      </c>
      <c r="Z1315">
        <v>1</v>
      </c>
      <c r="AA1315">
        <v>48</v>
      </c>
    </row>
    <row r="1316" spans="1:27" x14ac:dyDescent="0.35">
      <c r="A1316">
        <v>202</v>
      </c>
      <c r="B1316">
        <v>202</v>
      </c>
      <c r="C1316" t="s">
        <v>38</v>
      </c>
      <c r="D1316" t="s">
        <v>39</v>
      </c>
      <c r="E1316">
        <v>4</v>
      </c>
      <c r="F1316" t="s">
        <v>263</v>
      </c>
      <c r="G1316">
        <v>4</v>
      </c>
      <c r="H1316">
        <v>12</v>
      </c>
      <c r="I1316">
        <v>1</v>
      </c>
      <c r="J1316">
        <v>51</v>
      </c>
      <c r="K1316">
        <v>35</v>
      </c>
      <c r="L1316">
        <v>35</v>
      </c>
      <c r="M1316">
        <v>1</v>
      </c>
      <c r="N1316" t="s">
        <v>260</v>
      </c>
      <c r="O1316" t="s">
        <v>201</v>
      </c>
      <c r="P1316" t="s">
        <v>202</v>
      </c>
      <c r="Q1316" t="s">
        <v>232</v>
      </c>
      <c r="R1316" t="s">
        <v>202</v>
      </c>
      <c r="S1316" t="s">
        <v>81</v>
      </c>
      <c r="T1316" t="s">
        <v>261</v>
      </c>
      <c r="U1316">
        <v>4</v>
      </c>
      <c r="V1316" t="s">
        <v>233</v>
      </c>
      <c r="W1316" t="s">
        <v>193</v>
      </c>
      <c r="X1316" t="s">
        <v>64</v>
      </c>
      <c r="Y1316">
        <v>1</v>
      </c>
      <c r="Z1316">
        <v>1</v>
      </c>
      <c r="AA1316">
        <v>48</v>
      </c>
    </row>
    <row r="1317" spans="1:27" x14ac:dyDescent="0.35">
      <c r="A1317">
        <v>202</v>
      </c>
      <c r="B1317">
        <v>202</v>
      </c>
      <c r="C1317" t="s">
        <v>38</v>
      </c>
      <c r="D1317" t="s">
        <v>39</v>
      </c>
      <c r="E1317">
        <v>4</v>
      </c>
      <c r="F1317" t="s">
        <v>263</v>
      </c>
      <c r="G1317">
        <v>4</v>
      </c>
      <c r="H1317">
        <v>12</v>
      </c>
      <c r="I1317">
        <v>1</v>
      </c>
      <c r="J1317">
        <v>52</v>
      </c>
      <c r="K1317">
        <v>70</v>
      </c>
      <c r="L1317">
        <v>70</v>
      </c>
      <c r="M1317">
        <v>2</v>
      </c>
      <c r="N1317" t="s">
        <v>217</v>
      </c>
      <c r="O1317" t="s">
        <v>201</v>
      </c>
      <c r="P1317" t="s">
        <v>202</v>
      </c>
      <c r="Q1317" t="s">
        <v>218</v>
      </c>
      <c r="R1317" t="s">
        <v>202</v>
      </c>
      <c r="S1317" t="s">
        <v>53</v>
      </c>
      <c r="T1317" t="s">
        <v>219</v>
      </c>
      <c r="U1317">
        <v>1</v>
      </c>
      <c r="V1317" t="s">
        <v>253</v>
      </c>
      <c r="W1317" t="s">
        <v>195</v>
      </c>
      <c r="X1317" t="s">
        <v>110</v>
      </c>
      <c r="Y1317">
        <v>1</v>
      </c>
      <c r="Z1317">
        <v>1</v>
      </c>
      <c r="AA1317">
        <v>48</v>
      </c>
    </row>
    <row r="1318" spans="1:27" x14ac:dyDescent="0.35">
      <c r="A1318">
        <v>202</v>
      </c>
      <c r="B1318">
        <v>202</v>
      </c>
      <c r="C1318" t="s">
        <v>38</v>
      </c>
      <c r="D1318" t="s">
        <v>39</v>
      </c>
      <c r="E1318">
        <v>4</v>
      </c>
      <c r="F1318" t="s">
        <v>263</v>
      </c>
      <c r="G1318">
        <v>4</v>
      </c>
      <c r="H1318">
        <v>12</v>
      </c>
      <c r="I1318">
        <v>1</v>
      </c>
      <c r="J1318">
        <v>53</v>
      </c>
      <c r="K1318">
        <v>62</v>
      </c>
      <c r="L1318">
        <v>62</v>
      </c>
      <c r="M1318">
        <v>2</v>
      </c>
      <c r="N1318" t="s">
        <v>239</v>
      </c>
      <c r="O1318" t="s">
        <v>201</v>
      </c>
      <c r="P1318" t="s">
        <v>202</v>
      </c>
      <c r="Q1318" t="s">
        <v>240</v>
      </c>
      <c r="R1318" t="s">
        <v>202</v>
      </c>
      <c r="S1318" t="s">
        <v>63</v>
      </c>
      <c r="T1318" t="s">
        <v>241</v>
      </c>
      <c r="U1318">
        <v>2</v>
      </c>
      <c r="V1318" t="s">
        <v>245</v>
      </c>
      <c r="W1318" t="s">
        <v>191</v>
      </c>
      <c r="X1318" t="s">
        <v>58</v>
      </c>
      <c r="Y1318">
        <v>1</v>
      </c>
      <c r="Z1318">
        <v>1</v>
      </c>
      <c r="AA1318">
        <v>48</v>
      </c>
    </row>
    <row r="1319" spans="1:27" x14ac:dyDescent="0.35">
      <c r="A1319">
        <v>202</v>
      </c>
      <c r="B1319">
        <v>202</v>
      </c>
      <c r="C1319" t="s">
        <v>38</v>
      </c>
      <c r="D1319" t="s">
        <v>39</v>
      </c>
      <c r="E1319">
        <v>4</v>
      </c>
      <c r="F1319" t="s">
        <v>263</v>
      </c>
      <c r="G1319">
        <v>4</v>
      </c>
      <c r="H1319">
        <v>12</v>
      </c>
      <c r="I1319">
        <v>1</v>
      </c>
      <c r="J1319">
        <v>54</v>
      </c>
      <c r="K1319">
        <v>69</v>
      </c>
      <c r="L1319">
        <v>69</v>
      </c>
      <c r="M1319">
        <v>2</v>
      </c>
      <c r="N1319" t="s">
        <v>252</v>
      </c>
      <c r="O1319" t="s">
        <v>201</v>
      </c>
      <c r="P1319" t="s">
        <v>202</v>
      </c>
      <c r="Q1319" t="s">
        <v>218</v>
      </c>
      <c r="R1319" t="s">
        <v>202</v>
      </c>
      <c r="S1319" t="s">
        <v>63</v>
      </c>
      <c r="T1319" t="s">
        <v>253</v>
      </c>
      <c r="U1319">
        <v>1</v>
      </c>
      <c r="V1319" t="s">
        <v>243</v>
      </c>
      <c r="W1319" t="s">
        <v>137</v>
      </c>
      <c r="X1319" t="s">
        <v>122</v>
      </c>
      <c r="Y1319">
        <v>2</v>
      </c>
      <c r="Z1319">
        <v>1</v>
      </c>
      <c r="AA1319">
        <v>48</v>
      </c>
    </row>
    <row r="1320" spans="1:27" x14ac:dyDescent="0.35">
      <c r="A1320">
        <v>202</v>
      </c>
      <c r="B1320">
        <v>202</v>
      </c>
      <c r="C1320" t="s">
        <v>38</v>
      </c>
      <c r="D1320" t="s">
        <v>39</v>
      </c>
      <c r="E1320">
        <v>4</v>
      </c>
      <c r="F1320" t="s">
        <v>263</v>
      </c>
      <c r="G1320">
        <v>4</v>
      </c>
      <c r="H1320">
        <v>12</v>
      </c>
      <c r="I1320">
        <v>1</v>
      </c>
      <c r="J1320">
        <v>55</v>
      </c>
      <c r="K1320">
        <v>63</v>
      </c>
      <c r="L1320">
        <v>63</v>
      </c>
      <c r="M1320">
        <v>2</v>
      </c>
      <c r="N1320" t="s">
        <v>223</v>
      </c>
      <c r="O1320" t="s">
        <v>201</v>
      </c>
      <c r="P1320" t="s">
        <v>202</v>
      </c>
      <c r="Q1320" t="s">
        <v>224</v>
      </c>
      <c r="R1320" t="s">
        <v>202</v>
      </c>
      <c r="S1320" t="s">
        <v>46</v>
      </c>
      <c r="T1320" t="s">
        <v>225</v>
      </c>
      <c r="U1320">
        <v>1</v>
      </c>
      <c r="V1320" t="s">
        <v>238</v>
      </c>
      <c r="W1320" t="s">
        <v>145</v>
      </c>
      <c r="X1320" t="s">
        <v>86</v>
      </c>
      <c r="Y1320">
        <v>1</v>
      </c>
      <c r="Z1320">
        <v>1</v>
      </c>
      <c r="AA1320">
        <v>48</v>
      </c>
    </row>
    <row r="1321" spans="1:27" x14ac:dyDescent="0.35">
      <c r="A1321">
        <v>202</v>
      </c>
      <c r="B1321">
        <v>202</v>
      </c>
      <c r="C1321" t="s">
        <v>38</v>
      </c>
      <c r="D1321" t="s">
        <v>39</v>
      </c>
      <c r="E1321">
        <v>4</v>
      </c>
      <c r="F1321" t="s">
        <v>263</v>
      </c>
      <c r="G1321">
        <v>4</v>
      </c>
      <c r="H1321">
        <v>12</v>
      </c>
      <c r="I1321">
        <v>1</v>
      </c>
      <c r="J1321">
        <v>56</v>
      </c>
      <c r="K1321">
        <v>26</v>
      </c>
      <c r="L1321">
        <v>26</v>
      </c>
      <c r="M1321">
        <v>1</v>
      </c>
      <c r="N1321" t="s">
        <v>256</v>
      </c>
      <c r="O1321" t="s">
        <v>201</v>
      </c>
      <c r="P1321" t="s">
        <v>202</v>
      </c>
      <c r="Q1321" t="s">
        <v>221</v>
      </c>
      <c r="R1321" t="s">
        <v>202</v>
      </c>
      <c r="S1321" t="s">
        <v>81</v>
      </c>
      <c r="T1321" t="s">
        <v>257</v>
      </c>
      <c r="U1321">
        <v>1</v>
      </c>
      <c r="V1321" t="s">
        <v>222</v>
      </c>
      <c r="W1321" t="s">
        <v>175</v>
      </c>
      <c r="X1321" t="s">
        <v>118</v>
      </c>
      <c r="Y1321">
        <v>1</v>
      </c>
      <c r="Z1321">
        <v>1</v>
      </c>
      <c r="AA1321">
        <v>48</v>
      </c>
    </row>
    <row r="1322" spans="1:27" x14ac:dyDescent="0.35">
      <c r="A1322">
        <v>202</v>
      </c>
      <c r="B1322">
        <v>202</v>
      </c>
      <c r="C1322" t="s">
        <v>38</v>
      </c>
      <c r="D1322" t="s">
        <v>39</v>
      </c>
      <c r="E1322">
        <v>4</v>
      </c>
      <c r="F1322" t="s">
        <v>263</v>
      </c>
      <c r="G1322">
        <v>4</v>
      </c>
      <c r="H1322">
        <v>12</v>
      </c>
      <c r="I1322">
        <v>1</v>
      </c>
      <c r="J1322">
        <v>57</v>
      </c>
      <c r="K1322">
        <v>36</v>
      </c>
      <c r="L1322">
        <v>36</v>
      </c>
      <c r="M1322">
        <v>1</v>
      </c>
      <c r="N1322" t="s">
        <v>231</v>
      </c>
      <c r="O1322" t="s">
        <v>201</v>
      </c>
      <c r="P1322" t="s">
        <v>202</v>
      </c>
      <c r="Q1322" t="s">
        <v>232</v>
      </c>
      <c r="R1322" t="s">
        <v>202</v>
      </c>
      <c r="S1322" t="s">
        <v>53</v>
      </c>
      <c r="T1322" t="s">
        <v>233</v>
      </c>
      <c r="U1322">
        <v>2</v>
      </c>
      <c r="V1322" t="s">
        <v>255</v>
      </c>
      <c r="W1322" t="s">
        <v>114</v>
      </c>
      <c r="X1322" t="s">
        <v>133</v>
      </c>
      <c r="Y1322">
        <v>2</v>
      </c>
      <c r="Z1322">
        <v>1</v>
      </c>
      <c r="AA1322">
        <v>48</v>
      </c>
    </row>
    <row r="1323" spans="1:27" x14ac:dyDescent="0.35">
      <c r="A1323">
        <v>202</v>
      </c>
      <c r="B1323">
        <v>202</v>
      </c>
      <c r="C1323" t="s">
        <v>38</v>
      </c>
      <c r="D1323" t="s">
        <v>39</v>
      </c>
      <c r="E1323">
        <v>4</v>
      </c>
      <c r="F1323" t="s">
        <v>263</v>
      </c>
      <c r="G1323">
        <v>4</v>
      </c>
      <c r="H1323">
        <v>12</v>
      </c>
      <c r="I1323">
        <v>1</v>
      </c>
      <c r="J1323">
        <v>58</v>
      </c>
      <c r="K1323">
        <v>65</v>
      </c>
      <c r="L1323">
        <v>65</v>
      </c>
      <c r="M1323">
        <v>2</v>
      </c>
      <c r="N1323" t="s">
        <v>200</v>
      </c>
      <c r="O1323" t="s">
        <v>201</v>
      </c>
      <c r="P1323" t="s">
        <v>202</v>
      </c>
      <c r="Q1323" t="s">
        <v>203</v>
      </c>
      <c r="R1323" t="s">
        <v>202</v>
      </c>
      <c r="S1323" t="s">
        <v>46</v>
      </c>
      <c r="T1323" t="s">
        <v>204</v>
      </c>
      <c r="U1323">
        <v>5</v>
      </c>
      <c r="V1323" t="s">
        <v>225</v>
      </c>
      <c r="W1323" t="s">
        <v>199</v>
      </c>
      <c r="X1323" t="s">
        <v>112</v>
      </c>
      <c r="Y1323">
        <v>2</v>
      </c>
      <c r="Z1323">
        <v>1</v>
      </c>
      <c r="AA1323">
        <v>48</v>
      </c>
    </row>
    <row r="1324" spans="1:27" x14ac:dyDescent="0.35">
      <c r="A1324">
        <v>202</v>
      </c>
      <c r="B1324">
        <v>202</v>
      </c>
      <c r="C1324" t="s">
        <v>38</v>
      </c>
      <c r="D1324" t="s">
        <v>39</v>
      </c>
      <c r="E1324">
        <v>4</v>
      </c>
      <c r="F1324" t="s">
        <v>263</v>
      </c>
      <c r="G1324">
        <v>4</v>
      </c>
      <c r="H1324">
        <v>12</v>
      </c>
      <c r="I1324">
        <v>1</v>
      </c>
      <c r="J1324">
        <v>59</v>
      </c>
      <c r="K1324">
        <v>61</v>
      </c>
      <c r="L1324">
        <v>61</v>
      </c>
      <c r="M1324">
        <v>2</v>
      </c>
      <c r="N1324" t="s">
        <v>244</v>
      </c>
      <c r="O1324" t="s">
        <v>201</v>
      </c>
      <c r="P1324" t="s">
        <v>202</v>
      </c>
      <c r="Q1324" t="s">
        <v>240</v>
      </c>
      <c r="R1324" t="s">
        <v>202</v>
      </c>
      <c r="S1324" t="s">
        <v>81</v>
      </c>
      <c r="T1324" t="s">
        <v>245</v>
      </c>
      <c r="U1324">
        <v>4</v>
      </c>
      <c r="V1324" t="s">
        <v>230</v>
      </c>
      <c r="W1324" t="s">
        <v>171</v>
      </c>
      <c r="X1324" t="s">
        <v>106</v>
      </c>
      <c r="Y1324">
        <v>2</v>
      </c>
      <c r="Z1324">
        <v>1</v>
      </c>
      <c r="AA1324">
        <v>48</v>
      </c>
    </row>
    <row r="1325" spans="1:27" x14ac:dyDescent="0.35">
      <c r="A1325">
        <v>202</v>
      </c>
      <c r="B1325">
        <v>202</v>
      </c>
      <c r="C1325" t="s">
        <v>38</v>
      </c>
      <c r="D1325" t="s">
        <v>39</v>
      </c>
      <c r="E1325">
        <v>4</v>
      </c>
      <c r="F1325" t="s">
        <v>263</v>
      </c>
      <c r="G1325">
        <v>4</v>
      </c>
      <c r="H1325">
        <v>12</v>
      </c>
      <c r="I1325">
        <v>1</v>
      </c>
      <c r="J1325">
        <v>60</v>
      </c>
      <c r="K1325">
        <v>34</v>
      </c>
      <c r="L1325">
        <v>34</v>
      </c>
      <c r="M1325">
        <v>1</v>
      </c>
      <c r="N1325" t="s">
        <v>208</v>
      </c>
      <c r="O1325" t="s">
        <v>201</v>
      </c>
      <c r="P1325" t="s">
        <v>202</v>
      </c>
      <c r="Q1325" t="s">
        <v>209</v>
      </c>
      <c r="R1325" t="s">
        <v>202</v>
      </c>
      <c r="S1325" t="s">
        <v>63</v>
      </c>
      <c r="T1325" t="s">
        <v>210</v>
      </c>
      <c r="U1325">
        <v>2</v>
      </c>
      <c r="V1325" t="s">
        <v>247</v>
      </c>
      <c r="W1325" t="s">
        <v>47</v>
      </c>
      <c r="X1325" t="s">
        <v>173</v>
      </c>
      <c r="Y1325">
        <v>2</v>
      </c>
      <c r="Z1325">
        <v>1</v>
      </c>
      <c r="AA1325">
        <v>48</v>
      </c>
    </row>
    <row r="1326" spans="1:27" x14ac:dyDescent="0.35">
      <c r="A1326">
        <v>202</v>
      </c>
      <c r="B1326">
        <v>202</v>
      </c>
      <c r="C1326" t="s">
        <v>38</v>
      </c>
      <c r="D1326" t="s">
        <v>39</v>
      </c>
      <c r="E1326">
        <v>4</v>
      </c>
      <c r="F1326" t="s">
        <v>263</v>
      </c>
      <c r="G1326">
        <v>4</v>
      </c>
      <c r="H1326">
        <v>12</v>
      </c>
      <c r="I1326">
        <v>1</v>
      </c>
      <c r="J1326">
        <v>61</v>
      </c>
      <c r="K1326">
        <v>31</v>
      </c>
      <c r="L1326">
        <v>31</v>
      </c>
      <c r="M1326">
        <v>1</v>
      </c>
      <c r="N1326" t="s">
        <v>248</v>
      </c>
      <c r="O1326" t="s">
        <v>201</v>
      </c>
      <c r="P1326" t="s">
        <v>202</v>
      </c>
      <c r="Q1326" t="s">
        <v>212</v>
      </c>
      <c r="R1326" t="s">
        <v>202</v>
      </c>
      <c r="S1326" t="s">
        <v>46</v>
      </c>
      <c r="T1326" t="s">
        <v>249</v>
      </c>
      <c r="U1326">
        <v>2</v>
      </c>
      <c r="V1326" t="s">
        <v>259</v>
      </c>
      <c r="W1326" t="s">
        <v>100</v>
      </c>
      <c r="X1326" t="s">
        <v>161</v>
      </c>
      <c r="Y1326">
        <v>2</v>
      </c>
      <c r="Z1326">
        <v>1</v>
      </c>
      <c r="AA1326">
        <v>48</v>
      </c>
    </row>
    <row r="1327" spans="1:27" x14ac:dyDescent="0.35">
      <c r="A1327">
        <v>202</v>
      </c>
      <c r="B1327">
        <v>202</v>
      </c>
      <c r="C1327" t="s">
        <v>38</v>
      </c>
      <c r="D1327" t="s">
        <v>39</v>
      </c>
      <c r="E1327">
        <v>4</v>
      </c>
      <c r="F1327" t="s">
        <v>263</v>
      </c>
      <c r="G1327">
        <v>4</v>
      </c>
      <c r="H1327">
        <v>12</v>
      </c>
      <c r="I1327">
        <v>1</v>
      </c>
      <c r="J1327">
        <v>62</v>
      </c>
      <c r="K1327">
        <v>33</v>
      </c>
      <c r="L1327">
        <v>33</v>
      </c>
      <c r="M1327">
        <v>1</v>
      </c>
      <c r="N1327" t="s">
        <v>258</v>
      </c>
      <c r="O1327" t="s">
        <v>201</v>
      </c>
      <c r="P1327" t="s">
        <v>202</v>
      </c>
      <c r="Q1327" t="s">
        <v>209</v>
      </c>
      <c r="R1327" t="s">
        <v>202</v>
      </c>
      <c r="S1327" t="s">
        <v>46</v>
      </c>
      <c r="T1327" t="s">
        <v>259</v>
      </c>
      <c r="U1327">
        <v>4</v>
      </c>
      <c r="V1327" t="s">
        <v>210</v>
      </c>
      <c r="W1327" t="s">
        <v>165</v>
      </c>
      <c r="X1327" t="s">
        <v>82</v>
      </c>
      <c r="Y1327">
        <v>1</v>
      </c>
      <c r="Z1327">
        <v>1</v>
      </c>
      <c r="AA1327">
        <v>48</v>
      </c>
    </row>
    <row r="1328" spans="1:27" x14ac:dyDescent="0.35">
      <c r="A1328">
        <v>202</v>
      </c>
      <c r="B1328">
        <v>202</v>
      </c>
      <c r="C1328" t="s">
        <v>38</v>
      </c>
      <c r="D1328" t="s">
        <v>39</v>
      </c>
      <c r="E1328">
        <v>4</v>
      </c>
      <c r="F1328" t="s">
        <v>263</v>
      </c>
      <c r="G1328">
        <v>4</v>
      </c>
      <c r="H1328">
        <v>12</v>
      </c>
      <c r="I1328">
        <v>1</v>
      </c>
      <c r="J1328">
        <v>63</v>
      </c>
      <c r="K1328">
        <v>27</v>
      </c>
      <c r="L1328">
        <v>27</v>
      </c>
      <c r="M1328">
        <v>1</v>
      </c>
      <c r="N1328" t="s">
        <v>205</v>
      </c>
      <c r="O1328" t="s">
        <v>201</v>
      </c>
      <c r="P1328" t="s">
        <v>202</v>
      </c>
      <c r="Q1328" t="s">
        <v>206</v>
      </c>
      <c r="R1328" t="s">
        <v>202</v>
      </c>
      <c r="S1328" t="s">
        <v>81</v>
      </c>
      <c r="T1328" t="s">
        <v>207</v>
      </c>
      <c r="U1328">
        <v>2</v>
      </c>
      <c r="V1328" t="s">
        <v>257</v>
      </c>
      <c r="W1328" t="s">
        <v>76</v>
      </c>
      <c r="X1328" t="s">
        <v>189</v>
      </c>
      <c r="Y1328">
        <v>2</v>
      </c>
      <c r="Z1328">
        <v>1</v>
      </c>
      <c r="AA1328">
        <v>48</v>
      </c>
    </row>
    <row r="1329" spans="1:27" x14ac:dyDescent="0.35">
      <c r="A1329">
        <v>202</v>
      </c>
      <c r="B1329">
        <v>202</v>
      </c>
      <c r="C1329" t="s">
        <v>38</v>
      </c>
      <c r="D1329" t="s">
        <v>39</v>
      </c>
      <c r="E1329">
        <v>4</v>
      </c>
      <c r="F1329" t="s">
        <v>263</v>
      </c>
      <c r="G1329">
        <v>4</v>
      </c>
      <c r="H1329">
        <v>12</v>
      </c>
      <c r="I1329">
        <v>1</v>
      </c>
      <c r="J1329">
        <v>64</v>
      </c>
      <c r="K1329">
        <v>30</v>
      </c>
      <c r="L1329">
        <v>30</v>
      </c>
      <c r="M1329">
        <v>1</v>
      </c>
      <c r="N1329" t="s">
        <v>254</v>
      </c>
      <c r="O1329" t="s">
        <v>201</v>
      </c>
      <c r="P1329" t="s">
        <v>202</v>
      </c>
      <c r="Q1329" t="s">
        <v>215</v>
      </c>
      <c r="R1329" t="s">
        <v>202</v>
      </c>
      <c r="S1329" t="s">
        <v>53</v>
      </c>
      <c r="T1329" t="s">
        <v>255</v>
      </c>
      <c r="U1329">
        <v>5</v>
      </c>
      <c r="V1329" t="s">
        <v>216</v>
      </c>
      <c r="W1329" t="s">
        <v>120</v>
      </c>
      <c r="X1329" t="s">
        <v>128</v>
      </c>
      <c r="Y1329">
        <v>1</v>
      </c>
      <c r="Z1329">
        <v>1</v>
      </c>
      <c r="AA1329">
        <v>48</v>
      </c>
    </row>
    <row r="1330" spans="1:27" x14ac:dyDescent="0.35">
      <c r="A1330">
        <v>202</v>
      </c>
      <c r="B1330">
        <v>202</v>
      </c>
      <c r="C1330" t="s">
        <v>38</v>
      </c>
      <c r="D1330" t="s">
        <v>39</v>
      </c>
      <c r="E1330">
        <v>4</v>
      </c>
      <c r="F1330" t="s">
        <v>263</v>
      </c>
      <c r="G1330">
        <v>4</v>
      </c>
      <c r="H1330">
        <v>12</v>
      </c>
      <c r="I1330">
        <v>1</v>
      </c>
      <c r="J1330">
        <v>65</v>
      </c>
      <c r="K1330">
        <v>25</v>
      </c>
      <c r="L1330">
        <v>25</v>
      </c>
      <c r="M1330">
        <v>1</v>
      </c>
      <c r="N1330" t="s">
        <v>220</v>
      </c>
      <c r="O1330" t="s">
        <v>201</v>
      </c>
      <c r="P1330" t="s">
        <v>202</v>
      </c>
      <c r="Q1330" t="s">
        <v>221</v>
      </c>
      <c r="R1330" t="s">
        <v>202</v>
      </c>
      <c r="S1330" t="s">
        <v>46</v>
      </c>
      <c r="T1330" t="s">
        <v>222</v>
      </c>
      <c r="U1330">
        <v>1</v>
      </c>
      <c r="V1330" t="s">
        <v>236</v>
      </c>
      <c r="W1330" t="s">
        <v>94</v>
      </c>
      <c r="X1330" t="s">
        <v>183</v>
      </c>
      <c r="Y1330">
        <v>2</v>
      </c>
      <c r="Z1330">
        <v>1</v>
      </c>
      <c r="AA1330">
        <v>48</v>
      </c>
    </row>
    <row r="1331" spans="1:27" x14ac:dyDescent="0.35">
      <c r="A1331">
        <v>202</v>
      </c>
      <c r="B1331">
        <v>202</v>
      </c>
      <c r="C1331" t="s">
        <v>38</v>
      </c>
      <c r="D1331" t="s">
        <v>39</v>
      </c>
      <c r="E1331">
        <v>4</v>
      </c>
      <c r="F1331" t="s">
        <v>263</v>
      </c>
      <c r="G1331">
        <v>4</v>
      </c>
      <c r="H1331">
        <v>12</v>
      </c>
      <c r="I1331">
        <v>1</v>
      </c>
      <c r="J1331">
        <v>66</v>
      </c>
      <c r="K1331">
        <v>67</v>
      </c>
      <c r="L1331">
        <v>67</v>
      </c>
      <c r="M1331">
        <v>2</v>
      </c>
      <c r="N1331" t="s">
        <v>226</v>
      </c>
      <c r="O1331" t="s">
        <v>201</v>
      </c>
      <c r="P1331" t="s">
        <v>202</v>
      </c>
      <c r="Q1331" t="s">
        <v>227</v>
      </c>
      <c r="R1331" t="s">
        <v>202</v>
      </c>
      <c r="S1331" t="s">
        <v>81</v>
      </c>
      <c r="T1331" t="s">
        <v>228</v>
      </c>
      <c r="U1331">
        <v>5</v>
      </c>
      <c r="V1331" t="s">
        <v>261</v>
      </c>
      <c r="W1331" t="s">
        <v>90</v>
      </c>
      <c r="X1331" t="s">
        <v>169</v>
      </c>
      <c r="Y1331">
        <v>2</v>
      </c>
      <c r="Z1331">
        <v>1</v>
      </c>
      <c r="AA1331">
        <v>48</v>
      </c>
    </row>
    <row r="1332" spans="1:27" x14ac:dyDescent="0.35">
      <c r="A1332">
        <v>202</v>
      </c>
      <c r="B1332">
        <v>202</v>
      </c>
      <c r="C1332" t="s">
        <v>38</v>
      </c>
      <c r="D1332" t="s">
        <v>39</v>
      </c>
      <c r="E1332">
        <v>4</v>
      </c>
      <c r="F1332" t="s">
        <v>263</v>
      </c>
      <c r="G1332">
        <v>4</v>
      </c>
      <c r="H1332">
        <v>12</v>
      </c>
      <c r="I1332">
        <v>1</v>
      </c>
      <c r="J1332">
        <v>67</v>
      </c>
      <c r="K1332">
        <v>66</v>
      </c>
      <c r="L1332">
        <v>66</v>
      </c>
      <c r="M1332">
        <v>2</v>
      </c>
      <c r="N1332" t="s">
        <v>229</v>
      </c>
      <c r="O1332" t="s">
        <v>201</v>
      </c>
      <c r="P1332" t="s">
        <v>202</v>
      </c>
      <c r="Q1332" t="s">
        <v>203</v>
      </c>
      <c r="R1332" t="s">
        <v>202</v>
      </c>
      <c r="S1332" t="s">
        <v>81</v>
      </c>
      <c r="T1332" t="s">
        <v>230</v>
      </c>
      <c r="U1332">
        <v>1</v>
      </c>
      <c r="V1332" t="s">
        <v>204</v>
      </c>
      <c r="W1332" t="s">
        <v>148</v>
      </c>
      <c r="X1332" t="s">
        <v>68</v>
      </c>
      <c r="Y1332">
        <v>1</v>
      </c>
      <c r="Z1332">
        <v>1</v>
      </c>
      <c r="AA1332">
        <v>48</v>
      </c>
    </row>
    <row r="1333" spans="1:27" x14ac:dyDescent="0.35">
      <c r="A1333">
        <v>202</v>
      </c>
      <c r="B1333">
        <v>202</v>
      </c>
      <c r="C1333" t="s">
        <v>38</v>
      </c>
      <c r="D1333" t="s">
        <v>39</v>
      </c>
      <c r="E1333">
        <v>4</v>
      </c>
      <c r="F1333" t="s">
        <v>263</v>
      </c>
      <c r="G1333">
        <v>4</v>
      </c>
      <c r="H1333">
        <v>12</v>
      </c>
      <c r="I1333">
        <v>1</v>
      </c>
      <c r="J1333">
        <v>68</v>
      </c>
      <c r="K1333">
        <v>29</v>
      </c>
      <c r="L1333">
        <v>29</v>
      </c>
      <c r="M1333">
        <v>1</v>
      </c>
      <c r="N1333" t="s">
        <v>214</v>
      </c>
      <c r="O1333" t="s">
        <v>201</v>
      </c>
      <c r="P1333" t="s">
        <v>202</v>
      </c>
      <c r="Q1333" t="s">
        <v>215</v>
      </c>
      <c r="R1333" t="s">
        <v>202</v>
      </c>
      <c r="S1333" t="s">
        <v>63</v>
      </c>
      <c r="T1333" t="s">
        <v>216</v>
      </c>
      <c r="U1333">
        <v>2</v>
      </c>
      <c r="V1333" t="s">
        <v>241</v>
      </c>
      <c r="W1333" t="s">
        <v>96</v>
      </c>
      <c r="X1333" t="s">
        <v>197</v>
      </c>
      <c r="Y1333">
        <v>2</v>
      </c>
      <c r="Z1333">
        <v>1</v>
      </c>
      <c r="AA1333">
        <v>48</v>
      </c>
    </row>
    <row r="1334" spans="1:27" x14ac:dyDescent="0.35">
      <c r="A1334">
        <v>202</v>
      </c>
      <c r="B1334">
        <v>202</v>
      </c>
      <c r="C1334" t="s">
        <v>38</v>
      </c>
      <c r="D1334" t="s">
        <v>39</v>
      </c>
      <c r="E1334">
        <v>4</v>
      </c>
      <c r="F1334" t="s">
        <v>263</v>
      </c>
      <c r="G1334">
        <v>4</v>
      </c>
      <c r="H1334">
        <v>12</v>
      </c>
      <c r="I1334">
        <v>1</v>
      </c>
      <c r="J1334">
        <v>69</v>
      </c>
      <c r="K1334">
        <v>28</v>
      </c>
      <c r="L1334">
        <v>28</v>
      </c>
      <c r="M1334">
        <v>1</v>
      </c>
      <c r="N1334" t="s">
        <v>246</v>
      </c>
      <c r="O1334" t="s">
        <v>201</v>
      </c>
      <c r="P1334" t="s">
        <v>202</v>
      </c>
      <c r="Q1334" t="s">
        <v>206</v>
      </c>
      <c r="R1334" t="s">
        <v>202</v>
      </c>
      <c r="S1334" t="s">
        <v>63</v>
      </c>
      <c r="T1334" t="s">
        <v>247</v>
      </c>
      <c r="U1334">
        <v>5</v>
      </c>
      <c r="V1334" t="s">
        <v>207</v>
      </c>
      <c r="W1334" t="s">
        <v>187</v>
      </c>
      <c r="X1334" t="s">
        <v>54</v>
      </c>
      <c r="Y1334">
        <v>1</v>
      </c>
      <c r="Z1334">
        <v>1</v>
      </c>
      <c r="AA1334">
        <v>48</v>
      </c>
    </row>
    <row r="1335" spans="1:27" x14ac:dyDescent="0.35">
      <c r="A1335">
        <v>202</v>
      </c>
      <c r="B1335">
        <v>202</v>
      </c>
      <c r="C1335" t="s">
        <v>38</v>
      </c>
      <c r="D1335" t="s">
        <v>39</v>
      </c>
      <c r="E1335">
        <v>4</v>
      </c>
      <c r="F1335" t="s">
        <v>263</v>
      </c>
      <c r="G1335">
        <v>4</v>
      </c>
      <c r="H1335">
        <v>12</v>
      </c>
      <c r="I1335">
        <v>1</v>
      </c>
      <c r="J1335">
        <v>70</v>
      </c>
      <c r="K1335">
        <v>64</v>
      </c>
      <c r="L1335">
        <v>64</v>
      </c>
      <c r="M1335">
        <v>2</v>
      </c>
      <c r="N1335" t="s">
        <v>237</v>
      </c>
      <c r="O1335" t="s">
        <v>201</v>
      </c>
      <c r="P1335" t="s">
        <v>202</v>
      </c>
      <c r="Q1335" t="s">
        <v>224</v>
      </c>
      <c r="R1335" t="s">
        <v>202</v>
      </c>
      <c r="S1335" t="s">
        <v>53</v>
      </c>
      <c r="T1335" t="s">
        <v>238</v>
      </c>
      <c r="U1335">
        <v>4</v>
      </c>
      <c r="V1335" t="s">
        <v>213</v>
      </c>
      <c r="W1335" t="s">
        <v>141</v>
      </c>
      <c r="X1335" t="s">
        <v>104</v>
      </c>
      <c r="Y1335">
        <v>2</v>
      </c>
      <c r="Z1335">
        <v>1</v>
      </c>
      <c r="AA1335">
        <v>48</v>
      </c>
    </row>
    <row r="1336" spans="1:27" x14ac:dyDescent="0.35">
      <c r="A1336">
        <v>202</v>
      </c>
      <c r="B1336">
        <v>202</v>
      </c>
      <c r="C1336" t="s">
        <v>38</v>
      </c>
      <c r="D1336" t="s">
        <v>39</v>
      </c>
      <c r="E1336">
        <v>4</v>
      </c>
      <c r="F1336" t="s">
        <v>263</v>
      </c>
      <c r="G1336">
        <v>4</v>
      </c>
      <c r="H1336">
        <v>12</v>
      </c>
      <c r="I1336">
        <v>1</v>
      </c>
      <c r="J1336">
        <v>71</v>
      </c>
      <c r="K1336">
        <v>72</v>
      </c>
      <c r="L1336">
        <v>72</v>
      </c>
      <c r="M1336">
        <v>2</v>
      </c>
      <c r="N1336" t="s">
        <v>250</v>
      </c>
      <c r="O1336" t="s">
        <v>201</v>
      </c>
      <c r="P1336" t="s">
        <v>202</v>
      </c>
      <c r="Q1336" t="s">
        <v>235</v>
      </c>
      <c r="R1336" t="s">
        <v>202</v>
      </c>
      <c r="S1336" t="s">
        <v>53</v>
      </c>
      <c r="T1336" t="s">
        <v>251</v>
      </c>
      <c r="U1336">
        <v>1</v>
      </c>
      <c r="V1336" t="s">
        <v>219</v>
      </c>
      <c r="W1336" t="s">
        <v>88</v>
      </c>
      <c r="X1336" t="s">
        <v>155</v>
      </c>
      <c r="Y1336">
        <v>2</v>
      </c>
      <c r="Z1336">
        <v>1</v>
      </c>
      <c r="AA1336">
        <v>48</v>
      </c>
    </row>
    <row r="1337" spans="1:27" x14ac:dyDescent="0.35">
      <c r="A1337">
        <v>202</v>
      </c>
      <c r="B1337">
        <v>202</v>
      </c>
      <c r="C1337" t="s">
        <v>38</v>
      </c>
      <c r="D1337" t="s">
        <v>39</v>
      </c>
      <c r="E1337">
        <v>4</v>
      </c>
      <c r="F1337" t="s">
        <v>263</v>
      </c>
      <c r="G1337">
        <v>4</v>
      </c>
      <c r="H1337">
        <v>12</v>
      </c>
      <c r="I1337">
        <v>1</v>
      </c>
      <c r="J1337">
        <v>72</v>
      </c>
      <c r="K1337">
        <v>68</v>
      </c>
      <c r="L1337">
        <v>68</v>
      </c>
      <c r="M1337">
        <v>2</v>
      </c>
      <c r="N1337" t="s">
        <v>242</v>
      </c>
      <c r="O1337" t="s">
        <v>201</v>
      </c>
      <c r="P1337" t="s">
        <v>202</v>
      </c>
      <c r="Q1337" t="s">
        <v>227</v>
      </c>
      <c r="R1337" t="s">
        <v>202</v>
      </c>
      <c r="S1337" t="s">
        <v>63</v>
      </c>
      <c r="T1337" t="s">
        <v>243</v>
      </c>
      <c r="U1337">
        <v>5</v>
      </c>
      <c r="V1337" t="s">
        <v>228</v>
      </c>
      <c r="W1337" t="s">
        <v>116</v>
      </c>
      <c r="X1337" t="s">
        <v>151</v>
      </c>
      <c r="Y1337">
        <v>1</v>
      </c>
      <c r="Z1337">
        <v>1</v>
      </c>
      <c r="AA1337">
        <v>48</v>
      </c>
    </row>
    <row r="1338" spans="1:27" x14ac:dyDescent="0.35">
      <c r="A1338">
        <v>202</v>
      </c>
      <c r="B1338">
        <v>202</v>
      </c>
      <c r="C1338" t="s">
        <v>38</v>
      </c>
      <c r="D1338" t="s">
        <v>39</v>
      </c>
      <c r="E1338">
        <v>4</v>
      </c>
      <c r="F1338" t="s">
        <v>263</v>
      </c>
      <c r="G1338">
        <v>4</v>
      </c>
      <c r="H1338">
        <v>12</v>
      </c>
      <c r="I1338">
        <v>2</v>
      </c>
      <c r="J1338">
        <v>1</v>
      </c>
      <c r="K1338">
        <v>3</v>
      </c>
      <c r="L1338">
        <v>3</v>
      </c>
      <c r="M1338">
        <v>1</v>
      </c>
      <c r="N1338" t="s">
        <v>121</v>
      </c>
      <c r="O1338" t="s">
        <v>42</v>
      </c>
      <c r="P1338" t="s">
        <v>70</v>
      </c>
      <c r="Q1338" t="s">
        <v>71</v>
      </c>
      <c r="R1338" t="s">
        <v>80</v>
      </c>
      <c r="S1338" t="s">
        <v>81</v>
      </c>
      <c r="T1338" t="s">
        <v>122</v>
      </c>
      <c r="U1338">
        <v>1</v>
      </c>
      <c r="V1338" t="s">
        <v>72</v>
      </c>
      <c r="W1338" t="s">
        <v>197</v>
      </c>
      <c r="X1338" t="s">
        <v>249</v>
      </c>
      <c r="Y1338">
        <v>1</v>
      </c>
      <c r="Z1338">
        <v>3</v>
      </c>
      <c r="AA1338">
        <v>48</v>
      </c>
    </row>
    <row r="1339" spans="1:27" x14ac:dyDescent="0.35">
      <c r="A1339">
        <v>202</v>
      </c>
      <c r="B1339">
        <v>202</v>
      </c>
      <c r="C1339" t="s">
        <v>38</v>
      </c>
      <c r="D1339" t="s">
        <v>39</v>
      </c>
      <c r="E1339">
        <v>4</v>
      </c>
      <c r="F1339" t="s">
        <v>263</v>
      </c>
      <c r="G1339">
        <v>4</v>
      </c>
      <c r="H1339">
        <v>12</v>
      </c>
      <c r="I1339">
        <v>2</v>
      </c>
      <c r="J1339">
        <v>2</v>
      </c>
      <c r="K1339">
        <v>2</v>
      </c>
      <c r="L1339">
        <v>2</v>
      </c>
      <c r="M1339">
        <v>1</v>
      </c>
      <c r="N1339" t="s">
        <v>97</v>
      </c>
      <c r="O1339" t="s">
        <v>42</v>
      </c>
      <c r="P1339" t="s">
        <v>98</v>
      </c>
      <c r="Q1339" t="s">
        <v>99</v>
      </c>
      <c r="R1339" t="s">
        <v>80</v>
      </c>
      <c r="S1339" t="s">
        <v>81</v>
      </c>
      <c r="T1339" t="s">
        <v>100</v>
      </c>
      <c r="U1339">
        <v>1</v>
      </c>
      <c r="V1339" t="s">
        <v>112</v>
      </c>
      <c r="W1339" t="s">
        <v>236</v>
      </c>
      <c r="X1339" t="s">
        <v>148</v>
      </c>
      <c r="Y1339">
        <v>2</v>
      </c>
      <c r="Z1339">
        <v>3</v>
      </c>
      <c r="AA1339">
        <v>48</v>
      </c>
    </row>
    <row r="1340" spans="1:27" x14ac:dyDescent="0.35">
      <c r="A1340">
        <v>202</v>
      </c>
      <c r="B1340">
        <v>202</v>
      </c>
      <c r="C1340" t="s">
        <v>38</v>
      </c>
      <c r="D1340" t="s">
        <v>39</v>
      </c>
      <c r="E1340">
        <v>4</v>
      </c>
      <c r="F1340" t="s">
        <v>263</v>
      </c>
      <c r="G1340">
        <v>4</v>
      </c>
      <c r="H1340">
        <v>12</v>
      </c>
      <c r="I1340">
        <v>2</v>
      </c>
      <c r="J1340">
        <v>3</v>
      </c>
      <c r="K1340">
        <v>5</v>
      </c>
      <c r="L1340">
        <v>5</v>
      </c>
      <c r="M1340">
        <v>1</v>
      </c>
      <c r="N1340" t="s">
        <v>59</v>
      </c>
      <c r="O1340" t="s">
        <v>42</v>
      </c>
      <c r="P1340" t="s">
        <v>60</v>
      </c>
      <c r="Q1340" t="s">
        <v>61</v>
      </c>
      <c r="R1340" t="s">
        <v>62</v>
      </c>
      <c r="S1340" t="s">
        <v>63</v>
      </c>
      <c r="T1340" t="s">
        <v>64</v>
      </c>
      <c r="U1340">
        <v>5</v>
      </c>
      <c r="V1340" t="s">
        <v>90</v>
      </c>
      <c r="W1340" t="s">
        <v>257</v>
      </c>
      <c r="X1340" t="s">
        <v>137</v>
      </c>
      <c r="Y1340">
        <v>1</v>
      </c>
      <c r="Z1340">
        <v>3</v>
      </c>
      <c r="AA1340">
        <v>48</v>
      </c>
    </row>
    <row r="1341" spans="1:27" x14ac:dyDescent="0.35">
      <c r="A1341">
        <v>202</v>
      </c>
      <c r="B1341">
        <v>202</v>
      </c>
      <c r="C1341" t="s">
        <v>38</v>
      </c>
      <c r="D1341" t="s">
        <v>39</v>
      </c>
      <c r="E1341">
        <v>4</v>
      </c>
      <c r="F1341" t="s">
        <v>263</v>
      </c>
      <c r="G1341">
        <v>4</v>
      </c>
      <c r="H1341">
        <v>12</v>
      </c>
      <c r="I1341">
        <v>2</v>
      </c>
      <c r="J1341">
        <v>4</v>
      </c>
      <c r="K1341">
        <v>40</v>
      </c>
      <c r="L1341">
        <v>40</v>
      </c>
      <c r="M1341">
        <v>2</v>
      </c>
      <c r="N1341" t="s">
        <v>105</v>
      </c>
      <c r="O1341" t="s">
        <v>42</v>
      </c>
      <c r="P1341" t="s">
        <v>74</v>
      </c>
      <c r="Q1341" t="s">
        <v>75</v>
      </c>
      <c r="R1341" t="s">
        <v>52</v>
      </c>
      <c r="S1341" t="s">
        <v>53</v>
      </c>
      <c r="T1341" t="s">
        <v>106</v>
      </c>
      <c r="U1341">
        <v>1</v>
      </c>
      <c r="V1341" t="s">
        <v>76</v>
      </c>
      <c r="W1341" t="s">
        <v>179</v>
      </c>
      <c r="X1341" t="s">
        <v>207</v>
      </c>
      <c r="Y1341">
        <v>1</v>
      </c>
      <c r="Z1341">
        <v>3</v>
      </c>
      <c r="AA1341">
        <v>48</v>
      </c>
    </row>
    <row r="1342" spans="1:27" x14ac:dyDescent="0.35">
      <c r="A1342">
        <v>202</v>
      </c>
      <c r="B1342">
        <v>202</v>
      </c>
      <c r="C1342" t="s">
        <v>38</v>
      </c>
      <c r="D1342" t="s">
        <v>39</v>
      </c>
      <c r="E1342">
        <v>4</v>
      </c>
      <c r="F1342" t="s">
        <v>263</v>
      </c>
      <c r="G1342">
        <v>4</v>
      </c>
      <c r="H1342">
        <v>12</v>
      </c>
      <c r="I1342">
        <v>2</v>
      </c>
      <c r="J1342">
        <v>5</v>
      </c>
      <c r="K1342">
        <v>8</v>
      </c>
      <c r="L1342">
        <v>8</v>
      </c>
      <c r="M1342">
        <v>1</v>
      </c>
      <c r="N1342" t="s">
        <v>117</v>
      </c>
      <c r="O1342" t="s">
        <v>42</v>
      </c>
      <c r="P1342" t="s">
        <v>43</v>
      </c>
      <c r="Q1342" t="s">
        <v>44</v>
      </c>
      <c r="R1342" t="s">
        <v>52</v>
      </c>
      <c r="S1342" t="s">
        <v>53</v>
      </c>
      <c r="T1342" t="s">
        <v>118</v>
      </c>
      <c r="U1342">
        <v>4</v>
      </c>
      <c r="V1342" t="s">
        <v>47</v>
      </c>
      <c r="W1342" t="s">
        <v>243</v>
      </c>
      <c r="X1342" t="s">
        <v>145</v>
      </c>
      <c r="Y1342">
        <v>1</v>
      </c>
      <c r="Z1342">
        <v>3</v>
      </c>
      <c r="AA1342">
        <v>48</v>
      </c>
    </row>
    <row r="1343" spans="1:27" x14ac:dyDescent="0.35">
      <c r="A1343">
        <v>202</v>
      </c>
      <c r="B1343">
        <v>202</v>
      </c>
      <c r="C1343" t="s">
        <v>38</v>
      </c>
      <c r="D1343" t="s">
        <v>39</v>
      </c>
      <c r="E1343">
        <v>4</v>
      </c>
      <c r="F1343" t="s">
        <v>263</v>
      </c>
      <c r="G1343">
        <v>4</v>
      </c>
      <c r="H1343">
        <v>12</v>
      </c>
      <c r="I1343">
        <v>2</v>
      </c>
      <c r="J1343">
        <v>6</v>
      </c>
      <c r="K1343">
        <v>1</v>
      </c>
      <c r="L1343">
        <v>1</v>
      </c>
      <c r="M1343">
        <v>1</v>
      </c>
      <c r="N1343" t="s">
        <v>109</v>
      </c>
      <c r="O1343" t="s">
        <v>42</v>
      </c>
      <c r="P1343" t="s">
        <v>98</v>
      </c>
      <c r="Q1343" t="s">
        <v>99</v>
      </c>
      <c r="R1343" t="s">
        <v>45</v>
      </c>
      <c r="S1343" t="s">
        <v>46</v>
      </c>
      <c r="T1343" t="s">
        <v>110</v>
      </c>
      <c r="U1343">
        <v>4</v>
      </c>
      <c r="V1343" t="s">
        <v>100</v>
      </c>
      <c r="W1343" t="s">
        <v>161</v>
      </c>
      <c r="X1343" t="s">
        <v>216</v>
      </c>
      <c r="Y1343">
        <v>1</v>
      </c>
      <c r="Z1343">
        <v>3</v>
      </c>
      <c r="AA1343">
        <v>48</v>
      </c>
    </row>
    <row r="1344" spans="1:27" x14ac:dyDescent="0.35">
      <c r="A1344">
        <v>202</v>
      </c>
      <c r="B1344">
        <v>202</v>
      </c>
      <c r="C1344" t="s">
        <v>38</v>
      </c>
      <c r="D1344" t="s">
        <v>39</v>
      </c>
      <c r="E1344">
        <v>4</v>
      </c>
      <c r="F1344" t="s">
        <v>263</v>
      </c>
      <c r="G1344">
        <v>4</v>
      </c>
      <c r="H1344">
        <v>12</v>
      </c>
      <c r="I1344">
        <v>2</v>
      </c>
      <c r="J1344">
        <v>7</v>
      </c>
      <c r="K1344">
        <v>9</v>
      </c>
      <c r="L1344">
        <v>9</v>
      </c>
      <c r="M1344">
        <v>1</v>
      </c>
      <c r="N1344" t="s">
        <v>55</v>
      </c>
      <c r="O1344" t="s">
        <v>42</v>
      </c>
      <c r="P1344" t="s">
        <v>56</v>
      </c>
      <c r="Q1344" t="s">
        <v>57</v>
      </c>
      <c r="R1344" t="s">
        <v>45</v>
      </c>
      <c r="S1344" t="s">
        <v>46</v>
      </c>
      <c r="T1344" t="s">
        <v>58</v>
      </c>
      <c r="U1344">
        <v>1</v>
      </c>
      <c r="V1344" t="s">
        <v>108</v>
      </c>
      <c r="W1344" t="s">
        <v>133</v>
      </c>
      <c r="X1344" t="s">
        <v>251</v>
      </c>
      <c r="Y1344">
        <v>1</v>
      </c>
      <c r="Z1344">
        <v>3</v>
      </c>
      <c r="AA1344">
        <v>48</v>
      </c>
    </row>
    <row r="1345" spans="1:27" x14ac:dyDescent="0.35">
      <c r="A1345">
        <v>202</v>
      </c>
      <c r="B1345">
        <v>202</v>
      </c>
      <c r="C1345" t="s">
        <v>38</v>
      </c>
      <c r="D1345" t="s">
        <v>39</v>
      </c>
      <c r="E1345">
        <v>4</v>
      </c>
      <c r="F1345" t="s">
        <v>263</v>
      </c>
      <c r="G1345">
        <v>4</v>
      </c>
      <c r="H1345">
        <v>12</v>
      </c>
      <c r="I1345">
        <v>2</v>
      </c>
      <c r="J1345">
        <v>8</v>
      </c>
      <c r="K1345">
        <v>41</v>
      </c>
      <c r="L1345">
        <v>41</v>
      </c>
      <c r="M1345">
        <v>2</v>
      </c>
      <c r="N1345" t="s">
        <v>101</v>
      </c>
      <c r="O1345" t="s">
        <v>42</v>
      </c>
      <c r="P1345" t="s">
        <v>102</v>
      </c>
      <c r="Q1345" t="s">
        <v>103</v>
      </c>
      <c r="R1345" t="s">
        <v>45</v>
      </c>
      <c r="S1345" t="s">
        <v>46</v>
      </c>
      <c r="T1345" t="s">
        <v>104</v>
      </c>
      <c r="U1345">
        <v>4</v>
      </c>
      <c r="V1345" t="s">
        <v>114</v>
      </c>
      <c r="W1345" t="s">
        <v>183</v>
      </c>
      <c r="X1345" t="s">
        <v>210</v>
      </c>
      <c r="Y1345">
        <v>1</v>
      </c>
      <c r="Z1345">
        <v>3</v>
      </c>
      <c r="AA1345">
        <v>48</v>
      </c>
    </row>
    <row r="1346" spans="1:27" x14ac:dyDescent="0.35">
      <c r="A1346">
        <v>202</v>
      </c>
      <c r="B1346">
        <v>202</v>
      </c>
      <c r="C1346" t="s">
        <v>38</v>
      </c>
      <c r="D1346" t="s">
        <v>39</v>
      </c>
      <c r="E1346">
        <v>4</v>
      </c>
      <c r="F1346" t="s">
        <v>263</v>
      </c>
      <c r="G1346">
        <v>4</v>
      </c>
      <c r="H1346">
        <v>12</v>
      </c>
      <c r="I1346">
        <v>2</v>
      </c>
      <c r="J1346">
        <v>9</v>
      </c>
      <c r="K1346">
        <v>4</v>
      </c>
      <c r="L1346">
        <v>4</v>
      </c>
      <c r="M1346">
        <v>1</v>
      </c>
      <c r="N1346" t="s">
        <v>69</v>
      </c>
      <c r="O1346" t="s">
        <v>42</v>
      </c>
      <c r="P1346" t="s">
        <v>70</v>
      </c>
      <c r="Q1346" t="s">
        <v>71</v>
      </c>
      <c r="R1346" t="s">
        <v>62</v>
      </c>
      <c r="S1346" t="s">
        <v>63</v>
      </c>
      <c r="T1346" t="s">
        <v>72</v>
      </c>
      <c r="U1346">
        <v>4</v>
      </c>
      <c r="V1346" t="s">
        <v>64</v>
      </c>
      <c r="W1346" t="s">
        <v>230</v>
      </c>
      <c r="X1346" t="s">
        <v>141</v>
      </c>
      <c r="Y1346">
        <v>2</v>
      </c>
      <c r="Z1346">
        <v>3</v>
      </c>
      <c r="AA1346">
        <v>48</v>
      </c>
    </row>
    <row r="1347" spans="1:27" x14ac:dyDescent="0.35">
      <c r="A1347">
        <v>202</v>
      </c>
      <c r="B1347">
        <v>202</v>
      </c>
      <c r="C1347" t="s">
        <v>38</v>
      </c>
      <c r="D1347" t="s">
        <v>39</v>
      </c>
      <c r="E1347">
        <v>4</v>
      </c>
      <c r="F1347" t="s">
        <v>263</v>
      </c>
      <c r="G1347">
        <v>4</v>
      </c>
      <c r="H1347">
        <v>12</v>
      </c>
      <c r="I1347">
        <v>2</v>
      </c>
      <c r="J1347">
        <v>10</v>
      </c>
      <c r="K1347">
        <v>47</v>
      </c>
      <c r="L1347">
        <v>47</v>
      </c>
      <c r="M1347">
        <v>2</v>
      </c>
      <c r="N1347" t="s">
        <v>87</v>
      </c>
      <c r="O1347" t="s">
        <v>42</v>
      </c>
      <c r="P1347" t="s">
        <v>50</v>
      </c>
      <c r="Q1347" t="s">
        <v>51</v>
      </c>
      <c r="R1347" t="s">
        <v>45</v>
      </c>
      <c r="S1347" t="s">
        <v>46</v>
      </c>
      <c r="T1347" t="s">
        <v>88</v>
      </c>
      <c r="U1347">
        <v>2</v>
      </c>
      <c r="V1347" t="s">
        <v>104</v>
      </c>
      <c r="W1347" t="s">
        <v>219</v>
      </c>
      <c r="X1347" t="s">
        <v>175</v>
      </c>
      <c r="Y1347">
        <v>2</v>
      </c>
      <c r="Z1347">
        <v>3</v>
      </c>
      <c r="AA1347">
        <v>48</v>
      </c>
    </row>
    <row r="1348" spans="1:27" x14ac:dyDescent="0.35">
      <c r="A1348">
        <v>202</v>
      </c>
      <c r="B1348">
        <v>202</v>
      </c>
      <c r="C1348" t="s">
        <v>38</v>
      </c>
      <c r="D1348" t="s">
        <v>39</v>
      </c>
      <c r="E1348">
        <v>4</v>
      </c>
      <c r="F1348" t="s">
        <v>263</v>
      </c>
      <c r="G1348">
        <v>4</v>
      </c>
      <c r="H1348">
        <v>12</v>
      </c>
      <c r="I1348">
        <v>2</v>
      </c>
      <c r="J1348">
        <v>11</v>
      </c>
      <c r="K1348">
        <v>45</v>
      </c>
      <c r="L1348">
        <v>45</v>
      </c>
      <c r="M1348">
        <v>2</v>
      </c>
      <c r="N1348" t="s">
        <v>83</v>
      </c>
      <c r="O1348" t="s">
        <v>42</v>
      </c>
      <c r="P1348" t="s">
        <v>84</v>
      </c>
      <c r="Q1348" t="s">
        <v>85</v>
      </c>
      <c r="R1348" t="s">
        <v>62</v>
      </c>
      <c r="S1348" t="s">
        <v>63</v>
      </c>
      <c r="T1348" t="s">
        <v>86</v>
      </c>
      <c r="U1348">
        <v>2</v>
      </c>
      <c r="V1348" t="s">
        <v>116</v>
      </c>
      <c r="W1348" t="s">
        <v>225</v>
      </c>
      <c r="X1348" t="s">
        <v>195</v>
      </c>
      <c r="Y1348">
        <v>1</v>
      </c>
      <c r="Z1348">
        <v>3</v>
      </c>
      <c r="AA1348">
        <v>48</v>
      </c>
    </row>
    <row r="1349" spans="1:27" x14ac:dyDescent="0.35">
      <c r="A1349">
        <v>202</v>
      </c>
      <c r="B1349">
        <v>202</v>
      </c>
      <c r="C1349" t="s">
        <v>38</v>
      </c>
      <c r="D1349" t="s">
        <v>39</v>
      </c>
      <c r="E1349">
        <v>4</v>
      </c>
      <c r="F1349" t="s">
        <v>263</v>
      </c>
      <c r="G1349">
        <v>4</v>
      </c>
      <c r="H1349">
        <v>12</v>
      </c>
      <c r="I1349">
        <v>2</v>
      </c>
      <c r="J1349">
        <v>12</v>
      </c>
      <c r="K1349">
        <v>44</v>
      </c>
      <c r="L1349">
        <v>44</v>
      </c>
      <c r="M1349">
        <v>2</v>
      </c>
      <c r="N1349" t="s">
        <v>91</v>
      </c>
      <c r="O1349" t="s">
        <v>42</v>
      </c>
      <c r="P1349" t="s">
        <v>92</v>
      </c>
      <c r="Q1349" t="s">
        <v>93</v>
      </c>
      <c r="R1349" t="s">
        <v>62</v>
      </c>
      <c r="S1349" t="s">
        <v>63</v>
      </c>
      <c r="T1349" t="s">
        <v>94</v>
      </c>
      <c r="U1349">
        <v>4</v>
      </c>
      <c r="V1349" t="s">
        <v>68</v>
      </c>
      <c r="W1349" t="s">
        <v>213</v>
      </c>
      <c r="X1349" t="s">
        <v>199</v>
      </c>
      <c r="Y1349">
        <v>2</v>
      </c>
      <c r="Z1349">
        <v>3</v>
      </c>
      <c r="AA1349">
        <v>48</v>
      </c>
    </row>
    <row r="1350" spans="1:27" x14ac:dyDescent="0.35">
      <c r="A1350">
        <v>202</v>
      </c>
      <c r="B1350">
        <v>202</v>
      </c>
      <c r="C1350" t="s">
        <v>38</v>
      </c>
      <c r="D1350" t="s">
        <v>39</v>
      </c>
      <c r="E1350">
        <v>4</v>
      </c>
      <c r="F1350" t="s">
        <v>263</v>
      </c>
      <c r="G1350">
        <v>4</v>
      </c>
      <c r="H1350">
        <v>12</v>
      </c>
      <c r="I1350">
        <v>2</v>
      </c>
      <c r="J1350">
        <v>13</v>
      </c>
      <c r="K1350">
        <v>37</v>
      </c>
      <c r="L1350">
        <v>37</v>
      </c>
      <c r="M1350">
        <v>2</v>
      </c>
      <c r="N1350" t="s">
        <v>119</v>
      </c>
      <c r="O1350" t="s">
        <v>42</v>
      </c>
      <c r="P1350" t="s">
        <v>66</v>
      </c>
      <c r="Q1350" t="s">
        <v>67</v>
      </c>
      <c r="R1350" t="s">
        <v>80</v>
      </c>
      <c r="S1350" t="s">
        <v>81</v>
      </c>
      <c r="T1350" t="s">
        <v>120</v>
      </c>
      <c r="U1350">
        <v>5</v>
      </c>
      <c r="V1350" t="s">
        <v>82</v>
      </c>
      <c r="W1350" t="s">
        <v>189</v>
      </c>
      <c r="X1350" t="s">
        <v>233</v>
      </c>
      <c r="Y1350">
        <v>2</v>
      </c>
      <c r="Z1350">
        <v>3</v>
      </c>
      <c r="AA1350">
        <v>48</v>
      </c>
    </row>
    <row r="1351" spans="1:27" x14ac:dyDescent="0.35">
      <c r="A1351">
        <v>202</v>
      </c>
      <c r="B1351">
        <v>202</v>
      </c>
      <c r="C1351" t="s">
        <v>38</v>
      </c>
      <c r="D1351" t="s">
        <v>39</v>
      </c>
      <c r="E1351">
        <v>4</v>
      </c>
      <c r="F1351" t="s">
        <v>263</v>
      </c>
      <c r="G1351">
        <v>4</v>
      </c>
      <c r="H1351">
        <v>12</v>
      </c>
      <c r="I1351">
        <v>2</v>
      </c>
      <c r="J1351">
        <v>14</v>
      </c>
      <c r="K1351">
        <v>46</v>
      </c>
      <c r="L1351">
        <v>46</v>
      </c>
      <c r="M1351">
        <v>2</v>
      </c>
      <c r="N1351" t="s">
        <v>115</v>
      </c>
      <c r="O1351" t="s">
        <v>42</v>
      </c>
      <c r="P1351" t="s">
        <v>84</v>
      </c>
      <c r="Q1351" t="s">
        <v>85</v>
      </c>
      <c r="R1351" t="s">
        <v>52</v>
      </c>
      <c r="S1351" t="s">
        <v>53</v>
      </c>
      <c r="T1351" t="s">
        <v>116</v>
      </c>
      <c r="U1351">
        <v>2</v>
      </c>
      <c r="V1351" t="s">
        <v>54</v>
      </c>
      <c r="W1351" t="s">
        <v>155</v>
      </c>
      <c r="X1351" t="s">
        <v>245</v>
      </c>
      <c r="Y1351">
        <v>2</v>
      </c>
      <c r="Z1351">
        <v>3</v>
      </c>
      <c r="AA1351">
        <v>48</v>
      </c>
    </row>
    <row r="1352" spans="1:27" x14ac:dyDescent="0.35">
      <c r="A1352">
        <v>202</v>
      </c>
      <c r="B1352">
        <v>202</v>
      </c>
      <c r="C1352" t="s">
        <v>38</v>
      </c>
      <c r="D1352" t="s">
        <v>39</v>
      </c>
      <c r="E1352">
        <v>4</v>
      </c>
      <c r="F1352" t="s">
        <v>263</v>
      </c>
      <c r="G1352">
        <v>4</v>
      </c>
      <c r="H1352">
        <v>12</v>
      </c>
      <c r="I1352">
        <v>2</v>
      </c>
      <c r="J1352">
        <v>15</v>
      </c>
      <c r="K1352">
        <v>11</v>
      </c>
      <c r="L1352">
        <v>11</v>
      </c>
      <c r="M1352">
        <v>1</v>
      </c>
      <c r="N1352" t="s">
        <v>77</v>
      </c>
      <c r="O1352" t="s">
        <v>42</v>
      </c>
      <c r="P1352" t="s">
        <v>78</v>
      </c>
      <c r="Q1352" t="s">
        <v>79</v>
      </c>
      <c r="R1352" t="s">
        <v>80</v>
      </c>
      <c r="S1352" t="s">
        <v>81</v>
      </c>
      <c r="T1352" t="s">
        <v>82</v>
      </c>
      <c r="U1352">
        <v>4</v>
      </c>
      <c r="V1352" t="s">
        <v>96</v>
      </c>
      <c r="W1352" t="s">
        <v>173</v>
      </c>
      <c r="X1352" t="s">
        <v>222</v>
      </c>
      <c r="Y1352">
        <v>1</v>
      </c>
      <c r="Z1352">
        <v>3</v>
      </c>
      <c r="AA1352">
        <v>48</v>
      </c>
    </row>
    <row r="1353" spans="1:27" x14ac:dyDescent="0.35">
      <c r="A1353">
        <v>202</v>
      </c>
      <c r="B1353">
        <v>202</v>
      </c>
      <c r="C1353" t="s">
        <v>38</v>
      </c>
      <c r="D1353" t="s">
        <v>39</v>
      </c>
      <c r="E1353">
        <v>4</v>
      </c>
      <c r="F1353" t="s">
        <v>263</v>
      </c>
      <c r="G1353">
        <v>4</v>
      </c>
      <c r="H1353">
        <v>12</v>
      </c>
      <c r="I1353">
        <v>2</v>
      </c>
      <c r="J1353">
        <v>16</v>
      </c>
      <c r="K1353">
        <v>39</v>
      </c>
      <c r="L1353">
        <v>39</v>
      </c>
      <c r="M1353">
        <v>2</v>
      </c>
      <c r="N1353" t="s">
        <v>73</v>
      </c>
      <c r="O1353" t="s">
        <v>42</v>
      </c>
      <c r="P1353" t="s">
        <v>74</v>
      </c>
      <c r="Q1353" t="s">
        <v>75</v>
      </c>
      <c r="R1353" t="s">
        <v>45</v>
      </c>
      <c r="S1353" t="s">
        <v>46</v>
      </c>
      <c r="T1353" t="s">
        <v>76</v>
      </c>
      <c r="U1353">
        <v>2</v>
      </c>
      <c r="V1353" t="s">
        <v>110</v>
      </c>
      <c r="W1353" t="s">
        <v>151</v>
      </c>
      <c r="X1353" t="s">
        <v>253</v>
      </c>
      <c r="Y1353">
        <v>2</v>
      </c>
      <c r="Z1353">
        <v>3</v>
      </c>
      <c r="AA1353">
        <v>48</v>
      </c>
    </row>
    <row r="1354" spans="1:27" x14ac:dyDescent="0.35">
      <c r="A1354">
        <v>202</v>
      </c>
      <c r="B1354">
        <v>202</v>
      </c>
      <c r="C1354" t="s">
        <v>38</v>
      </c>
      <c r="D1354" t="s">
        <v>39</v>
      </c>
      <c r="E1354">
        <v>4</v>
      </c>
      <c r="F1354" t="s">
        <v>263</v>
      </c>
      <c r="G1354">
        <v>4</v>
      </c>
      <c r="H1354">
        <v>12</v>
      </c>
      <c r="I1354">
        <v>2</v>
      </c>
      <c r="J1354">
        <v>17</v>
      </c>
      <c r="K1354">
        <v>7</v>
      </c>
      <c r="L1354">
        <v>7</v>
      </c>
      <c r="M1354">
        <v>1</v>
      </c>
      <c r="N1354" t="s">
        <v>41</v>
      </c>
      <c r="O1354" t="s">
        <v>42</v>
      </c>
      <c r="P1354" t="s">
        <v>43</v>
      </c>
      <c r="Q1354" t="s">
        <v>44</v>
      </c>
      <c r="R1354" t="s">
        <v>45</v>
      </c>
      <c r="S1354" t="s">
        <v>46</v>
      </c>
      <c r="T1354" t="s">
        <v>47</v>
      </c>
      <c r="U1354">
        <v>2</v>
      </c>
      <c r="V1354" t="s">
        <v>58</v>
      </c>
      <c r="W1354" t="s">
        <v>261</v>
      </c>
      <c r="X1354" t="s">
        <v>165</v>
      </c>
      <c r="Y1354">
        <v>2</v>
      </c>
      <c r="Z1354">
        <v>3</v>
      </c>
      <c r="AA1354">
        <v>48</v>
      </c>
    </row>
    <row r="1355" spans="1:27" x14ac:dyDescent="0.35">
      <c r="A1355">
        <v>202</v>
      </c>
      <c r="B1355">
        <v>202</v>
      </c>
      <c r="C1355" t="s">
        <v>38</v>
      </c>
      <c r="D1355" t="s">
        <v>39</v>
      </c>
      <c r="E1355">
        <v>4</v>
      </c>
      <c r="F1355" t="s">
        <v>263</v>
      </c>
      <c r="G1355">
        <v>4</v>
      </c>
      <c r="H1355">
        <v>12</v>
      </c>
      <c r="I1355">
        <v>2</v>
      </c>
      <c r="J1355">
        <v>18</v>
      </c>
      <c r="K1355">
        <v>38</v>
      </c>
      <c r="L1355">
        <v>38</v>
      </c>
      <c r="M1355">
        <v>2</v>
      </c>
      <c r="N1355" t="s">
        <v>65</v>
      </c>
      <c r="O1355" t="s">
        <v>42</v>
      </c>
      <c r="P1355" t="s">
        <v>66</v>
      </c>
      <c r="Q1355" t="s">
        <v>67</v>
      </c>
      <c r="R1355" t="s">
        <v>62</v>
      </c>
      <c r="S1355" t="s">
        <v>63</v>
      </c>
      <c r="T1355" t="s">
        <v>68</v>
      </c>
      <c r="U1355">
        <v>5</v>
      </c>
      <c r="V1355" t="s">
        <v>120</v>
      </c>
      <c r="W1355" t="s">
        <v>128</v>
      </c>
      <c r="X1355" t="s">
        <v>238</v>
      </c>
      <c r="Y1355">
        <v>1</v>
      </c>
      <c r="Z1355">
        <v>3</v>
      </c>
      <c r="AA1355">
        <v>48</v>
      </c>
    </row>
    <row r="1356" spans="1:27" x14ac:dyDescent="0.35">
      <c r="A1356">
        <v>202</v>
      </c>
      <c r="B1356">
        <v>202</v>
      </c>
      <c r="C1356" t="s">
        <v>38</v>
      </c>
      <c r="D1356" t="s">
        <v>39</v>
      </c>
      <c r="E1356">
        <v>4</v>
      </c>
      <c r="F1356" t="s">
        <v>263</v>
      </c>
      <c r="G1356">
        <v>4</v>
      </c>
      <c r="H1356">
        <v>12</v>
      </c>
      <c r="I1356">
        <v>2</v>
      </c>
      <c r="J1356">
        <v>19</v>
      </c>
      <c r="K1356">
        <v>6</v>
      </c>
      <c r="L1356">
        <v>6</v>
      </c>
      <c r="M1356">
        <v>1</v>
      </c>
      <c r="N1356" t="s">
        <v>89</v>
      </c>
      <c r="O1356" t="s">
        <v>42</v>
      </c>
      <c r="P1356" t="s">
        <v>60</v>
      </c>
      <c r="Q1356" t="s">
        <v>61</v>
      </c>
      <c r="R1356" t="s">
        <v>52</v>
      </c>
      <c r="S1356" t="s">
        <v>53</v>
      </c>
      <c r="T1356" t="s">
        <v>90</v>
      </c>
      <c r="U1356">
        <v>4</v>
      </c>
      <c r="V1356" t="s">
        <v>118</v>
      </c>
      <c r="W1356" t="s">
        <v>247</v>
      </c>
      <c r="X1356" t="s">
        <v>193</v>
      </c>
      <c r="Y1356">
        <v>2</v>
      </c>
      <c r="Z1356">
        <v>3</v>
      </c>
      <c r="AA1356">
        <v>48</v>
      </c>
    </row>
    <row r="1357" spans="1:27" x14ac:dyDescent="0.35">
      <c r="A1357">
        <v>202</v>
      </c>
      <c r="B1357">
        <v>202</v>
      </c>
      <c r="C1357" t="s">
        <v>38</v>
      </c>
      <c r="D1357" t="s">
        <v>39</v>
      </c>
      <c r="E1357">
        <v>4</v>
      </c>
      <c r="F1357" t="s">
        <v>263</v>
      </c>
      <c r="G1357">
        <v>4</v>
      </c>
      <c r="H1357">
        <v>12</v>
      </c>
      <c r="I1357">
        <v>2</v>
      </c>
      <c r="J1357">
        <v>20</v>
      </c>
      <c r="K1357">
        <v>12</v>
      </c>
      <c r="L1357">
        <v>12</v>
      </c>
      <c r="M1357">
        <v>1</v>
      </c>
      <c r="N1357" t="s">
        <v>95</v>
      </c>
      <c r="O1357" t="s">
        <v>42</v>
      </c>
      <c r="P1357" t="s">
        <v>78</v>
      </c>
      <c r="Q1357" t="s">
        <v>79</v>
      </c>
      <c r="R1357" t="s">
        <v>52</v>
      </c>
      <c r="S1357" t="s">
        <v>53</v>
      </c>
      <c r="T1357" t="s">
        <v>96</v>
      </c>
      <c r="U1357">
        <v>2</v>
      </c>
      <c r="V1357" t="s">
        <v>106</v>
      </c>
      <c r="W1357" t="s">
        <v>159</v>
      </c>
      <c r="X1357" t="s">
        <v>228</v>
      </c>
      <c r="Y1357">
        <v>2</v>
      </c>
      <c r="Z1357">
        <v>3</v>
      </c>
      <c r="AA1357">
        <v>48</v>
      </c>
    </row>
    <row r="1358" spans="1:27" x14ac:dyDescent="0.35">
      <c r="A1358">
        <v>202</v>
      </c>
      <c r="B1358">
        <v>202</v>
      </c>
      <c r="C1358" t="s">
        <v>38</v>
      </c>
      <c r="D1358" t="s">
        <v>39</v>
      </c>
      <c r="E1358">
        <v>4</v>
      </c>
      <c r="F1358" t="s">
        <v>263</v>
      </c>
      <c r="G1358">
        <v>4</v>
      </c>
      <c r="H1358">
        <v>12</v>
      </c>
      <c r="I1358">
        <v>2</v>
      </c>
      <c r="J1358">
        <v>21</v>
      </c>
      <c r="K1358">
        <v>10</v>
      </c>
      <c r="L1358">
        <v>10</v>
      </c>
      <c r="M1358">
        <v>1</v>
      </c>
      <c r="N1358" t="s">
        <v>107</v>
      </c>
      <c r="O1358" t="s">
        <v>42</v>
      </c>
      <c r="P1358" t="s">
        <v>56</v>
      </c>
      <c r="Q1358" t="s">
        <v>57</v>
      </c>
      <c r="R1358" t="s">
        <v>62</v>
      </c>
      <c r="S1358" t="s">
        <v>63</v>
      </c>
      <c r="T1358" t="s">
        <v>108</v>
      </c>
      <c r="U1358">
        <v>4</v>
      </c>
      <c r="V1358" t="s">
        <v>86</v>
      </c>
      <c r="W1358" t="s">
        <v>169</v>
      </c>
      <c r="X1358" t="s">
        <v>204</v>
      </c>
      <c r="Y1358">
        <v>2</v>
      </c>
      <c r="Z1358">
        <v>3</v>
      </c>
      <c r="AA1358">
        <v>48</v>
      </c>
    </row>
    <row r="1359" spans="1:27" x14ac:dyDescent="0.35">
      <c r="A1359">
        <v>202</v>
      </c>
      <c r="B1359">
        <v>202</v>
      </c>
      <c r="C1359" t="s">
        <v>38</v>
      </c>
      <c r="D1359" t="s">
        <v>39</v>
      </c>
      <c r="E1359">
        <v>4</v>
      </c>
      <c r="F1359" t="s">
        <v>263</v>
      </c>
      <c r="G1359">
        <v>4</v>
      </c>
      <c r="H1359">
        <v>12</v>
      </c>
      <c r="I1359">
        <v>2</v>
      </c>
      <c r="J1359">
        <v>22</v>
      </c>
      <c r="K1359">
        <v>43</v>
      </c>
      <c r="L1359">
        <v>43</v>
      </c>
      <c r="M1359">
        <v>2</v>
      </c>
      <c r="N1359" t="s">
        <v>111</v>
      </c>
      <c r="O1359" t="s">
        <v>42</v>
      </c>
      <c r="P1359" t="s">
        <v>92</v>
      </c>
      <c r="Q1359" t="s">
        <v>93</v>
      </c>
      <c r="R1359" t="s">
        <v>80</v>
      </c>
      <c r="S1359" t="s">
        <v>81</v>
      </c>
      <c r="T1359" t="s">
        <v>112</v>
      </c>
      <c r="U1359">
        <v>2</v>
      </c>
      <c r="V1359" t="s">
        <v>94</v>
      </c>
      <c r="W1359" t="s">
        <v>259</v>
      </c>
      <c r="X1359" t="s">
        <v>191</v>
      </c>
      <c r="Y1359">
        <v>1</v>
      </c>
      <c r="Z1359">
        <v>3</v>
      </c>
      <c r="AA1359">
        <v>48</v>
      </c>
    </row>
    <row r="1360" spans="1:27" x14ac:dyDescent="0.35">
      <c r="A1360">
        <v>202</v>
      </c>
      <c r="B1360">
        <v>202</v>
      </c>
      <c r="C1360" t="s">
        <v>38</v>
      </c>
      <c r="D1360" t="s">
        <v>39</v>
      </c>
      <c r="E1360">
        <v>4</v>
      </c>
      <c r="F1360" t="s">
        <v>263</v>
      </c>
      <c r="G1360">
        <v>4</v>
      </c>
      <c r="H1360">
        <v>12</v>
      </c>
      <c r="I1360">
        <v>2</v>
      </c>
      <c r="J1360">
        <v>23</v>
      </c>
      <c r="K1360">
        <v>48</v>
      </c>
      <c r="L1360">
        <v>48</v>
      </c>
      <c r="M1360">
        <v>2</v>
      </c>
      <c r="N1360" t="s">
        <v>49</v>
      </c>
      <c r="O1360" t="s">
        <v>42</v>
      </c>
      <c r="P1360" t="s">
        <v>50</v>
      </c>
      <c r="Q1360" t="s">
        <v>51</v>
      </c>
      <c r="R1360" t="s">
        <v>52</v>
      </c>
      <c r="S1360" t="s">
        <v>53</v>
      </c>
      <c r="T1360" t="s">
        <v>54</v>
      </c>
      <c r="U1360">
        <v>2</v>
      </c>
      <c r="V1360" t="s">
        <v>88</v>
      </c>
      <c r="W1360" t="s">
        <v>241</v>
      </c>
      <c r="X1360" t="s">
        <v>171</v>
      </c>
      <c r="Y1360">
        <v>1</v>
      </c>
      <c r="Z1360">
        <v>3</v>
      </c>
      <c r="AA1360">
        <v>48</v>
      </c>
    </row>
    <row r="1361" spans="1:27" x14ac:dyDescent="0.35">
      <c r="A1361">
        <v>202</v>
      </c>
      <c r="B1361">
        <v>202</v>
      </c>
      <c r="C1361" t="s">
        <v>38</v>
      </c>
      <c r="D1361" t="s">
        <v>39</v>
      </c>
      <c r="E1361">
        <v>4</v>
      </c>
      <c r="F1361" t="s">
        <v>263</v>
      </c>
      <c r="G1361">
        <v>4</v>
      </c>
      <c r="H1361">
        <v>12</v>
      </c>
      <c r="I1361">
        <v>2</v>
      </c>
      <c r="J1361">
        <v>24</v>
      </c>
      <c r="K1361">
        <v>42</v>
      </c>
      <c r="L1361">
        <v>42</v>
      </c>
      <c r="M1361">
        <v>2</v>
      </c>
      <c r="N1361" t="s">
        <v>113</v>
      </c>
      <c r="O1361" t="s">
        <v>42</v>
      </c>
      <c r="P1361" t="s">
        <v>102</v>
      </c>
      <c r="Q1361" t="s">
        <v>103</v>
      </c>
      <c r="R1361" t="s">
        <v>80</v>
      </c>
      <c r="S1361" t="s">
        <v>81</v>
      </c>
      <c r="T1361" t="s">
        <v>114</v>
      </c>
      <c r="U1361">
        <v>4</v>
      </c>
      <c r="V1361" t="s">
        <v>122</v>
      </c>
      <c r="W1361" t="s">
        <v>255</v>
      </c>
      <c r="X1361" t="s">
        <v>187</v>
      </c>
      <c r="Y1361">
        <v>2</v>
      </c>
      <c r="Z1361">
        <v>3</v>
      </c>
      <c r="AA1361">
        <v>48</v>
      </c>
    </row>
    <row r="1362" spans="1:27" x14ac:dyDescent="0.35">
      <c r="A1362">
        <v>202</v>
      </c>
      <c r="B1362">
        <v>202</v>
      </c>
      <c r="C1362" t="s">
        <v>38</v>
      </c>
      <c r="D1362" t="s">
        <v>39</v>
      </c>
      <c r="E1362">
        <v>4</v>
      </c>
      <c r="F1362" t="s">
        <v>263</v>
      </c>
      <c r="G1362">
        <v>4</v>
      </c>
      <c r="H1362">
        <v>12</v>
      </c>
      <c r="I1362">
        <v>2</v>
      </c>
      <c r="J1362">
        <v>25</v>
      </c>
      <c r="K1362">
        <v>18</v>
      </c>
      <c r="L1362">
        <v>18</v>
      </c>
      <c r="M1362">
        <v>1</v>
      </c>
      <c r="N1362" t="s">
        <v>174</v>
      </c>
      <c r="O1362" t="s">
        <v>124</v>
      </c>
      <c r="P1362" t="s">
        <v>153</v>
      </c>
      <c r="Q1362" t="s">
        <v>154</v>
      </c>
      <c r="R1362" t="s">
        <v>150</v>
      </c>
      <c r="S1362" t="s">
        <v>53</v>
      </c>
      <c r="T1362" t="s">
        <v>175</v>
      </c>
      <c r="U1362">
        <v>2</v>
      </c>
      <c r="V1362" t="s">
        <v>151</v>
      </c>
      <c r="W1362" t="s">
        <v>64</v>
      </c>
      <c r="X1362" t="s">
        <v>259</v>
      </c>
      <c r="Y1362">
        <v>2</v>
      </c>
      <c r="Z1362">
        <v>3</v>
      </c>
      <c r="AA1362">
        <v>48</v>
      </c>
    </row>
    <row r="1363" spans="1:27" x14ac:dyDescent="0.35">
      <c r="A1363">
        <v>202</v>
      </c>
      <c r="B1363">
        <v>202</v>
      </c>
      <c r="C1363" t="s">
        <v>38</v>
      </c>
      <c r="D1363" t="s">
        <v>39</v>
      </c>
      <c r="E1363">
        <v>4</v>
      </c>
      <c r="F1363" t="s">
        <v>263</v>
      </c>
      <c r="G1363">
        <v>4</v>
      </c>
      <c r="H1363">
        <v>12</v>
      </c>
      <c r="I1363">
        <v>2</v>
      </c>
      <c r="J1363">
        <v>26</v>
      </c>
      <c r="K1363">
        <v>60</v>
      </c>
      <c r="L1363">
        <v>60</v>
      </c>
      <c r="M1363">
        <v>2</v>
      </c>
      <c r="N1363" t="s">
        <v>196</v>
      </c>
      <c r="O1363" t="s">
        <v>124</v>
      </c>
      <c r="P1363" t="s">
        <v>185</v>
      </c>
      <c r="Q1363" t="s">
        <v>186</v>
      </c>
      <c r="R1363" t="s">
        <v>150</v>
      </c>
      <c r="S1363" t="s">
        <v>53</v>
      </c>
      <c r="T1363" t="s">
        <v>197</v>
      </c>
      <c r="U1363">
        <v>2</v>
      </c>
      <c r="V1363" t="s">
        <v>187</v>
      </c>
      <c r="W1363" t="s">
        <v>210</v>
      </c>
      <c r="X1363" t="s">
        <v>120</v>
      </c>
      <c r="Y1363">
        <v>1</v>
      </c>
      <c r="Z1363">
        <v>3</v>
      </c>
      <c r="AA1363">
        <v>48</v>
      </c>
    </row>
    <row r="1364" spans="1:27" x14ac:dyDescent="0.35">
      <c r="A1364">
        <v>202</v>
      </c>
      <c r="B1364">
        <v>202</v>
      </c>
      <c r="C1364" t="s">
        <v>38</v>
      </c>
      <c r="D1364" t="s">
        <v>39</v>
      </c>
      <c r="E1364">
        <v>4</v>
      </c>
      <c r="F1364" t="s">
        <v>263</v>
      </c>
      <c r="G1364">
        <v>4</v>
      </c>
      <c r="H1364">
        <v>12</v>
      </c>
      <c r="I1364">
        <v>2</v>
      </c>
      <c r="J1364">
        <v>27</v>
      </c>
      <c r="K1364">
        <v>57</v>
      </c>
      <c r="L1364">
        <v>57</v>
      </c>
      <c r="M1364">
        <v>2</v>
      </c>
      <c r="N1364" t="s">
        <v>180</v>
      </c>
      <c r="O1364" t="s">
        <v>124</v>
      </c>
      <c r="P1364" t="s">
        <v>181</v>
      </c>
      <c r="Q1364" t="s">
        <v>182</v>
      </c>
      <c r="R1364" t="s">
        <v>147</v>
      </c>
      <c r="S1364" t="s">
        <v>63</v>
      </c>
      <c r="T1364" t="s">
        <v>183</v>
      </c>
      <c r="U1364">
        <v>4</v>
      </c>
      <c r="V1364" t="s">
        <v>191</v>
      </c>
      <c r="W1364" t="s">
        <v>207</v>
      </c>
      <c r="X1364" t="s">
        <v>76</v>
      </c>
      <c r="Y1364">
        <v>1</v>
      </c>
      <c r="Z1364">
        <v>3</v>
      </c>
      <c r="AA1364">
        <v>48</v>
      </c>
    </row>
    <row r="1365" spans="1:27" x14ac:dyDescent="0.35">
      <c r="A1365">
        <v>202</v>
      </c>
      <c r="B1365">
        <v>202</v>
      </c>
      <c r="C1365" t="s">
        <v>38</v>
      </c>
      <c r="D1365" t="s">
        <v>39</v>
      </c>
      <c r="E1365">
        <v>4</v>
      </c>
      <c r="F1365" t="s">
        <v>263</v>
      </c>
      <c r="G1365">
        <v>4</v>
      </c>
      <c r="H1365">
        <v>12</v>
      </c>
      <c r="I1365">
        <v>2</v>
      </c>
      <c r="J1365">
        <v>28</v>
      </c>
      <c r="K1365">
        <v>22</v>
      </c>
      <c r="L1365">
        <v>22</v>
      </c>
      <c r="M1365">
        <v>1</v>
      </c>
      <c r="N1365" t="s">
        <v>146</v>
      </c>
      <c r="O1365" t="s">
        <v>124</v>
      </c>
      <c r="P1365" t="s">
        <v>125</v>
      </c>
      <c r="Q1365" t="s">
        <v>126</v>
      </c>
      <c r="R1365" t="s">
        <v>147</v>
      </c>
      <c r="S1365" t="s">
        <v>63</v>
      </c>
      <c r="T1365" t="s">
        <v>148</v>
      </c>
      <c r="U1365">
        <v>2</v>
      </c>
      <c r="V1365" t="s">
        <v>161</v>
      </c>
      <c r="W1365" t="s">
        <v>118</v>
      </c>
      <c r="X1365" t="s">
        <v>225</v>
      </c>
      <c r="Y1365">
        <v>2</v>
      </c>
      <c r="Z1365">
        <v>3</v>
      </c>
      <c r="AA1365">
        <v>48</v>
      </c>
    </row>
    <row r="1366" spans="1:27" x14ac:dyDescent="0.35">
      <c r="A1366">
        <v>202</v>
      </c>
      <c r="B1366">
        <v>202</v>
      </c>
      <c r="C1366" t="s">
        <v>38</v>
      </c>
      <c r="D1366" t="s">
        <v>39</v>
      </c>
      <c r="E1366">
        <v>4</v>
      </c>
      <c r="F1366" t="s">
        <v>263</v>
      </c>
      <c r="G1366">
        <v>4</v>
      </c>
      <c r="H1366">
        <v>12</v>
      </c>
      <c r="I1366">
        <v>2</v>
      </c>
      <c r="J1366">
        <v>29</v>
      </c>
      <c r="K1366">
        <v>49</v>
      </c>
      <c r="L1366">
        <v>49</v>
      </c>
      <c r="M1366">
        <v>2</v>
      </c>
      <c r="N1366" t="s">
        <v>129</v>
      </c>
      <c r="O1366" t="s">
        <v>124</v>
      </c>
      <c r="P1366" t="s">
        <v>130</v>
      </c>
      <c r="Q1366" t="s">
        <v>131</v>
      </c>
      <c r="R1366" t="s">
        <v>132</v>
      </c>
      <c r="S1366" t="s">
        <v>81</v>
      </c>
      <c r="T1366" t="s">
        <v>133</v>
      </c>
      <c r="U1366">
        <v>5</v>
      </c>
      <c r="V1366" t="s">
        <v>193</v>
      </c>
      <c r="W1366" t="s">
        <v>204</v>
      </c>
      <c r="X1366" t="s">
        <v>96</v>
      </c>
      <c r="Y1366">
        <v>1</v>
      </c>
      <c r="Z1366">
        <v>3</v>
      </c>
      <c r="AA1366">
        <v>48</v>
      </c>
    </row>
    <row r="1367" spans="1:27" x14ac:dyDescent="0.35">
      <c r="A1367">
        <v>202</v>
      </c>
      <c r="B1367">
        <v>202</v>
      </c>
      <c r="C1367" t="s">
        <v>38</v>
      </c>
      <c r="D1367" t="s">
        <v>39</v>
      </c>
      <c r="E1367">
        <v>4</v>
      </c>
      <c r="F1367" t="s">
        <v>263</v>
      </c>
      <c r="G1367">
        <v>4</v>
      </c>
      <c r="H1367">
        <v>12</v>
      </c>
      <c r="I1367">
        <v>2</v>
      </c>
      <c r="J1367">
        <v>30</v>
      </c>
      <c r="K1367">
        <v>16</v>
      </c>
      <c r="L1367">
        <v>16</v>
      </c>
      <c r="M1367">
        <v>1</v>
      </c>
      <c r="N1367" t="s">
        <v>170</v>
      </c>
      <c r="O1367" t="s">
        <v>124</v>
      </c>
      <c r="P1367" t="s">
        <v>157</v>
      </c>
      <c r="Q1367" t="s">
        <v>158</v>
      </c>
      <c r="R1367" t="s">
        <v>147</v>
      </c>
      <c r="S1367" t="s">
        <v>63</v>
      </c>
      <c r="T1367" t="s">
        <v>171</v>
      </c>
      <c r="U1367">
        <v>5</v>
      </c>
      <c r="V1367" t="s">
        <v>183</v>
      </c>
      <c r="W1367" t="s">
        <v>110</v>
      </c>
      <c r="X1367" t="s">
        <v>261</v>
      </c>
      <c r="Y1367">
        <v>2</v>
      </c>
      <c r="Z1367">
        <v>3</v>
      </c>
      <c r="AA1367">
        <v>48</v>
      </c>
    </row>
    <row r="1368" spans="1:27" x14ac:dyDescent="0.35">
      <c r="A1368">
        <v>202</v>
      </c>
      <c r="B1368">
        <v>202</v>
      </c>
      <c r="C1368" t="s">
        <v>38</v>
      </c>
      <c r="D1368" t="s">
        <v>39</v>
      </c>
      <c r="E1368">
        <v>4</v>
      </c>
      <c r="F1368" t="s">
        <v>263</v>
      </c>
      <c r="G1368">
        <v>4</v>
      </c>
      <c r="H1368">
        <v>12</v>
      </c>
      <c r="I1368">
        <v>2</v>
      </c>
      <c r="J1368">
        <v>31</v>
      </c>
      <c r="K1368">
        <v>52</v>
      </c>
      <c r="L1368">
        <v>52</v>
      </c>
      <c r="M1368">
        <v>2</v>
      </c>
      <c r="N1368" t="s">
        <v>166</v>
      </c>
      <c r="O1368" t="s">
        <v>124</v>
      </c>
      <c r="P1368" t="s">
        <v>167</v>
      </c>
      <c r="Q1368" t="s">
        <v>168</v>
      </c>
      <c r="R1368" t="s">
        <v>150</v>
      </c>
      <c r="S1368" t="s">
        <v>53</v>
      </c>
      <c r="T1368" t="s">
        <v>169</v>
      </c>
      <c r="U1368">
        <v>1</v>
      </c>
      <c r="V1368" t="s">
        <v>195</v>
      </c>
      <c r="W1368" t="s">
        <v>68</v>
      </c>
      <c r="X1368" t="s">
        <v>243</v>
      </c>
      <c r="Y1368">
        <v>1</v>
      </c>
      <c r="Z1368">
        <v>3</v>
      </c>
      <c r="AA1368">
        <v>48</v>
      </c>
    </row>
    <row r="1369" spans="1:27" x14ac:dyDescent="0.35">
      <c r="A1369">
        <v>202</v>
      </c>
      <c r="B1369">
        <v>202</v>
      </c>
      <c r="C1369" t="s">
        <v>38</v>
      </c>
      <c r="D1369" t="s">
        <v>39</v>
      </c>
      <c r="E1369">
        <v>4</v>
      </c>
      <c r="F1369" t="s">
        <v>263</v>
      </c>
      <c r="G1369">
        <v>4</v>
      </c>
      <c r="H1369">
        <v>12</v>
      </c>
      <c r="I1369">
        <v>2</v>
      </c>
      <c r="J1369">
        <v>32</v>
      </c>
      <c r="K1369">
        <v>54</v>
      </c>
      <c r="L1369">
        <v>54</v>
      </c>
      <c r="M1369">
        <v>2</v>
      </c>
      <c r="N1369" t="s">
        <v>142</v>
      </c>
      <c r="O1369" t="s">
        <v>124</v>
      </c>
      <c r="P1369" t="s">
        <v>143</v>
      </c>
      <c r="Q1369" t="s">
        <v>144</v>
      </c>
      <c r="R1369" t="s">
        <v>132</v>
      </c>
      <c r="S1369" t="s">
        <v>81</v>
      </c>
      <c r="T1369" t="s">
        <v>145</v>
      </c>
      <c r="U1369">
        <v>2</v>
      </c>
      <c r="V1369" t="s">
        <v>133</v>
      </c>
      <c r="W1369" t="s">
        <v>249</v>
      </c>
      <c r="X1369" t="s">
        <v>88</v>
      </c>
      <c r="Y1369">
        <v>2</v>
      </c>
      <c r="Z1369">
        <v>3</v>
      </c>
      <c r="AA1369">
        <v>48</v>
      </c>
    </row>
    <row r="1370" spans="1:27" x14ac:dyDescent="0.35">
      <c r="A1370">
        <v>202</v>
      </c>
      <c r="B1370">
        <v>202</v>
      </c>
      <c r="C1370" t="s">
        <v>38</v>
      </c>
      <c r="D1370" t="s">
        <v>39</v>
      </c>
      <c r="E1370">
        <v>4</v>
      </c>
      <c r="F1370" t="s">
        <v>263</v>
      </c>
      <c r="G1370">
        <v>4</v>
      </c>
      <c r="H1370">
        <v>12</v>
      </c>
      <c r="I1370">
        <v>2</v>
      </c>
      <c r="J1370">
        <v>33</v>
      </c>
      <c r="K1370">
        <v>19</v>
      </c>
      <c r="L1370">
        <v>19</v>
      </c>
      <c r="M1370">
        <v>1</v>
      </c>
      <c r="N1370" t="s">
        <v>134</v>
      </c>
      <c r="O1370" t="s">
        <v>124</v>
      </c>
      <c r="P1370" t="s">
        <v>135</v>
      </c>
      <c r="Q1370" t="s">
        <v>136</v>
      </c>
      <c r="R1370" t="s">
        <v>127</v>
      </c>
      <c r="S1370" t="s">
        <v>46</v>
      </c>
      <c r="T1370" t="s">
        <v>137</v>
      </c>
      <c r="U1370">
        <v>1</v>
      </c>
      <c r="V1370" t="s">
        <v>189</v>
      </c>
      <c r="W1370" t="s">
        <v>112</v>
      </c>
      <c r="X1370" t="s">
        <v>241</v>
      </c>
      <c r="Y1370">
        <v>2</v>
      </c>
      <c r="Z1370">
        <v>3</v>
      </c>
      <c r="AA1370">
        <v>48</v>
      </c>
    </row>
    <row r="1371" spans="1:27" x14ac:dyDescent="0.35">
      <c r="A1371">
        <v>202</v>
      </c>
      <c r="B1371">
        <v>202</v>
      </c>
      <c r="C1371" t="s">
        <v>38</v>
      </c>
      <c r="D1371" t="s">
        <v>39</v>
      </c>
      <c r="E1371">
        <v>4</v>
      </c>
      <c r="F1371" t="s">
        <v>263</v>
      </c>
      <c r="G1371">
        <v>4</v>
      </c>
      <c r="H1371">
        <v>12</v>
      </c>
      <c r="I1371">
        <v>2</v>
      </c>
      <c r="J1371">
        <v>34</v>
      </c>
      <c r="K1371">
        <v>14</v>
      </c>
      <c r="L1371">
        <v>14</v>
      </c>
      <c r="M1371">
        <v>1</v>
      </c>
      <c r="N1371" t="s">
        <v>162</v>
      </c>
      <c r="O1371" t="s">
        <v>124</v>
      </c>
      <c r="P1371" t="s">
        <v>163</v>
      </c>
      <c r="Q1371" t="s">
        <v>164</v>
      </c>
      <c r="R1371" t="s">
        <v>132</v>
      </c>
      <c r="S1371" t="s">
        <v>81</v>
      </c>
      <c r="T1371" t="s">
        <v>165</v>
      </c>
      <c r="U1371">
        <v>4</v>
      </c>
      <c r="V1371" t="s">
        <v>179</v>
      </c>
      <c r="W1371" t="s">
        <v>253</v>
      </c>
      <c r="X1371" t="s">
        <v>108</v>
      </c>
      <c r="Y1371">
        <v>2</v>
      </c>
      <c r="Z1371">
        <v>3</v>
      </c>
      <c r="AA1371">
        <v>48</v>
      </c>
    </row>
    <row r="1372" spans="1:27" x14ac:dyDescent="0.35">
      <c r="A1372">
        <v>202</v>
      </c>
      <c r="B1372">
        <v>202</v>
      </c>
      <c r="C1372" t="s">
        <v>38</v>
      </c>
      <c r="D1372" t="s">
        <v>39</v>
      </c>
      <c r="E1372">
        <v>4</v>
      </c>
      <c r="F1372" t="s">
        <v>263</v>
      </c>
      <c r="G1372">
        <v>4</v>
      </c>
      <c r="H1372">
        <v>12</v>
      </c>
      <c r="I1372">
        <v>2</v>
      </c>
      <c r="J1372">
        <v>35</v>
      </c>
      <c r="K1372">
        <v>23</v>
      </c>
      <c r="L1372">
        <v>23</v>
      </c>
      <c r="M1372">
        <v>1</v>
      </c>
      <c r="N1372" t="s">
        <v>176</v>
      </c>
      <c r="O1372" t="s">
        <v>124</v>
      </c>
      <c r="P1372" t="s">
        <v>177</v>
      </c>
      <c r="Q1372" t="s">
        <v>178</v>
      </c>
      <c r="R1372" t="s">
        <v>132</v>
      </c>
      <c r="S1372" t="s">
        <v>81</v>
      </c>
      <c r="T1372" t="s">
        <v>179</v>
      </c>
      <c r="U1372">
        <v>1</v>
      </c>
      <c r="V1372" t="s">
        <v>199</v>
      </c>
      <c r="W1372" t="s">
        <v>222</v>
      </c>
      <c r="X1372" t="s">
        <v>47</v>
      </c>
      <c r="Y1372">
        <v>1</v>
      </c>
      <c r="Z1372">
        <v>3</v>
      </c>
      <c r="AA1372">
        <v>48</v>
      </c>
    </row>
    <row r="1373" spans="1:27" x14ac:dyDescent="0.35">
      <c r="A1373">
        <v>202</v>
      </c>
      <c r="B1373">
        <v>202</v>
      </c>
      <c r="C1373" t="s">
        <v>38</v>
      </c>
      <c r="D1373" t="s">
        <v>39</v>
      </c>
      <c r="E1373">
        <v>4</v>
      </c>
      <c r="F1373" t="s">
        <v>263</v>
      </c>
      <c r="G1373">
        <v>4</v>
      </c>
      <c r="H1373">
        <v>12</v>
      </c>
      <c r="I1373">
        <v>2</v>
      </c>
      <c r="J1373">
        <v>36</v>
      </c>
      <c r="K1373">
        <v>56</v>
      </c>
      <c r="L1373">
        <v>56</v>
      </c>
      <c r="M1373">
        <v>2</v>
      </c>
      <c r="N1373" t="s">
        <v>160</v>
      </c>
      <c r="O1373" t="s">
        <v>124</v>
      </c>
      <c r="P1373" t="s">
        <v>139</v>
      </c>
      <c r="Q1373" t="s">
        <v>140</v>
      </c>
      <c r="R1373" t="s">
        <v>147</v>
      </c>
      <c r="S1373" t="s">
        <v>63</v>
      </c>
      <c r="T1373" t="s">
        <v>161</v>
      </c>
      <c r="U1373">
        <v>4</v>
      </c>
      <c r="V1373" t="s">
        <v>141</v>
      </c>
      <c r="W1373" t="s">
        <v>238</v>
      </c>
      <c r="X1373" t="s">
        <v>90</v>
      </c>
      <c r="Y1373">
        <v>1</v>
      </c>
      <c r="Z1373">
        <v>3</v>
      </c>
      <c r="AA1373">
        <v>48</v>
      </c>
    </row>
    <row r="1374" spans="1:27" x14ac:dyDescent="0.35">
      <c r="A1374">
        <v>202</v>
      </c>
      <c r="B1374">
        <v>202</v>
      </c>
      <c r="C1374" t="s">
        <v>38</v>
      </c>
      <c r="D1374" t="s">
        <v>39</v>
      </c>
      <c r="E1374">
        <v>4</v>
      </c>
      <c r="F1374" t="s">
        <v>263</v>
      </c>
      <c r="G1374">
        <v>4</v>
      </c>
      <c r="H1374">
        <v>12</v>
      </c>
      <c r="I1374">
        <v>2</v>
      </c>
      <c r="J1374">
        <v>37</v>
      </c>
      <c r="K1374">
        <v>20</v>
      </c>
      <c r="L1374">
        <v>20</v>
      </c>
      <c r="M1374">
        <v>1</v>
      </c>
      <c r="N1374" t="s">
        <v>149</v>
      </c>
      <c r="O1374" t="s">
        <v>124</v>
      </c>
      <c r="P1374" t="s">
        <v>135</v>
      </c>
      <c r="Q1374" t="s">
        <v>136</v>
      </c>
      <c r="R1374" t="s">
        <v>150</v>
      </c>
      <c r="S1374" t="s">
        <v>53</v>
      </c>
      <c r="T1374" t="s">
        <v>151</v>
      </c>
      <c r="U1374">
        <v>1</v>
      </c>
      <c r="V1374" t="s">
        <v>137</v>
      </c>
      <c r="W1374" t="s">
        <v>122</v>
      </c>
      <c r="X1374" t="s">
        <v>257</v>
      </c>
      <c r="Y1374">
        <v>1</v>
      </c>
      <c r="Z1374">
        <v>3</v>
      </c>
      <c r="AA1374">
        <v>48</v>
      </c>
    </row>
    <row r="1375" spans="1:27" x14ac:dyDescent="0.35">
      <c r="A1375">
        <v>202</v>
      </c>
      <c r="B1375">
        <v>202</v>
      </c>
      <c r="C1375" t="s">
        <v>38</v>
      </c>
      <c r="D1375" t="s">
        <v>39</v>
      </c>
      <c r="E1375">
        <v>4</v>
      </c>
      <c r="F1375" t="s">
        <v>263</v>
      </c>
      <c r="G1375">
        <v>4</v>
      </c>
      <c r="H1375">
        <v>12</v>
      </c>
      <c r="I1375">
        <v>2</v>
      </c>
      <c r="J1375">
        <v>38</v>
      </c>
      <c r="K1375">
        <v>17</v>
      </c>
      <c r="L1375">
        <v>17</v>
      </c>
      <c r="M1375">
        <v>1</v>
      </c>
      <c r="N1375" t="s">
        <v>152</v>
      </c>
      <c r="O1375" t="s">
        <v>124</v>
      </c>
      <c r="P1375" t="s">
        <v>153</v>
      </c>
      <c r="Q1375" t="s">
        <v>154</v>
      </c>
      <c r="R1375" t="s">
        <v>147</v>
      </c>
      <c r="S1375" t="s">
        <v>63</v>
      </c>
      <c r="T1375" t="s">
        <v>155</v>
      </c>
      <c r="U1375">
        <v>2</v>
      </c>
      <c r="V1375" t="s">
        <v>175</v>
      </c>
      <c r="W1375" t="s">
        <v>104</v>
      </c>
      <c r="X1375" t="s">
        <v>230</v>
      </c>
      <c r="Y1375">
        <v>1</v>
      </c>
      <c r="Z1375">
        <v>3</v>
      </c>
      <c r="AA1375">
        <v>48</v>
      </c>
    </row>
    <row r="1376" spans="1:27" x14ac:dyDescent="0.35">
      <c r="A1376">
        <v>202</v>
      </c>
      <c r="B1376">
        <v>202</v>
      </c>
      <c r="C1376" t="s">
        <v>38</v>
      </c>
      <c r="D1376" t="s">
        <v>39</v>
      </c>
      <c r="E1376">
        <v>4</v>
      </c>
      <c r="F1376" t="s">
        <v>263</v>
      </c>
      <c r="G1376">
        <v>4</v>
      </c>
      <c r="H1376">
        <v>12</v>
      </c>
      <c r="I1376">
        <v>2</v>
      </c>
      <c r="J1376">
        <v>39</v>
      </c>
      <c r="K1376">
        <v>13</v>
      </c>
      <c r="L1376">
        <v>13</v>
      </c>
      <c r="M1376">
        <v>1</v>
      </c>
      <c r="N1376" t="s">
        <v>188</v>
      </c>
      <c r="O1376" t="s">
        <v>124</v>
      </c>
      <c r="P1376" t="s">
        <v>163</v>
      </c>
      <c r="Q1376" t="s">
        <v>164</v>
      </c>
      <c r="R1376" t="s">
        <v>127</v>
      </c>
      <c r="S1376" t="s">
        <v>46</v>
      </c>
      <c r="T1376" t="s">
        <v>189</v>
      </c>
      <c r="U1376">
        <v>1</v>
      </c>
      <c r="V1376" t="s">
        <v>165</v>
      </c>
      <c r="W1376" t="s">
        <v>251</v>
      </c>
      <c r="X1376" t="s">
        <v>116</v>
      </c>
      <c r="Y1376">
        <v>1</v>
      </c>
      <c r="Z1376">
        <v>3</v>
      </c>
      <c r="AA1376">
        <v>48</v>
      </c>
    </row>
    <row r="1377" spans="1:27" x14ac:dyDescent="0.35">
      <c r="A1377">
        <v>202</v>
      </c>
      <c r="B1377">
        <v>202</v>
      </c>
      <c r="C1377" t="s">
        <v>38</v>
      </c>
      <c r="D1377" t="s">
        <v>39</v>
      </c>
      <c r="E1377">
        <v>4</v>
      </c>
      <c r="F1377" t="s">
        <v>263</v>
      </c>
      <c r="G1377">
        <v>4</v>
      </c>
      <c r="H1377">
        <v>12</v>
      </c>
      <c r="I1377">
        <v>2</v>
      </c>
      <c r="J1377">
        <v>40</v>
      </c>
      <c r="K1377">
        <v>58</v>
      </c>
      <c r="L1377">
        <v>58</v>
      </c>
      <c r="M1377">
        <v>2</v>
      </c>
      <c r="N1377" t="s">
        <v>190</v>
      </c>
      <c r="O1377" t="s">
        <v>124</v>
      </c>
      <c r="P1377" t="s">
        <v>181</v>
      </c>
      <c r="Q1377" t="s">
        <v>182</v>
      </c>
      <c r="R1377" t="s">
        <v>150</v>
      </c>
      <c r="S1377" t="s">
        <v>53</v>
      </c>
      <c r="T1377" t="s">
        <v>191</v>
      </c>
      <c r="U1377">
        <v>5</v>
      </c>
      <c r="V1377" t="s">
        <v>169</v>
      </c>
      <c r="W1377" t="s">
        <v>245</v>
      </c>
      <c r="X1377" t="s">
        <v>100</v>
      </c>
      <c r="Y1377">
        <v>2</v>
      </c>
      <c r="Z1377">
        <v>3</v>
      </c>
      <c r="AA1377">
        <v>48</v>
      </c>
    </row>
    <row r="1378" spans="1:27" x14ac:dyDescent="0.35">
      <c r="A1378">
        <v>202</v>
      </c>
      <c r="B1378">
        <v>202</v>
      </c>
      <c r="C1378" t="s">
        <v>38</v>
      </c>
      <c r="D1378" t="s">
        <v>39</v>
      </c>
      <c r="E1378">
        <v>4</v>
      </c>
      <c r="F1378" t="s">
        <v>263</v>
      </c>
      <c r="G1378">
        <v>4</v>
      </c>
      <c r="H1378">
        <v>12</v>
      </c>
      <c r="I1378">
        <v>2</v>
      </c>
      <c r="J1378">
        <v>41</v>
      </c>
      <c r="K1378">
        <v>24</v>
      </c>
      <c r="L1378">
        <v>24</v>
      </c>
      <c r="M1378">
        <v>1</v>
      </c>
      <c r="N1378" t="s">
        <v>198</v>
      </c>
      <c r="O1378" t="s">
        <v>124</v>
      </c>
      <c r="P1378" t="s">
        <v>177</v>
      </c>
      <c r="Q1378" t="s">
        <v>178</v>
      </c>
      <c r="R1378" t="s">
        <v>150</v>
      </c>
      <c r="S1378" t="s">
        <v>53</v>
      </c>
      <c r="T1378" t="s">
        <v>199</v>
      </c>
      <c r="U1378">
        <v>4</v>
      </c>
      <c r="V1378" t="s">
        <v>197</v>
      </c>
      <c r="W1378" t="s">
        <v>216</v>
      </c>
      <c r="X1378" t="s">
        <v>72</v>
      </c>
      <c r="Y1378">
        <v>2</v>
      </c>
      <c r="Z1378">
        <v>3</v>
      </c>
      <c r="AA1378">
        <v>48</v>
      </c>
    </row>
    <row r="1379" spans="1:27" x14ac:dyDescent="0.35">
      <c r="A1379">
        <v>202</v>
      </c>
      <c r="B1379">
        <v>202</v>
      </c>
      <c r="C1379" t="s">
        <v>38</v>
      </c>
      <c r="D1379" t="s">
        <v>39</v>
      </c>
      <c r="E1379">
        <v>4</v>
      </c>
      <c r="F1379" t="s">
        <v>263</v>
      </c>
      <c r="G1379">
        <v>4</v>
      </c>
      <c r="H1379">
        <v>12</v>
      </c>
      <c r="I1379">
        <v>2</v>
      </c>
      <c r="J1379">
        <v>42</v>
      </c>
      <c r="K1379">
        <v>51</v>
      </c>
      <c r="L1379">
        <v>51</v>
      </c>
      <c r="M1379">
        <v>2</v>
      </c>
      <c r="N1379" t="s">
        <v>194</v>
      </c>
      <c r="O1379" t="s">
        <v>124</v>
      </c>
      <c r="P1379" t="s">
        <v>167</v>
      </c>
      <c r="Q1379" t="s">
        <v>168</v>
      </c>
      <c r="R1379" t="s">
        <v>127</v>
      </c>
      <c r="S1379" t="s">
        <v>46</v>
      </c>
      <c r="T1379" t="s">
        <v>195</v>
      </c>
      <c r="U1379">
        <v>1</v>
      </c>
      <c r="V1379" t="s">
        <v>173</v>
      </c>
      <c r="W1379" t="s">
        <v>86</v>
      </c>
      <c r="X1379" t="s">
        <v>247</v>
      </c>
      <c r="Y1379">
        <v>2</v>
      </c>
      <c r="Z1379">
        <v>3</v>
      </c>
      <c r="AA1379">
        <v>48</v>
      </c>
    </row>
    <row r="1380" spans="1:27" x14ac:dyDescent="0.35">
      <c r="A1380">
        <v>202</v>
      </c>
      <c r="B1380">
        <v>202</v>
      </c>
      <c r="C1380" t="s">
        <v>38</v>
      </c>
      <c r="D1380" t="s">
        <v>39</v>
      </c>
      <c r="E1380">
        <v>4</v>
      </c>
      <c r="F1380" t="s">
        <v>263</v>
      </c>
      <c r="G1380">
        <v>4</v>
      </c>
      <c r="H1380">
        <v>12</v>
      </c>
      <c r="I1380">
        <v>2</v>
      </c>
      <c r="J1380">
        <v>43</v>
      </c>
      <c r="K1380">
        <v>50</v>
      </c>
      <c r="L1380">
        <v>50</v>
      </c>
      <c r="M1380">
        <v>2</v>
      </c>
      <c r="N1380" t="s">
        <v>192</v>
      </c>
      <c r="O1380" t="s">
        <v>124</v>
      </c>
      <c r="P1380" t="s">
        <v>130</v>
      </c>
      <c r="Q1380" t="s">
        <v>131</v>
      </c>
      <c r="R1380" t="s">
        <v>147</v>
      </c>
      <c r="S1380" t="s">
        <v>63</v>
      </c>
      <c r="T1380" t="s">
        <v>193</v>
      </c>
      <c r="U1380">
        <v>1</v>
      </c>
      <c r="V1380" t="s">
        <v>155</v>
      </c>
      <c r="W1380" t="s">
        <v>106</v>
      </c>
      <c r="X1380" t="s">
        <v>213</v>
      </c>
      <c r="Y1380">
        <v>2</v>
      </c>
      <c r="Z1380">
        <v>3</v>
      </c>
      <c r="AA1380">
        <v>48</v>
      </c>
    </row>
    <row r="1381" spans="1:27" x14ac:dyDescent="0.35">
      <c r="A1381">
        <v>202</v>
      </c>
      <c r="B1381">
        <v>202</v>
      </c>
      <c r="C1381" t="s">
        <v>38</v>
      </c>
      <c r="D1381" t="s">
        <v>39</v>
      </c>
      <c r="E1381">
        <v>4</v>
      </c>
      <c r="F1381" t="s">
        <v>263</v>
      </c>
      <c r="G1381">
        <v>4</v>
      </c>
      <c r="H1381">
        <v>12</v>
      </c>
      <c r="I1381">
        <v>2</v>
      </c>
      <c r="J1381">
        <v>44</v>
      </c>
      <c r="K1381">
        <v>21</v>
      </c>
      <c r="L1381">
        <v>21</v>
      </c>
      <c r="M1381">
        <v>1</v>
      </c>
      <c r="N1381" t="s">
        <v>123</v>
      </c>
      <c r="O1381" t="s">
        <v>124</v>
      </c>
      <c r="P1381" t="s">
        <v>125</v>
      </c>
      <c r="Q1381" t="s">
        <v>126</v>
      </c>
      <c r="R1381" t="s">
        <v>127</v>
      </c>
      <c r="S1381" t="s">
        <v>46</v>
      </c>
      <c r="T1381" t="s">
        <v>128</v>
      </c>
      <c r="U1381">
        <v>4</v>
      </c>
      <c r="V1381" t="s">
        <v>148</v>
      </c>
      <c r="W1381" t="s">
        <v>228</v>
      </c>
      <c r="X1381" t="s">
        <v>114</v>
      </c>
      <c r="Y1381">
        <v>1</v>
      </c>
      <c r="Z1381">
        <v>3</v>
      </c>
      <c r="AA1381">
        <v>48</v>
      </c>
    </row>
    <row r="1382" spans="1:27" x14ac:dyDescent="0.35">
      <c r="A1382">
        <v>202</v>
      </c>
      <c r="B1382">
        <v>202</v>
      </c>
      <c r="C1382" t="s">
        <v>38</v>
      </c>
      <c r="D1382" t="s">
        <v>39</v>
      </c>
      <c r="E1382">
        <v>4</v>
      </c>
      <c r="F1382" t="s">
        <v>263</v>
      </c>
      <c r="G1382">
        <v>4</v>
      </c>
      <c r="H1382">
        <v>12</v>
      </c>
      <c r="I1382">
        <v>2</v>
      </c>
      <c r="J1382">
        <v>45</v>
      </c>
      <c r="K1382">
        <v>53</v>
      </c>
      <c r="L1382">
        <v>53</v>
      </c>
      <c r="M1382">
        <v>2</v>
      </c>
      <c r="N1382" t="s">
        <v>172</v>
      </c>
      <c r="O1382" t="s">
        <v>124</v>
      </c>
      <c r="P1382" t="s">
        <v>143</v>
      </c>
      <c r="Q1382" t="s">
        <v>144</v>
      </c>
      <c r="R1382" t="s">
        <v>127</v>
      </c>
      <c r="S1382" t="s">
        <v>46</v>
      </c>
      <c r="T1382" t="s">
        <v>173</v>
      </c>
      <c r="U1382">
        <v>5</v>
      </c>
      <c r="V1382" t="s">
        <v>145</v>
      </c>
      <c r="W1382" t="s">
        <v>233</v>
      </c>
      <c r="X1382" t="s">
        <v>94</v>
      </c>
      <c r="Y1382">
        <v>1</v>
      </c>
      <c r="Z1382">
        <v>3</v>
      </c>
      <c r="AA1382">
        <v>48</v>
      </c>
    </row>
    <row r="1383" spans="1:27" x14ac:dyDescent="0.35">
      <c r="A1383">
        <v>202</v>
      </c>
      <c r="B1383">
        <v>202</v>
      </c>
      <c r="C1383" t="s">
        <v>38</v>
      </c>
      <c r="D1383" t="s">
        <v>39</v>
      </c>
      <c r="E1383">
        <v>4</v>
      </c>
      <c r="F1383" t="s">
        <v>263</v>
      </c>
      <c r="G1383">
        <v>4</v>
      </c>
      <c r="H1383">
        <v>12</v>
      </c>
      <c r="I1383">
        <v>2</v>
      </c>
      <c r="J1383">
        <v>46</v>
      </c>
      <c r="K1383">
        <v>59</v>
      </c>
      <c r="L1383">
        <v>59</v>
      </c>
      <c r="M1383">
        <v>2</v>
      </c>
      <c r="N1383" t="s">
        <v>184</v>
      </c>
      <c r="O1383" t="s">
        <v>124</v>
      </c>
      <c r="P1383" t="s">
        <v>185</v>
      </c>
      <c r="Q1383" t="s">
        <v>186</v>
      </c>
      <c r="R1383" t="s">
        <v>127</v>
      </c>
      <c r="S1383" t="s">
        <v>46</v>
      </c>
      <c r="T1383" t="s">
        <v>187</v>
      </c>
      <c r="U1383">
        <v>4</v>
      </c>
      <c r="V1383" t="s">
        <v>128</v>
      </c>
      <c r="W1383" t="s">
        <v>82</v>
      </c>
      <c r="X1383" t="s">
        <v>255</v>
      </c>
      <c r="Y1383">
        <v>2</v>
      </c>
      <c r="Z1383">
        <v>3</v>
      </c>
      <c r="AA1383">
        <v>48</v>
      </c>
    </row>
    <row r="1384" spans="1:27" x14ac:dyDescent="0.35">
      <c r="A1384">
        <v>202</v>
      </c>
      <c r="B1384">
        <v>202</v>
      </c>
      <c r="C1384" t="s">
        <v>38</v>
      </c>
      <c r="D1384" t="s">
        <v>39</v>
      </c>
      <c r="E1384">
        <v>4</v>
      </c>
      <c r="F1384" t="s">
        <v>263</v>
      </c>
      <c r="G1384">
        <v>4</v>
      </c>
      <c r="H1384">
        <v>12</v>
      </c>
      <c r="I1384">
        <v>2</v>
      </c>
      <c r="J1384">
        <v>47</v>
      </c>
      <c r="K1384">
        <v>15</v>
      </c>
      <c r="L1384">
        <v>15</v>
      </c>
      <c r="M1384">
        <v>1</v>
      </c>
      <c r="N1384" t="s">
        <v>156</v>
      </c>
      <c r="O1384" t="s">
        <v>124</v>
      </c>
      <c r="P1384" t="s">
        <v>157</v>
      </c>
      <c r="Q1384" t="s">
        <v>158</v>
      </c>
      <c r="R1384" t="s">
        <v>132</v>
      </c>
      <c r="S1384" t="s">
        <v>81</v>
      </c>
      <c r="T1384" t="s">
        <v>159</v>
      </c>
      <c r="U1384">
        <v>1</v>
      </c>
      <c r="V1384" t="s">
        <v>171</v>
      </c>
      <c r="W1384" t="s">
        <v>54</v>
      </c>
      <c r="X1384" t="s">
        <v>236</v>
      </c>
      <c r="Y1384">
        <v>1</v>
      </c>
      <c r="Z1384">
        <v>3</v>
      </c>
      <c r="AA1384">
        <v>48</v>
      </c>
    </row>
    <row r="1385" spans="1:27" x14ac:dyDescent="0.35">
      <c r="A1385">
        <v>202</v>
      </c>
      <c r="B1385">
        <v>202</v>
      </c>
      <c r="C1385" t="s">
        <v>38</v>
      </c>
      <c r="D1385" t="s">
        <v>39</v>
      </c>
      <c r="E1385">
        <v>4</v>
      </c>
      <c r="F1385" t="s">
        <v>263</v>
      </c>
      <c r="G1385">
        <v>4</v>
      </c>
      <c r="H1385">
        <v>12</v>
      </c>
      <c r="I1385">
        <v>2</v>
      </c>
      <c r="J1385">
        <v>48</v>
      </c>
      <c r="K1385">
        <v>55</v>
      </c>
      <c r="L1385">
        <v>55</v>
      </c>
      <c r="M1385">
        <v>2</v>
      </c>
      <c r="N1385" t="s">
        <v>138</v>
      </c>
      <c r="O1385" t="s">
        <v>124</v>
      </c>
      <c r="P1385" t="s">
        <v>139</v>
      </c>
      <c r="Q1385" t="s">
        <v>140</v>
      </c>
      <c r="R1385" t="s">
        <v>132</v>
      </c>
      <c r="S1385" t="s">
        <v>81</v>
      </c>
      <c r="T1385" t="s">
        <v>141</v>
      </c>
      <c r="U1385">
        <v>5</v>
      </c>
      <c r="V1385" t="s">
        <v>159</v>
      </c>
      <c r="W1385" t="s">
        <v>58</v>
      </c>
      <c r="X1385" t="s">
        <v>219</v>
      </c>
      <c r="Y1385">
        <v>2</v>
      </c>
      <c r="Z1385">
        <v>3</v>
      </c>
      <c r="AA1385">
        <v>48</v>
      </c>
    </row>
    <row r="1386" spans="1:27" x14ac:dyDescent="0.35">
      <c r="A1386">
        <v>202</v>
      </c>
      <c r="B1386">
        <v>202</v>
      </c>
      <c r="C1386" t="s">
        <v>38</v>
      </c>
      <c r="D1386" t="s">
        <v>39</v>
      </c>
      <c r="E1386">
        <v>4</v>
      </c>
      <c r="F1386" t="s">
        <v>263</v>
      </c>
      <c r="G1386">
        <v>4</v>
      </c>
      <c r="H1386">
        <v>12</v>
      </c>
      <c r="I1386">
        <v>2</v>
      </c>
      <c r="J1386">
        <v>49</v>
      </c>
      <c r="K1386">
        <v>63</v>
      </c>
      <c r="L1386">
        <v>63</v>
      </c>
      <c r="M1386">
        <v>2</v>
      </c>
      <c r="N1386" t="s">
        <v>223</v>
      </c>
      <c r="O1386" t="s">
        <v>201</v>
      </c>
      <c r="P1386" t="s">
        <v>202</v>
      </c>
      <c r="Q1386" t="s">
        <v>224</v>
      </c>
      <c r="R1386" t="s">
        <v>202</v>
      </c>
      <c r="S1386" t="s">
        <v>46</v>
      </c>
      <c r="T1386" t="s">
        <v>225</v>
      </c>
      <c r="U1386">
        <v>4</v>
      </c>
      <c r="V1386" t="s">
        <v>222</v>
      </c>
      <c r="W1386" t="s">
        <v>197</v>
      </c>
      <c r="X1386" t="s">
        <v>86</v>
      </c>
      <c r="Y1386">
        <v>2</v>
      </c>
      <c r="Z1386">
        <v>3</v>
      </c>
      <c r="AA1386">
        <v>48</v>
      </c>
    </row>
    <row r="1387" spans="1:27" x14ac:dyDescent="0.35">
      <c r="A1387">
        <v>202</v>
      </c>
      <c r="B1387">
        <v>202</v>
      </c>
      <c r="C1387" t="s">
        <v>38</v>
      </c>
      <c r="D1387" t="s">
        <v>39</v>
      </c>
      <c r="E1387">
        <v>4</v>
      </c>
      <c r="F1387" t="s">
        <v>263</v>
      </c>
      <c r="G1387">
        <v>4</v>
      </c>
      <c r="H1387">
        <v>12</v>
      </c>
      <c r="I1387">
        <v>2</v>
      </c>
      <c r="J1387">
        <v>50</v>
      </c>
      <c r="K1387">
        <v>27</v>
      </c>
      <c r="L1387">
        <v>27</v>
      </c>
      <c r="M1387">
        <v>1</v>
      </c>
      <c r="N1387" t="s">
        <v>205</v>
      </c>
      <c r="O1387" t="s">
        <v>201</v>
      </c>
      <c r="P1387" t="s">
        <v>202</v>
      </c>
      <c r="Q1387" t="s">
        <v>206</v>
      </c>
      <c r="R1387" t="s">
        <v>202</v>
      </c>
      <c r="S1387" t="s">
        <v>81</v>
      </c>
      <c r="T1387" t="s">
        <v>207</v>
      </c>
      <c r="U1387">
        <v>1</v>
      </c>
      <c r="V1387" t="s">
        <v>247</v>
      </c>
      <c r="W1387" t="s">
        <v>169</v>
      </c>
      <c r="X1387" t="s">
        <v>106</v>
      </c>
      <c r="Y1387">
        <v>1</v>
      </c>
      <c r="Z1387">
        <v>3</v>
      </c>
      <c r="AA1387">
        <v>48</v>
      </c>
    </row>
    <row r="1388" spans="1:27" x14ac:dyDescent="0.35">
      <c r="A1388">
        <v>202</v>
      </c>
      <c r="B1388">
        <v>202</v>
      </c>
      <c r="C1388" t="s">
        <v>38</v>
      </c>
      <c r="D1388" t="s">
        <v>39</v>
      </c>
      <c r="E1388">
        <v>4</v>
      </c>
      <c r="F1388" t="s">
        <v>263</v>
      </c>
      <c r="G1388">
        <v>4</v>
      </c>
      <c r="H1388">
        <v>12</v>
      </c>
      <c r="I1388">
        <v>2</v>
      </c>
      <c r="J1388">
        <v>51</v>
      </c>
      <c r="K1388">
        <v>35</v>
      </c>
      <c r="L1388">
        <v>35</v>
      </c>
      <c r="M1388">
        <v>1</v>
      </c>
      <c r="N1388" t="s">
        <v>260</v>
      </c>
      <c r="O1388" t="s">
        <v>201</v>
      </c>
      <c r="P1388" t="s">
        <v>202</v>
      </c>
      <c r="Q1388" t="s">
        <v>232</v>
      </c>
      <c r="R1388" t="s">
        <v>202</v>
      </c>
      <c r="S1388" t="s">
        <v>81</v>
      </c>
      <c r="T1388" t="s">
        <v>261</v>
      </c>
      <c r="U1388">
        <v>4</v>
      </c>
      <c r="V1388" t="s">
        <v>207</v>
      </c>
      <c r="W1388" t="s">
        <v>90</v>
      </c>
      <c r="X1388" t="s">
        <v>175</v>
      </c>
      <c r="Y1388">
        <v>2</v>
      </c>
      <c r="Z1388">
        <v>3</v>
      </c>
      <c r="AA1388">
        <v>48</v>
      </c>
    </row>
    <row r="1389" spans="1:27" x14ac:dyDescent="0.35">
      <c r="A1389">
        <v>202</v>
      </c>
      <c r="B1389">
        <v>202</v>
      </c>
      <c r="C1389" t="s">
        <v>38</v>
      </c>
      <c r="D1389" t="s">
        <v>39</v>
      </c>
      <c r="E1389">
        <v>4</v>
      </c>
      <c r="F1389" t="s">
        <v>263</v>
      </c>
      <c r="G1389">
        <v>4</v>
      </c>
      <c r="H1389">
        <v>12</v>
      </c>
      <c r="I1389">
        <v>2</v>
      </c>
      <c r="J1389">
        <v>52</v>
      </c>
      <c r="K1389">
        <v>67</v>
      </c>
      <c r="L1389">
        <v>67</v>
      </c>
      <c r="M1389">
        <v>2</v>
      </c>
      <c r="N1389" t="s">
        <v>226</v>
      </c>
      <c r="O1389" t="s">
        <v>201</v>
      </c>
      <c r="P1389" t="s">
        <v>202</v>
      </c>
      <c r="Q1389" t="s">
        <v>227</v>
      </c>
      <c r="R1389" t="s">
        <v>202</v>
      </c>
      <c r="S1389" t="s">
        <v>81</v>
      </c>
      <c r="T1389" t="s">
        <v>228</v>
      </c>
      <c r="U1389">
        <v>2</v>
      </c>
      <c r="V1389" t="s">
        <v>243</v>
      </c>
      <c r="W1389" t="s">
        <v>128</v>
      </c>
      <c r="X1389" t="s">
        <v>104</v>
      </c>
      <c r="Y1389">
        <v>1</v>
      </c>
      <c r="Z1389">
        <v>3</v>
      </c>
      <c r="AA1389">
        <v>48</v>
      </c>
    </row>
    <row r="1390" spans="1:27" x14ac:dyDescent="0.35">
      <c r="A1390">
        <v>202</v>
      </c>
      <c r="B1390">
        <v>202</v>
      </c>
      <c r="C1390" t="s">
        <v>38</v>
      </c>
      <c r="D1390" t="s">
        <v>39</v>
      </c>
      <c r="E1390">
        <v>4</v>
      </c>
      <c r="F1390" t="s">
        <v>263</v>
      </c>
      <c r="G1390">
        <v>4</v>
      </c>
      <c r="H1390">
        <v>12</v>
      </c>
      <c r="I1390">
        <v>2</v>
      </c>
      <c r="J1390">
        <v>53</v>
      </c>
      <c r="K1390">
        <v>25</v>
      </c>
      <c r="L1390">
        <v>25</v>
      </c>
      <c r="M1390">
        <v>1</v>
      </c>
      <c r="N1390" t="s">
        <v>220</v>
      </c>
      <c r="O1390" t="s">
        <v>201</v>
      </c>
      <c r="P1390" t="s">
        <v>202</v>
      </c>
      <c r="Q1390" t="s">
        <v>221</v>
      </c>
      <c r="R1390" t="s">
        <v>202</v>
      </c>
      <c r="S1390" t="s">
        <v>46</v>
      </c>
      <c r="T1390" t="s">
        <v>222</v>
      </c>
      <c r="U1390">
        <v>2</v>
      </c>
      <c r="V1390" t="s">
        <v>257</v>
      </c>
      <c r="W1390" t="s">
        <v>72</v>
      </c>
      <c r="X1390" t="s">
        <v>191</v>
      </c>
      <c r="Y1390">
        <v>1</v>
      </c>
      <c r="Z1390">
        <v>3</v>
      </c>
      <c r="AA1390">
        <v>48</v>
      </c>
    </row>
    <row r="1391" spans="1:27" x14ac:dyDescent="0.35">
      <c r="A1391">
        <v>202</v>
      </c>
      <c r="B1391">
        <v>202</v>
      </c>
      <c r="C1391" t="s">
        <v>38</v>
      </c>
      <c r="D1391" t="s">
        <v>39</v>
      </c>
      <c r="E1391">
        <v>4</v>
      </c>
      <c r="F1391" t="s">
        <v>263</v>
      </c>
      <c r="G1391">
        <v>4</v>
      </c>
      <c r="H1391">
        <v>12</v>
      </c>
      <c r="I1391">
        <v>2</v>
      </c>
      <c r="J1391">
        <v>54</v>
      </c>
      <c r="K1391">
        <v>71</v>
      </c>
      <c r="L1391">
        <v>71</v>
      </c>
      <c r="M1391">
        <v>2</v>
      </c>
      <c r="N1391" t="s">
        <v>234</v>
      </c>
      <c r="O1391" t="s">
        <v>201</v>
      </c>
      <c r="P1391" t="s">
        <v>202</v>
      </c>
      <c r="Q1391" t="s">
        <v>235</v>
      </c>
      <c r="R1391" t="s">
        <v>202</v>
      </c>
      <c r="S1391" t="s">
        <v>46</v>
      </c>
      <c r="T1391" t="s">
        <v>236</v>
      </c>
      <c r="U1391">
        <v>5</v>
      </c>
      <c r="V1391" t="s">
        <v>204</v>
      </c>
      <c r="W1391" t="s">
        <v>116</v>
      </c>
      <c r="X1391" t="s">
        <v>145</v>
      </c>
      <c r="Y1391">
        <v>2</v>
      </c>
      <c r="Z1391">
        <v>3</v>
      </c>
      <c r="AA1391">
        <v>48</v>
      </c>
    </row>
    <row r="1392" spans="1:27" x14ac:dyDescent="0.35">
      <c r="A1392">
        <v>202</v>
      </c>
      <c r="B1392">
        <v>202</v>
      </c>
      <c r="C1392" t="s">
        <v>38</v>
      </c>
      <c r="D1392" t="s">
        <v>39</v>
      </c>
      <c r="E1392">
        <v>4</v>
      </c>
      <c r="F1392" t="s">
        <v>263</v>
      </c>
      <c r="G1392">
        <v>4</v>
      </c>
      <c r="H1392">
        <v>12</v>
      </c>
      <c r="I1392">
        <v>2</v>
      </c>
      <c r="J1392">
        <v>55</v>
      </c>
      <c r="K1392">
        <v>33</v>
      </c>
      <c r="L1392">
        <v>33</v>
      </c>
      <c r="M1392">
        <v>1</v>
      </c>
      <c r="N1392" t="s">
        <v>258</v>
      </c>
      <c r="O1392" t="s">
        <v>201</v>
      </c>
      <c r="P1392" t="s">
        <v>202</v>
      </c>
      <c r="Q1392" t="s">
        <v>209</v>
      </c>
      <c r="R1392" t="s">
        <v>202</v>
      </c>
      <c r="S1392" t="s">
        <v>46</v>
      </c>
      <c r="T1392" t="s">
        <v>259</v>
      </c>
      <c r="U1392">
        <v>5</v>
      </c>
      <c r="V1392" t="s">
        <v>249</v>
      </c>
      <c r="W1392" t="s">
        <v>96</v>
      </c>
      <c r="X1392" t="s">
        <v>199</v>
      </c>
      <c r="Y1392">
        <v>2</v>
      </c>
      <c r="Z1392">
        <v>3</v>
      </c>
      <c r="AA1392">
        <v>48</v>
      </c>
    </row>
    <row r="1393" spans="1:27" x14ac:dyDescent="0.35">
      <c r="A1393">
        <v>202</v>
      </c>
      <c r="B1393">
        <v>202</v>
      </c>
      <c r="C1393" t="s">
        <v>38</v>
      </c>
      <c r="D1393" t="s">
        <v>39</v>
      </c>
      <c r="E1393">
        <v>4</v>
      </c>
      <c r="F1393" t="s">
        <v>263</v>
      </c>
      <c r="G1393">
        <v>4</v>
      </c>
      <c r="H1393">
        <v>12</v>
      </c>
      <c r="I1393">
        <v>2</v>
      </c>
      <c r="J1393">
        <v>56</v>
      </c>
      <c r="K1393">
        <v>28</v>
      </c>
      <c r="L1393">
        <v>28</v>
      </c>
      <c r="M1393">
        <v>1</v>
      </c>
      <c r="N1393" t="s">
        <v>246</v>
      </c>
      <c r="O1393" t="s">
        <v>201</v>
      </c>
      <c r="P1393" t="s">
        <v>202</v>
      </c>
      <c r="Q1393" t="s">
        <v>206</v>
      </c>
      <c r="R1393" t="s">
        <v>202</v>
      </c>
      <c r="S1393" t="s">
        <v>63</v>
      </c>
      <c r="T1393" t="s">
        <v>247</v>
      </c>
      <c r="U1393">
        <v>2</v>
      </c>
      <c r="V1393" t="s">
        <v>216</v>
      </c>
      <c r="W1393" t="s">
        <v>133</v>
      </c>
      <c r="X1393" t="s">
        <v>58</v>
      </c>
      <c r="Y1393">
        <v>2</v>
      </c>
      <c r="Z1393">
        <v>3</v>
      </c>
      <c r="AA1393">
        <v>48</v>
      </c>
    </row>
    <row r="1394" spans="1:27" x14ac:dyDescent="0.35">
      <c r="A1394">
        <v>202</v>
      </c>
      <c r="B1394">
        <v>202</v>
      </c>
      <c r="C1394" t="s">
        <v>38</v>
      </c>
      <c r="D1394" t="s">
        <v>39</v>
      </c>
      <c r="E1394">
        <v>4</v>
      </c>
      <c r="F1394" t="s">
        <v>263</v>
      </c>
      <c r="G1394">
        <v>4</v>
      </c>
      <c r="H1394">
        <v>12</v>
      </c>
      <c r="I1394">
        <v>2</v>
      </c>
      <c r="J1394">
        <v>57</v>
      </c>
      <c r="K1394">
        <v>61</v>
      </c>
      <c r="L1394">
        <v>61</v>
      </c>
      <c r="M1394">
        <v>2</v>
      </c>
      <c r="N1394" t="s">
        <v>244</v>
      </c>
      <c r="O1394" t="s">
        <v>201</v>
      </c>
      <c r="P1394" t="s">
        <v>202</v>
      </c>
      <c r="Q1394" t="s">
        <v>240</v>
      </c>
      <c r="R1394" t="s">
        <v>202</v>
      </c>
      <c r="S1394" t="s">
        <v>81</v>
      </c>
      <c r="T1394" t="s">
        <v>245</v>
      </c>
      <c r="U1394">
        <v>4</v>
      </c>
      <c r="V1394" t="s">
        <v>241</v>
      </c>
      <c r="W1394" t="s">
        <v>151</v>
      </c>
      <c r="X1394" t="s">
        <v>110</v>
      </c>
      <c r="Y1394">
        <v>1</v>
      </c>
      <c r="Z1394">
        <v>3</v>
      </c>
      <c r="AA1394">
        <v>48</v>
      </c>
    </row>
    <row r="1395" spans="1:27" x14ac:dyDescent="0.35">
      <c r="A1395">
        <v>202</v>
      </c>
      <c r="B1395">
        <v>202</v>
      </c>
      <c r="C1395" t="s">
        <v>38</v>
      </c>
      <c r="D1395" t="s">
        <v>39</v>
      </c>
      <c r="E1395">
        <v>4</v>
      </c>
      <c r="F1395" t="s">
        <v>263</v>
      </c>
      <c r="G1395">
        <v>4</v>
      </c>
      <c r="H1395">
        <v>12</v>
      </c>
      <c r="I1395">
        <v>2</v>
      </c>
      <c r="J1395">
        <v>58</v>
      </c>
      <c r="K1395">
        <v>34</v>
      </c>
      <c r="L1395">
        <v>34</v>
      </c>
      <c r="M1395">
        <v>1</v>
      </c>
      <c r="N1395" t="s">
        <v>208</v>
      </c>
      <c r="O1395" t="s">
        <v>201</v>
      </c>
      <c r="P1395" t="s">
        <v>202</v>
      </c>
      <c r="Q1395" t="s">
        <v>209</v>
      </c>
      <c r="R1395" t="s">
        <v>202</v>
      </c>
      <c r="S1395" t="s">
        <v>63</v>
      </c>
      <c r="T1395" t="s">
        <v>210</v>
      </c>
      <c r="U1395">
        <v>4</v>
      </c>
      <c r="V1395" t="s">
        <v>259</v>
      </c>
      <c r="W1395" t="s">
        <v>159</v>
      </c>
      <c r="X1395" t="s">
        <v>54</v>
      </c>
      <c r="Y1395">
        <v>1</v>
      </c>
      <c r="Z1395">
        <v>3</v>
      </c>
      <c r="AA1395">
        <v>48</v>
      </c>
    </row>
    <row r="1396" spans="1:27" x14ac:dyDescent="0.35">
      <c r="A1396">
        <v>202</v>
      </c>
      <c r="B1396">
        <v>202</v>
      </c>
      <c r="C1396" t="s">
        <v>38</v>
      </c>
      <c r="D1396" t="s">
        <v>39</v>
      </c>
      <c r="E1396">
        <v>4</v>
      </c>
      <c r="F1396" t="s">
        <v>263</v>
      </c>
      <c r="G1396">
        <v>4</v>
      </c>
      <c r="H1396">
        <v>12</v>
      </c>
      <c r="I1396">
        <v>2</v>
      </c>
      <c r="J1396">
        <v>59</v>
      </c>
      <c r="K1396">
        <v>31</v>
      </c>
      <c r="L1396">
        <v>31</v>
      </c>
      <c r="M1396">
        <v>1</v>
      </c>
      <c r="N1396" t="s">
        <v>248</v>
      </c>
      <c r="O1396" t="s">
        <v>201</v>
      </c>
      <c r="P1396" t="s">
        <v>202</v>
      </c>
      <c r="Q1396" t="s">
        <v>212</v>
      </c>
      <c r="R1396" t="s">
        <v>202</v>
      </c>
      <c r="S1396" t="s">
        <v>46</v>
      </c>
      <c r="T1396" t="s">
        <v>249</v>
      </c>
      <c r="U1396">
        <v>5</v>
      </c>
      <c r="V1396" t="s">
        <v>213</v>
      </c>
      <c r="W1396" t="s">
        <v>108</v>
      </c>
      <c r="X1396" t="s">
        <v>171</v>
      </c>
      <c r="Y1396">
        <v>1</v>
      </c>
      <c r="Z1396">
        <v>3</v>
      </c>
      <c r="AA1396">
        <v>48</v>
      </c>
    </row>
    <row r="1397" spans="1:27" x14ac:dyDescent="0.35">
      <c r="A1397">
        <v>202</v>
      </c>
      <c r="B1397">
        <v>202</v>
      </c>
      <c r="C1397" t="s">
        <v>38</v>
      </c>
      <c r="D1397" t="s">
        <v>39</v>
      </c>
      <c r="E1397">
        <v>4</v>
      </c>
      <c r="F1397" t="s">
        <v>263</v>
      </c>
      <c r="G1397">
        <v>4</v>
      </c>
      <c r="H1397">
        <v>12</v>
      </c>
      <c r="I1397">
        <v>2</v>
      </c>
      <c r="J1397">
        <v>60</v>
      </c>
      <c r="K1397">
        <v>72</v>
      </c>
      <c r="L1397">
        <v>72</v>
      </c>
      <c r="M1397">
        <v>2</v>
      </c>
      <c r="N1397" t="s">
        <v>250</v>
      </c>
      <c r="O1397" t="s">
        <v>201</v>
      </c>
      <c r="P1397" t="s">
        <v>202</v>
      </c>
      <c r="Q1397" t="s">
        <v>235</v>
      </c>
      <c r="R1397" t="s">
        <v>202</v>
      </c>
      <c r="S1397" t="s">
        <v>53</v>
      </c>
      <c r="T1397" t="s">
        <v>251</v>
      </c>
      <c r="U1397">
        <v>5</v>
      </c>
      <c r="V1397" t="s">
        <v>236</v>
      </c>
      <c r="W1397" t="s">
        <v>100</v>
      </c>
      <c r="X1397" t="s">
        <v>148</v>
      </c>
      <c r="Y1397">
        <v>1</v>
      </c>
      <c r="Z1397">
        <v>3</v>
      </c>
      <c r="AA1397">
        <v>48</v>
      </c>
    </row>
    <row r="1398" spans="1:27" x14ac:dyDescent="0.35">
      <c r="A1398">
        <v>202</v>
      </c>
      <c r="B1398">
        <v>202</v>
      </c>
      <c r="C1398" t="s">
        <v>38</v>
      </c>
      <c r="D1398" t="s">
        <v>39</v>
      </c>
      <c r="E1398">
        <v>4</v>
      </c>
      <c r="F1398" t="s">
        <v>263</v>
      </c>
      <c r="G1398">
        <v>4</v>
      </c>
      <c r="H1398">
        <v>12</v>
      </c>
      <c r="I1398">
        <v>2</v>
      </c>
      <c r="J1398">
        <v>61</v>
      </c>
      <c r="K1398">
        <v>62</v>
      </c>
      <c r="L1398">
        <v>62</v>
      </c>
      <c r="M1398">
        <v>2</v>
      </c>
      <c r="N1398" t="s">
        <v>239</v>
      </c>
      <c r="O1398" t="s">
        <v>201</v>
      </c>
      <c r="P1398" t="s">
        <v>202</v>
      </c>
      <c r="Q1398" t="s">
        <v>240</v>
      </c>
      <c r="R1398" t="s">
        <v>202</v>
      </c>
      <c r="S1398" t="s">
        <v>63</v>
      </c>
      <c r="T1398" t="s">
        <v>241</v>
      </c>
      <c r="U1398">
        <v>1</v>
      </c>
      <c r="V1398" t="s">
        <v>210</v>
      </c>
      <c r="W1398" t="s">
        <v>189</v>
      </c>
      <c r="X1398" t="s">
        <v>112</v>
      </c>
      <c r="Y1398">
        <v>2</v>
      </c>
      <c r="Z1398">
        <v>3</v>
      </c>
      <c r="AA1398">
        <v>48</v>
      </c>
    </row>
    <row r="1399" spans="1:27" x14ac:dyDescent="0.35">
      <c r="A1399">
        <v>202</v>
      </c>
      <c r="B1399">
        <v>202</v>
      </c>
      <c r="C1399" t="s">
        <v>38</v>
      </c>
      <c r="D1399" t="s">
        <v>39</v>
      </c>
      <c r="E1399">
        <v>4</v>
      </c>
      <c r="F1399" t="s">
        <v>263</v>
      </c>
      <c r="G1399">
        <v>4</v>
      </c>
      <c r="H1399">
        <v>12</v>
      </c>
      <c r="I1399">
        <v>2</v>
      </c>
      <c r="J1399">
        <v>62</v>
      </c>
      <c r="K1399">
        <v>36</v>
      </c>
      <c r="L1399">
        <v>36</v>
      </c>
      <c r="M1399">
        <v>1</v>
      </c>
      <c r="N1399" t="s">
        <v>231</v>
      </c>
      <c r="O1399" t="s">
        <v>201</v>
      </c>
      <c r="P1399" t="s">
        <v>202</v>
      </c>
      <c r="Q1399" t="s">
        <v>232</v>
      </c>
      <c r="R1399" t="s">
        <v>202</v>
      </c>
      <c r="S1399" t="s">
        <v>53</v>
      </c>
      <c r="T1399" t="s">
        <v>233</v>
      </c>
      <c r="U1399">
        <v>1</v>
      </c>
      <c r="V1399" t="s">
        <v>261</v>
      </c>
      <c r="W1399" t="s">
        <v>183</v>
      </c>
      <c r="X1399" t="s">
        <v>68</v>
      </c>
      <c r="Y1399">
        <v>1</v>
      </c>
      <c r="Z1399">
        <v>3</v>
      </c>
      <c r="AA1399">
        <v>48</v>
      </c>
    </row>
    <row r="1400" spans="1:27" x14ac:dyDescent="0.35">
      <c r="A1400">
        <v>202</v>
      </c>
      <c r="B1400">
        <v>202</v>
      </c>
      <c r="C1400" t="s">
        <v>38</v>
      </c>
      <c r="D1400" t="s">
        <v>39</v>
      </c>
      <c r="E1400">
        <v>4</v>
      </c>
      <c r="F1400" t="s">
        <v>263</v>
      </c>
      <c r="G1400">
        <v>4</v>
      </c>
      <c r="H1400">
        <v>12</v>
      </c>
      <c r="I1400">
        <v>2</v>
      </c>
      <c r="J1400">
        <v>63</v>
      </c>
      <c r="K1400">
        <v>69</v>
      </c>
      <c r="L1400">
        <v>69</v>
      </c>
      <c r="M1400">
        <v>2</v>
      </c>
      <c r="N1400" t="s">
        <v>252</v>
      </c>
      <c r="O1400" t="s">
        <v>201</v>
      </c>
      <c r="P1400" t="s">
        <v>202</v>
      </c>
      <c r="Q1400" t="s">
        <v>218</v>
      </c>
      <c r="R1400" t="s">
        <v>202</v>
      </c>
      <c r="S1400" t="s">
        <v>63</v>
      </c>
      <c r="T1400" t="s">
        <v>253</v>
      </c>
      <c r="U1400">
        <v>5</v>
      </c>
      <c r="V1400" t="s">
        <v>219</v>
      </c>
      <c r="W1400" t="s">
        <v>173</v>
      </c>
      <c r="X1400" t="s">
        <v>82</v>
      </c>
      <c r="Y1400">
        <v>1</v>
      </c>
      <c r="Z1400">
        <v>3</v>
      </c>
      <c r="AA1400">
        <v>48</v>
      </c>
    </row>
    <row r="1401" spans="1:27" x14ac:dyDescent="0.35">
      <c r="A1401">
        <v>202</v>
      </c>
      <c r="B1401">
        <v>202</v>
      </c>
      <c r="C1401" t="s">
        <v>38</v>
      </c>
      <c r="D1401" t="s">
        <v>39</v>
      </c>
      <c r="E1401">
        <v>4</v>
      </c>
      <c r="F1401" t="s">
        <v>263</v>
      </c>
      <c r="G1401">
        <v>4</v>
      </c>
      <c r="H1401">
        <v>12</v>
      </c>
      <c r="I1401">
        <v>2</v>
      </c>
      <c r="J1401">
        <v>64</v>
      </c>
      <c r="K1401">
        <v>29</v>
      </c>
      <c r="L1401">
        <v>29</v>
      </c>
      <c r="M1401">
        <v>1</v>
      </c>
      <c r="N1401" t="s">
        <v>214</v>
      </c>
      <c r="O1401" t="s">
        <v>201</v>
      </c>
      <c r="P1401" t="s">
        <v>202</v>
      </c>
      <c r="Q1401" t="s">
        <v>215</v>
      </c>
      <c r="R1401" t="s">
        <v>202</v>
      </c>
      <c r="S1401" t="s">
        <v>63</v>
      </c>
      <c r="T1401" t="s">
        <v>216</v>
      </c>
      <c r="U1401">
        <v>2</v>
      </c>
      <c r="V1401" t="s">
        <v>255</v>
      </c>
      <c r="W1401" t="s">
        <v>179</v>
      </c>
      <c r="X1401" t="s">
        <v>122</v>
      </c>
      <c r="Y1401">
        <v>1</v>
      </c>
      <c r="Z1401">
        <v>3</v>
      </c>
      <c r="AA1401">
        <v>48</v>
      </c>
    </row>
    <row r="1402" spans="1:27" x14ac:dyDescent="0.35">
      <c r="A1402">
        <v>202</v>
      </c>
      <c r="B1402">
        <v>202</v>
      </c>
      <c r="C1402" t="s">
        <v>38</v>
      </c>
      <c r="D1402" t="s">
        <v>39</v>
      </c>
      <c r="E1402">
        <v>4</v>
      </c>
      <c r="F1402" t="s">
        <v>263</v>
      </c>
      <c r="G1402">
        <v>4</v>
      </c>
      <c r="H1402">
        <v>12</v>
      </c>
      <c r="I1402">
        <v>2</v>
      </c>
      <c r="J1402">
        <v>65</v>
      </c>
      <c r="K1402">
        <v>65</v>
      </c>
      <c r="L1402">
        <v>65</v>
      </c>
      <c r="M1402">
        <v>2</v>
      </c>
      <c r="N1402" t="s">
        <v>200</v>
      </c>
      <c r="O1402" t="s">
        <v>201</v>
      </c>
      <c r="P1402" t="s">
        <v>202</v>
      </c>
      <c r="Q1402" t="s">
        <v>203</v>
      </c>
      <c r="R1402" t="s">
        <v>202</v>
      </c>
      <c r="S1402" t="s">
        <v>46</v>
      </c>
      <c r="T1402" t="s">
        <v>204</v>
      </c>
      <c r="U1402">
        <v>1</v>
      </c>
      <c r="V1402" t="s">
        <v>230</v>
      </c>
      <c r="W1402" t="s">
        <v>155</v>
      </c>
      <c r="X1402" t="s">
        <v>64</v>
      </c>
      <c r="Y1402">
        <v>1</v>
      </c>
      <c r="Z1402">
        <v>3</v>
      </c>
      <c r="AA1402">
        <v>48</v>
      </c>
    </row>
    <row r="1403" spans="1:27" x14ac:dyDescent="0.35">
      <c r="A1403">
        <v>202</v>
      </c>
      <c r="B1403">
        <v>202</v>
      </c>
      <c r="C1403" t="s">
        <v>38</v>
      </c>
      <c r="D1403" t="s">
        <v>39</v>
      </c>
      <c r="E1403">
        <v>4</v>
      </c>
      <c r="F1403" t="s">
        <v>263</v>
      </c>
      <c r="G1403">
        <v>4</v>
      </c>
      <c r="H1403">
        <v>12</v>
      </c>
      <c r="I1403">
        <v>2</v>
      </c>
      <c r="J1403">
        <v>66</v>
      </c>
      <c r="K1403">
        <v>70</v>
      </c>
      <c r="L1403">
        <v>70</v>
      </c>
      <c r="M1403">
        <v>2</v>
      </c>
      <c r="N1403" t="s">
        <v>217</v>
      </c>
      <c r="O1403" t="s">
        <v>201</v>
      </c>
      <c r="P1403" t="s">
        <v>202</v>
      </c>
      <c r="Q1403" t="s">
        <v>218</v>
      </c>
      <c r="R1403" t="s">
        <v>202</v>
      </c>
      <c r="S1403" t="s">
        <v>53</v>
      </c>
      <c r="T1403" t="s">
        <v>219</v>
      </c>
      <c r="U1403">
        <v>4</v>
      </c>
      <c r="V1403" t="s">
        <v>238</v>
      </c>
      <c r="W1403" t="s">
        <v>120</v>
      </c>
      <c r="X1403" t="s">
        <v>193</v>
      </c>
      <c r="Y1403">
        <v>2</v>
      </c>
      <c r="Z1403">
        <v>3</v>
      </c>
      <c r="AA1403">
        <v>48</v>
      </c>
    </row>
    <row r="1404" spans="1:27" x14ac:dyDescent="0.35">
      <c r="A1404">
        <v>202</v>
      </c>
      <c r="B1404">
        <v>202</v>
      </c>
      <c r="C1404" t="s">
        <v>38</v>
      </c>
      <c r="D1404" t="s">
        <v>39</v>
      </c>
      <c r="E1404">
        <v>4</v>
      </c>
      <c r="F1404" t="s">
        <v>263</v>
      </c>
      <c r="G1404">
        <v>4</v>
      </c>
      <c r="H1404">
        <v>12</v>
      </c>
      <c r="I1404">
        <v>2</v>
      </c>
      <c r="J1404">
        <v>67</v>
      </c>
      <c r="K1404">
        <v>26</v>
      </c>
      <c r="L1404">
        <v>26</v>
      </c>
      <c r="M1404">
        <v>1</v>
      </c>
      <c r="N1404" t="s">
        <v>256</v>
      </c>
      <c r="O1404" t="s">
        <v>201</v>
      </c>
      <c r="P1404" t="s">
        <v>202</v>
      </c>
      <c r="Q1404" t="s">
        <v>221</v>
      </c>
      <c r="R1404" t="s">
        <v>202</v>
      </c>
      <c r="S1404" t="s">
        <v>81</v>
      </c>
      <c r="T1404" t="s">
        <v>257</v>
      </c>
      <c r="U1404">
        <v>4</v>
      </c>
      <c r="V1404" t="s">
        <v>245</v>
      </c>
      <c r="W1404" t="s">
        <v>161</v>
      </c>
      <c r="X1404" t="s">
        <v>118</v>
      </c>
      <c r="Y1404">
        <v>2</v>
      </c>
      <c r="Z1404">
        <v>3</v>
      </c>
      <c r="AA1404">
        <v>48</v>
      </c>
    </row>
    <row r="1405" spans="1:27" x14ac:dyDescent="0.35">
      <c r="A1405">
        <v>202</v>
      </c>
      <c r="B1405">
        <v>202</v>
      </c>
      <c r="C1405" t="s">
        <v>38</v>
      </c>
      <c r="D1405" t="s">
        <v>39</v>
      </c>
      <c r="E1405">
        <v>4</v>
      </c>
      <c r="F1405" t="s">
        <v>263</v>
      </c>
      <c r="G1405">
        <v>4</v>
      </c>
      <c r="H1405">
        <v>12</v>
      </c>
      <c r="I1405">
        <v>2</v>
      </c>
      <c r="J1405">
        <v>68</v>
      </c>
      <c r="K1405">
        <v>32</v>
      </c>
      <c r="L1405">
        <v>32</v>
      </c>
      <c r="M1405">
        <v>1</v>
      </c>
      <c r="N1405" t="s">
        <v>211</v>
      </c>
      <c r="O1405" t="s">
        <v>201</v>
      </c>
      <c r="P1405" t="s">
        <v>202</v>
      </c>
      <c r="Q1405" t="s">
        <v>212</v>
      </c>
      <c r="R1405" t="s">
        <v>202</v>
      </c>
      <c r="S1405" t="s">
        <v>53</v>
      </c>
      <c r="T1405" t="s">
        <v>213</v>
      </c>
      <c r="U1405">
        <v>1</v>
      </c>
      <c r="V1405" t="s">
        <v>251</v>
      </c>
      <c r="W1405" t="s">
        <v>47</v>
      </c>
      <c r="X1405" t="s">
        <v>137</v>
      </c>
      <c r="Y1405">
        <v>2</v>
      </c>
      <c r="Z1405">
        <v>3</v>
      </c>
      <c r="AA1405">
        <v>48</v>
      </c>
    </row>
    <row r="1406" spans="1:27" x14ac:dyDescent="0.35">
      <c r="A1406">
        <v>202</v>
      </c>
      <c r="B1406">
        <v>202</v>
      </c>
      <c r="C1406" t="s">
        <v>38</v>
      </c>
      <c r="D1406" t="s">
        <v>39</v>
      </c>
      <c r="E1406">
        <v>4</v>
      </c>
      <c r="F1406" t="s">
        <v>263</v>
      </c>
      <c r="G1406">
        <v>4</v>
      </c>
      <c r="H1406">
        <v>12</v>
      </c>
      <c r="I1406">
        <v>2</v>
      </c>
      <c r="J1406">
        <v>69</v>
      </c>
      <c r="K1406">
        <v>66</v>
      </c>
      <c r="L1406">
        <v>66</v>
      </c>
      <c r="M1406">
        <v>2</v>
      </c>
      <c r="N1406" t="s">
        <v>229</v>
      </c>
      <c r="O1406" t="s">
        <v>201</v>
      </c>
      <c r="P1406" t="s">
        <v>202</v>
      </c>
      <c r="Q1406" t="s">
        <v>203</v>
      </c>
      <c r="R1406" t="s">
        <v>202</v>
      </c>
      <c r="S1406" t="s">
        <v>81</v>
      </c>
      <c r="T1406" t="s">
        <v>230</v>
      </c>
      <c r="U1406">
        <v>1</v>
      </c>
      <c r="V1406" t="s">
        <v>228</v>
      </c>
      <c r="W1406" t="s">
        <v>88</v>
      </c>
      <c r="X1406" t="s">
        <v>195</v>
      </c>
      <c r="Y1406">
        <v>2</v>
      </c>
      <c r="Z1406">
        <v>3</v>
      </c>
      <c r="AA1406">
        <v>48</v>
      </c>
    </row>
    <row r="1407" spans="1:27" x14ac:dyDescent="0.35">
      <c r="A1407">
        <v>202</v>
      </c>
      <c r="B1407">
        <v>202</v>
      </c>
      <c r="C1407" t="s">
        <v>38</v>
      </c>
      <c r="D1407" t="s">
        <v>39</v>
      </c>
      <c r="E1407">
        <v>4</v>
      </c>
      <c r="F1407" t="s">
        <v>263</v>
      </c>
      <c r="G1407">
        <v>4</v>
      </c>
      <c r="H1407">
        <v>12</v>
      </c>
      <c r="I1407">
        <v>2</v>
      </c>
      <c r="J1407">
        <v>70</v>
      </c>
      <c r="K1407">
        <v>30</v>
      </c>
      <c r="L1407">
        <v>30</v>
      </c>
      <c r="M1407">
        <v>1</v>
      </c>
      <c r="N1407" t="s">
        <v>254</v>
      </c>
      <c r="O1407" t="s">
        <v>201</v>
      </c>
      <c r="P1407" t="s">
        <v>202</v>
      </c>
      <c r="Q1407" t="s">
        <v>215</v>
      </c>
      <c r="R1407" t="s">
        <v>202</v>
      </c>
      <c r="S1407" t="s">
        <v>53</v>
      </c>
      <c r="T1407" t="s">
        <v>255</v>
      </c>
      <c r="U1407">
        <v>1</v>
      </c>
      <c r="V1407" t="s">
        <v>233</v>
      </c>
      <c r="W1407" t="s">
        <v>114</v>
      </c>
      <c r="X1407" t="s">
        <v>141</v>
      </c>
      <c r="Y1407">
        <v>2</v>
      </c>
      <c r="Z1407">
        <v>3</v>
      </c>
      <c r="AA1407">
        <v>48</v>
      </c>
    </row>
    <row r="1408" spans="1:27" x14ac:dyDescent="0.35">
      <c r="A1408">
        <v>202</v>
      </c>
      <c r="B1408">
        <v>202</v>
      </c>
      <c r="C1408" t="s">
        <v>38</v>
      </c>
      <c r="D1408" t="s">
        <v>39</v>
      </c>
      <c r="E1408">
        <v>4</v>
      </c>
      <c r="F1408" t="s">
        <v>263</v>
      </c>
      <c r="G1408">
        <v>4</v>
      </c>
      <c r="H1408">
        <v>12</v>
      </c>
      <c r="I1408">
        <v>2</v>
      </c>
      <c r="J1408">
        <v>71</v>
      </c>
      <c r="K1408">
        <v>68</v>
      </c>
      <c r="L1408">
        <v>68</v>
      </c>
      <c r="M1408">
        <v>2</v>
      </c>
      <c r="N1408" t="s">
        <v>242</v>
      </c>
      <c r="O1408" t="s">
        <v>201</v>
      </c>
      <c r="P1408" t="s">
        <v>202</v>
      </c>
      <c r="Q1408" t="s">
        <v>227</v>
      </c>
      <c r="R1408" t="s">
        <v>202</v>
      </c>
      <c r="S1408" t="s">
        <v>63</v>
      </c>
      <c r="T1408" t="s">
        <v>243</v>
      </c>
      <c r="U1408">
        <v>1</v>
      </c>
      <c r="V1408" t="s">
        <v>253</v>
      </c>
      <c r="W1408" t="s">
        <v>76</v>
      </c>
      <c r="X1408" t="s">
        <v>187</v>
      </c>
      <c r="Y1408">
        <v>2</v>
      </c>
      <c r="Z1408">
        <v>3</v>
      </c>
      <c r="AA1408">
        <v>48</v>
      </c>
    </row>
    <row r="1409" spans="1:27" x14ac:dyDescent="0.35">
      <c r="A1409">
        <v>202</v>
      </c>
      <c r="B1409">
        <v>202</v>
      </c>
      <c r="C1409" t="s">
        <v>38</v>
      </c>
      <c r="D1409" t="s">
        <v>39</v>
      </c>
      <c r="E1409">
        <v>4</v>
      </c>
      <c r="F1409" t="s">
        <v>263</v>
      </c>
      <c r="G1409">
        <v>4</v>
      </c>
      <c r="H1409">
        <v>12</v>
      </c>
      <c r="I1409">
        <v>2</v>
      </c>
      <c r="J1409">
        <v>72</v>
      </c>
      <c r="K1409">
        <v>64</v>
      </c>
      <c r="L1409">
        <v>64</v>
      </c>
      <c r="M1409">
        <v>2</v>
      </c>
      <c r="N1409" t="s">
        <v>237</v>
      </c>
      <c r="O1409" t="s">
        <v>201</v>
      </c>
      <c r="P1409" t="s">
        <v>202</v>
      </c>
      <c r="Q1409" t="s">
        <v>224</v>
      </c>
      <c r="R1409" t="s">
        <v>202</v>
      </c>
      <c r="S1409" t="s">
        <v>53</v>
      </c>
      <c r="T1409" t="s">
        <v>238</v>
      </c>
      <c r="U1409">
        <v>5</v>
      </c>
      <c r="V1409" t="s">
        <v>225</v>
      </c>
      <c r="W1409" t="s">
        <v>94</v>
      </c>
      <c r="X1409" t="s">
        <v>165</v>
      </c>
      <c r="Y1409">
        <v>1</v>
      </c>
      <c r="Z1409">
        <v>3</v>
      </c>
      <c r="AA1409">
        <v>48</v>
      </c>
    </row>
    <row r="1410" spans="1:27" x14ac:dyDescent="0.35">
      <c r="A1410">
        <v>202</v>
      </c>
      <c r="B1410">
        <v>202</v>
      </c>
      <c r="C1410" t="s">
        <v>38</v>
      </c>
      <c r="D1410" t="s">
        <v>39</v>
      </c>
      <c r="E1410">
        <v>4</v>
      </c>
      <c r="F1410" t="s">
        <v>263</v>
      </c>
      <c r="G1410">
        <v>4</v>
      </c>
      <c r="H1410">
        <v>12</v>
      </c>
      <c r="I1410">
        <v>3</v>
      </c>
      <c r="J1410">
        <v>1</v>
      </c>
      <c r="K1410">
        <v>46</v>
      </c>
      <c r="L1410">
        <v>46</v>
      </c>
      <c r="M1410">
        <v>2</v>
      </c>
      <c r="N1410" t="s">
        <v>115</v>
      </c>
      <c r="O1410" t="s">
        <v>42</v>
      </c>
      <c r="P1410" t="s">
        <v>84</v>
      </c>
      <c r="Q1410" t="s">
        <v>85</v>
      </c>
      <c r="R1410" t="s">
        <v>52</v>
      </c>
      <c r="S1410" t="s">
        <v>53</v>
      </c>
      <c r="T1410" t="s">
        <v>116</v>
      </c>
      <c r="U1410">
        <v>5</v>
      </c>
      <c r="V1410" t="s">
        <v>86</v>
      </c>
      <c r="W1410" t="s">
        <v>259</v>
      </c>
      <c r="X1410" t="s">
        <v>145</v>
      </c>
      <c r="Y1410">
        <v>1</v>
      </c>
      <c r="Z1410">
        <v>2</v>
      </c>
      <c r="AA1410">
        <v>48</v>
      </c>
    </row>
    <row r="1411" spans="1:27" x14ac:dyDescent="0.35">
      <c r="A1411">
        <v>202</v>
      </c>
      <c r="B1411">
        <v>202</v>
      </c>
      <c r="C1411" t="s">
        <v>38</v>
      </c>
      <c r="D1411" t="s">
        <v>39</v>
      </c>
      <c r="E1411">
        <v>4</v>
      </c>
      <c r="F1411" t="s">
        <v>263</v>
      </c>
      <c r="G1411">
        <v>4</v>
      </c>
      <c r="H1411">
        <v>12</v>
      </c>
      <c r="I1411">
        <v>3</v>
      </c>
      <c r="J1411">
        <v>2</v>
      </c>
      <c r="K1411">
        <v>8</v>
      </c>
      <c r="L1411">
        <v>8</v>
      </c>
      <c r="M1411">
        <v>1</v>
      </c>
      <c r="N1411" t="s">
        <v>117</v>
      </c>
      <c r="O1411" t="s">
        <v>42</v>
      </c>
      <c r="P1411" t="s">
        <v>43</v>
      </c>
      <c r="Q1411" t="s">
        <v>44</v>
      </c>
      <c r="R1411" t="s">
        <v>52</v>
      </c>
      <c r="S1411" t="s">
        <v>53</v>
      </c>
      <c r="T1411" t="s">
        <v>118</v>
      </c>
      <c r="U1411">
        <v>4</v>
      </c>
      <c r="V1411" t="s">
        <v>116</v>
      </c>
      <c r="W1411" t="s">
        <v>261</v>
      </c>
      <c r="X1411" t="s">
        <v>187</v>
      </c>
      <c r="Y1411">
        <v>2</v>
      </c>
      <c r="Z1411">
        <v>2</v>
      </c>
      <c r="AA1411">
        <v>48</v>
      </c>
    </row>
    <row r="1412" spans="1:27" x14ac:dyDescent="0.35">
      <c r="A1412">
        <v>202</v>
      </c>
      <c r="B1412">
        <v>202</v>
      </c>
      <c r="C1412" t="s">
        <v>38</v>
      </c>
      <c r="D1412" t="s">
        <v>39</v>
      </c>
      <c r="E1412">
        <v>4</v>
      </c>
      <c r="F1412" t="s">
        <v>263</v>
      </c>
      <c r="G1412">
        <v>4</v>
      </c>
      <c r="H1412">
        <v>12</v>
      </c>
      <c r="I1412">
        <v>3</v>
      </c>
      <c r="J1412">
        <v>3</v>
      </c>
      <c r="K1412">
        <v>38</v>
      </c>
      <c r="L1412">
        <v>38</v>
      </c>
      <c r="M1412">
        <v>2</v>
      </c>
      <c r="N1412" t="s">
        <v>65</v>
      </c>
      <c r="O1412" t="s">
        <v>42</v>
      </c>
      <c r="P1412" t="s">
        <v>66</v>
      </c>
      <c r="Q1412" t="s">
        <v>67</v>
      </c>
      <c r="R1412" t="s">
        <v>62</v>
      </c>
      <c r="S1412" t="s">
        <v>63</v>
      </c>
      <c r="T1412" t="s">
        <v>68</v>
      </c>
      <c r="U1412">
        <v>4</v>
      </c>
      <c r="V1412" t="s">
        <v>108</v>
      </c>
      <c r="W1412" t="s">
        <v>159</v>
      </c>
      <c r="X1412" t="s">
        <v>251</v>
      </c>
      <c r="Y1412">
        <v>2</v>
      </c>
      <c r="Z1412">
        <v>2</v>
      </c>
      <c r="AA1412">
        <v>48</v>
      </c>
    </row>
    <row r="1413" spans="1:27" x14ac:dyDescent="0.35">
      <c r="A1413">
        <v>202</v>
      </c>
      <c r="B1413">
        <v>202</v>
      </c>
      <c r="C1413" t="s">
        <v>38</v>
      </c>
      <c r="D1413" t="s">
        <v>39</v>
      </c>
      <c r="E1413">
        <v>4</v>
      </c>
      <c r="F1413" t="s">
        <v>263</v>
      </c>
      <c r="G1413">
        <v>4</v>
      </c>
      <c r="H1413">
        <v>12</v>
      </c>
      <c r="I1413">
        <v>3</v>
      </c>
      <c r="J1413">
        <v>4</v>
      </c>
      <c r="K1413">
        <v>1</v>
      </c>
      <c r="L1413">
        <v>1</v>
      </c>
      <c r="M1413">
        <v>1</v>
      </c>
      <c r="N1413" t="s">
        <v>109</v>
      </c>
      <c r="O1413" t="s">
        <v>42</v>
      </c>
      <c r="P1413" t="s">
        <v>98</v>
      </c>
      <c r="Q1413" t="s">
        <v>99</v>
      </c>
      <c r="R1413" t="s">
        <v>45</v>
      </c>
      <c r="S1413" t="s">
        <v>46</v>
      </c>
      <c r="T1413" t="s">
        <v>110</v>
      </c>
      <c r="U1413">
        <v>5</v>
      </c>
      <c r="V1413" t="s">
        <v>88</v>
      </c>
      <c r="W1413" t="s">
        <v>257</v>
      </c>
      <c r="X1413" t="s">
        <v>171</v>
      </c>
      <c r="Y1413">
        <v>2</v>
      </c>
      <c r="Z1413">
        <v>2</v>
      </c>
      <c r="AA1413">
        <v>48</v>
      </c>
    </row>
    <row r="1414" spans="1:27" x14ac:dyDescent="0.35">
      <c r="A1414">
        <v>202</v>
      </c>
      <c r="B1414">
        <v>202</v>
      </c>
      <c r="C1414" t="s">
        <v>38</v>
      </c>
      <c r="D1414" t="s">
        <v>39</v>
      </c>
      <c r="E1414">
        <v>4</v>
      </c>
      <c r="F1414" t="s">
        <v>263</v>
      </c>
      <c r="G1414">
        <v>4</v>
      </c>
      <c r="H1414">
        <v>12</v>
      </c>
      <c r="I1414">
        <v>3</v>
      </c>
      <c r="J1414">
        <v>5</v>
      </c>
      <c r="K1414">
        <v>10</v>
      </c>
      <c r="L1414">
        <v>10</v>
      </c>
      <c r="M1414">
        <v>1</v>
      </c>
      <c r="N1414" t="s">
        <v>107</v>
      </c>
      <c r="O1414" t="s">
        <v>42</v>
      </c>
      <c r="P1414" t="s">
        <v>56</v>
      </c>
      <c r="Q1414" t="s">
        <v>57</v>
      </c>
      <c r="R1414" t="s">
        <v>62</v>
      </c>
      <c r="S1414" t="s">
        <v>63</v>
      </c>
      <c r="T1414" t="s">
        <v>108</v>
      </c>
      <c r="U1414">
        <v>5</v>
      </c>
      <c r="V1414" t="s">
        <v>58</v>
      </c>
      <c r="W1414" t="s">
        <v>255</v>
      </c>
      <c r="X1414" t="s">
        <v>191</v>
      </c>
      <c r="Y1414">
        <v>1</v>
      </c>
      <c r="Z1414">
        <v>2</v>
      </c>
      <c r="AA1414">
        <v>48</v>
      </c>
    </row>
    <row r="1415" spans="1:27" x14ac:dyDescent="0.35">
      <c r="A1415">
        <v>202</v>
      </c>
      <c r="B1415">
        <v>202</v>
      </c>
      <c r="C1415" t="s">
        <v>38</v>
      </c>
      <c r="D1415" t="s">
        <v>39</v>
      </c>
      <c r="E1415">
        <v>4</v>
      </c>
      <c r="F1415" t="s">
        <v>263</v>
      </c>
      <c r="G1415">
        <v>4</v>
      </c>
      <c r="H1415">
        <v>12</v>
      </c>
      <c r="I1415">
        <v>3</v>
      </c>
      <c r="J1415">
        <v>6</v>
      </c>
      <c r="K1415">
        <v>47</v>
      </c>
      <c r="L1415">
        <v>47</v>
      </c>
      <c r="M1415">
        <v>2</v>
      </c>
      <c r="N1415" t="s">
        <v>87</v>
      </c>
      <c r="O1415" t="s">
        <v>42</v>
      </c>
      <c r="P1415" t="s">
        <v>50</v>
      </c>
      <c r="Q1415" t="s">
        <v>51</v>
      </c>
      <c r="R1415" t="s">
        <v>45</v>
      </c>
      <c r="S1415" t="s">
        <v>46</v>
      </c>
      <c r="T1415" t="s">
        <v>88</v>
      </c>
      <c r="U1415">
        <v>2</v>
      </c>
      <c r="V1415" t="s">
        <v>54</v>
      </c>
      <c r="W1415" t="s">
        <v>179</v>
      </c>
      <c r="X1415" t="s">
        <v>245</v>
      </c>
      <c r="Y1415">
        <v>1</v>
      </c>
      <c r="Z1415">
        <v>2</v>
      </c>
      <c r="AA1415">
        <v>48</v>
      </c>
    </row>
    <row r="1416" spans="1:27" x14ac:dyDescent="0.35">
      <c r="A1416">
        <v>202</v>
      </c>
      <c r="B1416">
        <v>202</v>
      </c>
      <c r="C1416" t="s">
        <v>38</v>
      </c>
      <c r="D1416" t="s">
        <v>39</v>
      </c>
      <c r="E1416">
        <v>4</v>
      </c>
      <c r="F1416" t="s">
        <v>263</v>
      </c>
      <c r="G1416">
        <v>4</v>
      </c>
      <c r="H1416">
        <v>12</v>
      </c>
      <c r="I1416">
        <v>3</v>
      </c>
      <c r="J1416">
        <v>7</v>
      </c>
      <c r="K1416">
        <v>3</v>
      </c>
      <c r="L1416">
        <v>3</v>
      </c>
      <c r="M1416">
        <v>1</v>
      </c>
      <c r="N1416" t="s">
        <v>121</v>
      </c>
      <c r="O1416" t="s">
        <v>42</v>
      </c>
      <c r="P1416" t="s">
        <v>70</v>
      </c>
      <c r="Q1416" t="s">
        <v>71</v>
      </c>
      <c r="R1416" t="s">
        <v>80</v>
      </c>
      <c r="S1416" t="s">
        <v>81</v>
      </c>
      <c r="T1416" t="s">
        <v>122</v>
      </c>
      <c r="U1416">
        <v>4</v>
      </c>
      <c r="V1416" t="s">
        <v>100</v>
      </c>
      <c r="W1416" t="s">
        <v>189</v>
      </c>
      <c r="X1416" t="s">
        <v>204</v>
      </c>
      <c r="Y1416">
        <v>2</v>
      </c>
      <c r="Z1416">
        <v>2</v>
      </c>
      <c r="AA1416">
        <v>48</v>
      </c>
    </row>
    <row r="1417" spans="1:27" x14ac:dyDescent="0.35">
      <c r="A1417">
        <v>202</v>
      </c>
      <c r="B1417">
        <v>202</v>
      </c>
      <c r="C1417" t="s">
        <v>38</v>
      </c>
      <c r="D1417" t="s">
        <v>39</v>
      </c>
      <c r="E1417">
        <v>4</v>
      </c>
      <c r="F1417" t="s">
        <v>263</v>
      </c>
      <c r="G1417">
        <v>4</v>
      </c>
      <c r="H1417">
        <v>12</v>
      </c>
      <c r="I1417">
        <v>3</v>
      </c>
      <c r="J1417">
        <v>8</v>
      </c>
      <c r="K1417">
        <v>12</v>
      </c>
      <c r="L1417">
        <v>12</v>
      </c>
      <c r="M1417">
        <v>1</v>
      </c>
      <c r="N1417" t="s">
        <v>95</v>
      </c>
      <c r="O1417" t="s">
        <v>42</v>
      </c>
      <c r="P1417" t="s">
        <v>78</v>
      </c>
      <c r="Q1417" t="s">
        <v>79</v>
      </c>
      <c r="R1417" t="s">
        <v>52</v>
      </c>
      <c r="S1417" t="s">
        <v>53</v>
      </c>
      <c r="T1417" t="s">
        <v>96</v>
      </c>
      <c r="U1417">
        <v>5</v>
      </c>
      <c r="V1417" t="s">
        <v>82</v>
      </c>
      <c r="W1417" t="s">
        <v>225</v>
      </c>
      <c r="X1417" t="s">
        <v>148</v>
      </c>
      <c r="Y1417">
        <v>1</v>
      </c>
      <c r="Z1417">
        <v>2</v>
      </c>
      <c r="AA1417">
        <v>48</v>
      </c>
    </row>
    <row r="1418" spans="1:27" x14ac:dyDescent="0.35">
      <c r="A1418">
        <v>202</v>
      </c>
      <c r="B1418">
        <v>202</v>
      </c>
      <c r="C1418" t="s">
        <v>38</v>
      </c>
      <c r="D1418" t="s">
        <v>39</v>
      </c>
      <c r="E1418">
        <v>4</v>
      </c>
      <c r="F1418" t="s">
        <v>263</v>
      </c>
      <c r="G1418">
        <v>4</v>
      </c>
      <c r="H1418">
        <v>12</v>
      </c>
      <c r="I1418">
        <v>3</v>
      </c>
      <c r="J1418">
        <v>9</v>
      </c>
      <c r="K1418">
        <v>9</v>
      </c>
      <c r="L1418">
        <v>9</v>
      </c>
      <c r="M1418">
        <v>1</v>
      </c>
      <c r="N1418" t="s">
        <v>55</v>
      </c>
      <c r="O1418" t="s">
        <v>42</v>
      </c>
      <c r="P1418" t="s">
        <v>56</v>
      </c>
      <c r="Q1418" t="s">
        <v>57</v>
      </c>
      <c r="R1418" t="s">
        <v>45</v>
      </c>
      <c r="S1418" t="s">
        <v>46</v>
      </c>
      <c r="T1418" t="s">
        <v>58</v>
      </c>
      <c r="U1418">
        <v>2</v>
      </c>
      <c r="V1418" t="s">
        <v>76</v>
      </c>
      <c r="W1418" t="s">
        <v>151</v>
      </c>
      <c r="X1418" t="s">
        <v>238</v>
      </c>
      <c r="Y1418">
        <v>2</v>
      </c>
      <c r="Z1418">
        <v>2</v>
      </c>
      <c r="AA1418">
        <v>48</v>
      </c>
    </row>
    <row r="1419" spans="1:27" x14ac:dyDescent="0.35">
      <c r="A1419">
        <v>202</v>
      </c>
      <c r="B1419">
        <v>202</v>
      </c>
      <c r="C1419" t="s">
        <v>38</v>
      </c>
      <c r="D1419" t="s">
        <v>39</v>
      </c>
      <c r="E1419">
        <v>4</v>
      </c>
      <c r="F1419" t="s">
        <v>263</v>
      </c>
      <c r="G1419">
        <v>4</v>
      </c>
      <c r="H1419">
        <v>12</v>
      </c>
      <c r="I1419">
        <v>3</v>
      </c>
      <c r="J1419">
        <v>10</v>
      </c>
      <c r="K1419">
        <v>7</v>
      </c>
      <c r="L1419">
        <v>7</v>
      </c>
      <c r="M1419">
        <v>1</v>
      </c>
      <c r="N1419" t="s">
        <v>41</v>
      </c>
      <c r="O1419" t="s">
        <v>42</v>
      </c>
      <c r="P1419" t="s">
        <v>43</v>
      </c>
      <c r="Q1419" t="s">
        <v>44</v>
      </c>
      <c r="R1419" t="s">
        <v>45</v>
      </c>
      <c r="S1419" t="s">
        <v>46</v>
      </c>
      <c r="T1419" t="s">
        <v>47</v>
      </c>
      <c r="U1419">
        <v>4</v>
      </c>
      <c r="V1419" t="s">
        <v>118</v>
      </c>
      <c r="W1419" t="s">
        <v>247</v>
      </c>
      <c r="X1419" t="s">
        <v>141</v>
      </c>
      <c r="Y1419">
        <v>1</v>
      </c>
      <c r="Z1419">
        <v>2</v>
      </c>
      <c r="AA1419">
        <v>48</v>
      </c>
    </row>
    <row r="1420" spans="1:27" x14ac:dyDescent="0.35">
      <c r="A1420">
        <v>202</v>
      </c>
      <c r="B1420">
        <v>202</v>
      </c>
      <c r="C1420" t="s">
        <v>38</v>
      </c>
      <c r="D1420" t="s">
        <v>39</v>
      </c>
      <c r="E1420">
        <v>4</v>
      </c>
      <c r="F1420" t="s">
        <v>263</v>
      </c>
      <c r="G1420">
        <v>4</v>
      </c>
      <c r="H1420">
        <v>12</v>
      </c>
      <c r="I1420">
        <v>3</v>
      </c>
      <c r="J1420">
        <v>11</v>
      </c>
      <c r="K1420">
        <v>2</v>
      </c>
      <c r="L1420">
        <v>2</v>
      </c>
      <c r="M1420">
        <v>1</v>
      </c>
      <c r="N1420" t="s">
        <v>97</v>
      </c>
      <c r="O1420" t="s">
        <v>42</v>
      </c>
      <c r="P1420" t="s">
        <v>98</v>
      </c>
      <c r="Q1420" t="s">
        <v>99</v>
      </c>
      <c r="R1420" t="s">
        <v>80</v>
      </c>
      <c r="S1420" t="s">
        <v>81</v>
      </c>
      <c r="T1420" t="s">
        <v>100</v>
      </c>
      <c r="U1420">
        <v>4</v>
      </c>
      <c r="V1420" t="s">
        <v>110</v>
      </c>
      <c r="W1420" t="s">
        <v>183</v>
      </c>
      <c r="X1420" t="s">
        <v>210</v>
      </c>
      <c r="Y1420">
        <v>1</v>
      </c>
      <c r="Z1420">
        <v>2</v>
      </c>
      <c r="AA1420">
        <v>48</v>
      </c>
    </row>
    <row r="1421" spans="1:27" x14ac:dyDescent="0.35">
      <c r="A1421">
        <v>202</v>
      </c>
      <c r="B1421">
        <v>202</v>
      </c>
      <c r="C1421" t="s">
        <v>38</v>
      </c>
      <c r="D1421" t="s">
        <v>39</v>
      </c>
      <c r="E1421">
        <v>4</v>
      </c>
      <c r="F1421" t="s">
        <v>263</v>
      </c>
      <c r="G1421">
        <v>4</v>
      </c>
      <c r="H1421">
        <v>12</v>
      </c>
      <c r="I1421">
        <v>3</v>
      </c>
      <c r="J1421">
        <v>12</v>
      </c>
      <c r="K1421">
        <v>43</v>
      </c>
      <c r="L1421">
        <v>43</v>
      </c>
      <c r="M1421">
        <v>2</v>
      </c>
      <c r="N1421" t="s">
        <v>111</v>
      </c>
      <c r="O1421" t="s">
        <v>42</v>
      </c>
      <c r="P1421" t="s">
        <v>92</v>
      </c>
      <c r="Q1421" t="s">
        <v>93</v>
      </c>
      <c r="R1421" t="s">
        <v>80</v>
      </c>
      <c r="S1421" t="s">
        <v>81</v>
      </c>
      <c r="T1421" t="s">
        <v>112</v>
      </c>
      <c r="U1421">
        <v>4</v>
      </c>
      <c r="V1421" t="s">
        <v>120</v>
      </c>
      <c r="W1421" t="s">
        <v>155</v>
      </c>
      <c r="X1421" t="s">
        <v>216</v>
      </c>
      <c r="Y1421">
        <v>2</v>
      </c>
      <c r="Z1421">
        <v>2</v>
      </c>
      <c r="AA1421">
        <v>48</v>
      </c>
    </row>
    <row r="1422" spans="1:27" x14ac:dyDescent="0.35">
      <c r="A1422">
        <v>202</v>
      </c>
      <c r="B1422">
        <v>202</v>
      </c>
      <c r="C1422" t="s">
        <v>38</v>
      </c>
      <c r="D1422" t="s">
        <v>39</v>
      </c>
      <c r="E1422">
        <v>4</v>
      </c>
      <c r="F1422" t="s">
        <v>263</v>
      </c>
      <c r="G1422">
        <v>4</v>
      </c>
      <c r="H1422">
        <v>12</v>
      </c>
      <c r="I1422">
        <v>3</v>
      </c>
      <c r="J1422">
        <v>13</v>
      </c>
      <c r="K1422">
        <v>6</v>
      </c>
      <c r="L1422">
        <v>6</v>
      </c>
      <c r="M1422">
        <v>1</v>
      </c>
      <c r="N1422" t="s">
        <v>89</v>
      </c>
      <c r="O1422" t="s">
        <v>42</v>
      </c>
      <c r="P1422" t="s">
        <v>60</v>
      </c>
      <c r="Q1422" t="s">
        <v>61</v>
      </c>
      <c r="R1422" t="s">
        <v>52</v>
      </c>
      <c r="S1422" t="s">
        <v>53</v>
      </c>
      <c r="T1422" t="s">
        <v>90</v>
      </c>
      <c r="U1422">
        <v>1</v>
      </c>
      <c r="V1422" t="s">
        <v>64</v>
      </c>
      <c r="W1422" t="s">
        <v>236</v>
      </c>
      <c r="X1422" t="s">
        <v>137</v>
      </c>
      <c r="Y1422">
        <v>1</v>
      </c>
      <c r="Z1422">
        <v>2</v>
      </c>
      <c r="AA1422">
        <v>48</v>
      </c>
    </row>
    <row r="1423" spans="1:27" x14ac:dyDescent="0.35">
      <c r="A1423">
        <v>202</v>
      </c>
      <c r="B1423">
        <v>202</v>
      </c>
      <c r="C1423" t="s">
        <v>38</v>
      </c>
      <c r="D1423" t="s">
        <v>39</v>
      </c>
      <c r="E1423">
        <v>4</v>
      </c>
      <c r="F1423" t="s">
        <v>263</v>
      </c>
      <c r="G1423">
        <v>4</v>
      </c>
      <c r="H1423">
        <v>12</v>
      </c>
      <c r="I1423">
        <v>3</v>
      </c>
      <c r="J1423">
        <v>14</v>
      </c>
      <c r="K1423">
        <v>41</v>
      </c>
      <c r="L1423">
        <v>41</v>
      </c>
      <c r="M1423">
        <v>2</v>
      </c>
      <c r="N1423" t="s">
        <v>101</v>
      </c>
      <c r="O1423" t="s">
        <v>42</v>
      </c>
      <c r="P1423" t="s">
        <v>102</v>
      </c>
      <c r="Q1423" t="s">
        <v>103</v>
      </c>
      <c r="R1423" t="s">
        <v>45</v>
      </c>
      <c r="S1423" t="s">
        <v>46</v>
      </c>
      <c r="T1423" t="s">
        <v>104</v>
      </c>
      <c r="U1423">
        <v>4</v>
      </c>
      <c r="V1423" t="s">
        <v>47</v>
      </c>
      <c r="W1423" t="s">
        <v>213</v>
      </c>
      <c r="X1423" t="s">
        <v>193</v>
      </c>
      <c r="Y1423">
        <v>2</v>
      </c>
      <c r="Z1423">
        <v>2</v>
      </c>
      <c r="AA1423">
        <v>48</v>
      </c>
    </row>
    <row r="1424" spans="1:27" x14ac:dyDescent="0.35">
      <c r="A1424">
        <v>202</v>
      </c>
      <c r="B1424">
        <v>202</v>
      </c>
      <c r="C1424" t="s">
        <v>38</v>
      </c>
      <c r="D1424" t="s">
        <v>39</v>
      </c>
      <c r="E1424">
        <v>4</v>
      </c>
      <c r="F1424" t="s">
        <v>263</v>
      </c>
      <c r="G1424">
        <v>4</v>
      </c>
      <c r="H1424">
        <v>12</v>
      </c>
      <c r="I1424">
        <v>3</v>
      </c>
      <c r="J1424">
        <v>15</v>
      </c>
      <c r="K1424">
        <v>40</v>
      </c>
      <c r="L1424">
        <v>40</v>
      </c>
      <c r="M1424">
        <v>2</v>
      </c>
      <c r="N1424" t="s">
        <v>105</v>
      </c>
      <c r="O1424" t="s">
        <v>42</v>
      </c>
      <c r="P1424" t="s">
        <v>74</v>
      </c>
      <c r="Q1424" t="s">
        <v>75</v>
      </c>
      <c r="R1424" t="s">
        <v>52</v>
      </c>
      <c r="S1424" t="s">
        <v>53</v>
      </c>
      <c r="T1424" t="s">
        <v>106</v>
      </c>
      <c r="U1424">
        <v>2</v>
      </c>
      <c r="V1424" t="s">
        <v>90</v>
      </c>
      <c r="W1424" t="s">
        <v>230</v>
      </c>
      <c r="X1424" t="s">
        <v>195</v>
      </c>
      <c r="Y1424">
        <v>2</v>
      </c>
      <c r="Z1424">
        <v>2</v>
      </c>
      <c r="AA1424">
        <v>48</v>
      </c>
    </row>
    <row r="1425" spans="1:27" x14ac:dyDescent="0.35">
      <c r="A1425">
        <v>202</v>
      </c>
      <c r="B1425">
        <v>202</v>
      </c>
      <c r="C1425" t="s">
        <v>38</v>
      </c>
      <c r="D1425" t="s">
        <v>39</v>
      </c>
      <c r="E1425">
        <v>4</v>
      </c>
      <c r="F1425" t="s">
        <v>263</v>
      </c>
      <c r="G1425">
        <v>4</v>
      </c>
      <c r="H1425">
        <v>12</v>
      </c>
      <c r="I1425">
        <v>3</v>
      </c>
      <c r="J1425">
        <v>16</v>
      </c>
      <c r="K1425">
        <v>4</v>
      </c>
      <c r="L1425">
        <v>4</v>
      </c>
      <c r="M1425">
        <v>1</v>
      </c>
      <c r="N1425" t="s">
        <v>69</v>
      </c>
      <c r="O1425" t="s">
        <v>42</v>
      </c>
      <c r="P1425" t="s">
        <v>70</v>
      </c>
      <c r="Q1425" t="s">
        <v>71</v>
      </c>
      <c r="R1425" t="s">
        <v>62</v>
      </c>
      <c r="S1425" t="s">
        <v>63</v>
      </c>
      <c r="T1425" t="s">
        <v>72</v>
      </c>
      <c r="U1425">
        <v>2</v>
      </c>
      <c r="V1425" t="s">
        <v>122</v>
      </c>
      <c r="W1425" t="s">
        <v>219</v>
      </c>
      <c r="X1425" t="s">
        <v>175</v>
      </c>
      <c r="Y1425">
        <v>1</v>
      </c>
      <c r="Z1425">
        <v>2</v>
      </c>
      <c r="AA1425">
        <v>48</v>
      </c>
    </row>
    <row r="1426" spans="1:27" x14ac:dyDescent="0.35">
      <c r="A1426">
        <v>202</v>
      </c>
      <c r="B1426">
        <v>202</v>
      </c>
      <c r="C1426" t="s">
        <v>38</v>
      </c>
      <c r="D1426" t="s">
        <v>39</v>
      </c>
      <c r="E1426">
        <v>4</v>
      </c>
      <c r="F1426" t="s">
        <v>263</v>
      </c>
      <c r="G1426">
        <v>4</v>
      </c>
      <c r="H1426">
        <v>12</v>
      </c>
      <c r="I1426">
        <v>3</v>
      </c>
      <c r="J1426">
        <v>17</v>
      </c>
      <c r="K1426">
        <v>11</v>
      </c>
      <c r="L1426">
        <v>11</v>
      </c>
      <c r="M1426">
        <v>1</v>
      </c>
      <c r="N1426" t="s">
        <v>77</v>
      </c>
      <c r="O1426" t="s">
        <v>42</v>
      </c>
      <c r="P1426" t="s">
        <v>78</v>
      </c>
      <c r="Q1426" t="s">
        <v>79</v>
      </c>
      <c r="R1426" t="s">
        <v>80</v>
      </c>
      <c r="S1426" t="s">
        <v>81</v>
      </c>
      <c r="T1426" t="s">
        <v>82</v>
      </c>
      <c r="U1426">
        <v>1</v>
      </c>
      <c r="V1426" t="s">
        <v>114</v>
      </c>
      <c r="W1426" t="s">
        <v>161</v>
      </c>
      <c r="X1426" t="s">
        <v>253</v>
      </c>
      <c r="Y1426">
        <v>2</v>
      </c>
      <c r="Z1426">
        <v>2</v>
      </c>
      <c r="AA1426">
        <v>48</v>
      </c>
    </row>
    <row r="1427" spans="1:27" x14ac:dyDescent="0.35">
      <c r="A1427">
        <v>202</v>
      </c>
      <c r="B1427">
        <v>202</v>
      </c>
      <c r="C1427" t="s">
        <v>38</v>
      </c>
      <c r="D1427" t="s">
        <v>39</v>
      </c>
      <c r="E1427">
        <v>4</v>
      </c>
      <c r="F1427" t="s">
        <v>263</v>
      </c>
      <c r="G1427">
        <v>4</v>
      </c>
      <c r="H1427">
        <v>12</v>
      </c>
      <c r="I1427">
        <v>3</v>
      </c>
      <c r="J1427">
        <v>18</v>
      </c>
      <c r="K1427">
        <v>42</v>
      </c>
      <c r="L1427">
        <v>42</v>
      </c>
      <c r="M1427">
        <v>2</v>
      </c>
      <c r="N1427" t="s">
        <v>113</v>
      </c>
      <c r="O1427" t="s">
        <v>42</v>
      </c>
      <c r="P1427" t="s">
        <v>102</v>
      </c>
      <c r="Q1427" t="s">
        <v>103</v>
      </c>
      <c r="R1427" t="s">
        <v>80</v>
      </c>
      <c r="S1427" t="s">
        <v>81</v>
      </c>
      <c r="T1427" t="s">
        <v>114</v>
      </c>
      <c r="U1427">
        <v>5</v>
      </c>
      <c r="V1427" t="s">
        <v>104</v>
      </c>
      <c r="W1427" t="s">
        <v>241</v>
      </c>
      <c r="X1427" t="s">
        <v>199</v>
      </c>
      <c r="Y1427">
        <v>1</v>
      </c>
      <c r="Z1427">
        <v>2</v>
      </c>
      <c r="AA1427">
        <v>48</v>
      </c>
    </row>
    <row r="1428" spans="1:27" x14ac:dyDescent="0.35">
      <c r="A1428">
        <v>202</v>
      </c>
      <c r="B1428">
        <v>202</v>
      </c>
      <c r="C1428" t="s">
        <v>38</v>
      </c>
      <c r="D1428" t="s">
        <v>39</v>
      </c>
      <c r="E1428">
        <v>4</v>
      </c>
      <c r="F1428" t="s">
        <v>263</v>
      </c>
      <c r="G1428">
        <v>4</v>
      </c>
      <c r="H1428">
        <v>12</v>
      </c>
      <c r="I1428">
        <v>3</v>
      </c>
      <c r="J1428">
        <v>19</v>
      </c>
      <c r="K1428">
        <v>48</v>
      </c>
      <c r="L1428">
        <v>48</v>
      </c>
      <c r="M1428">
        <v>2</v>
      </c>
      <c r="N1428" t="s">
        <v>49</v>
      </c>
      <c r="O1428" t="s">
        <v>42</v>
      </c>
      <c r="P1428" t="s">
        <v>50</v>
      </c>
      <c r="Q1428" t="s">
        <v>51</v>
      </c>
      <c r="R1428" t="s">
        <v>52</v>
      </c>
      <c r="S1428" t="s">
        <v>53</v>
      </c>
      <c r="T1428" t="s">
        <v>54</v>
      </c>
      <c r="U1428">
        <v>2</v>
      </c>
      <c r="V1428" t="s">
        <v>96</v>
      </c>
      <c r="W1428" t="s">
        <v>133</v>
      </c>
      <c r="X1428" t="s">
        <v>207</v>
      </c>
      <c r="Y1428">
        <v>2</v>
      </c>
      <c r="Z1428">
        <v>2</v>
      </c>
      <c r="AA1428">
        <v>48</v>
      </c>
    </row>
    <row r="1429" spans="1:27" x14ac:dyDescent="0.35">
      <c r="A1429">
        <v>202</v>
      </c>
      <c r="B1429">
        <v>202</v>
      </c>
      <c r="C1429" t="s">
        <v>38</v>
      </c>
      <c r="D1429" t="s">
        <v>39</v>
      </c>
      <c r="E1429">
        <v>4</v>
      </c>
      <c r="F1429" t="s">
        <v>263</v>
      </c>
      <c r="G1429">
        <v>4</v>
      </c>
      <c r="H1429">
        <v>12</v>
      </c>
      <c r="I1429">
        <v>3</v>
      </c>
      <c r="J1429">
        <v>20</v>
      </c>
      <c r="K1429">
        <v>37</v>
      </c>
      <c r="L1429">
        <v>37</v>
      </c>
      <c r="M1429">
        <v>2</v>
      </c>
      <c r="N1429" t="s">
        <v>119</v>
      </c>
      <c r="O1429" t="s">
        <v>42</v>
      </c>
      <c r="P1429" t="s">
        <v>66</v>
      </c>
      <c r="Q1429" t="s">
        <v>67</v>
      </c>
      <c r="R1429" t="s">
        <v>80</v>
      </c>
      <c r="S1429" t="s">
        <v>81</v>
      </c>
      <c r="T1429" t="s">
        <v>120</v>
      </c>
      <c r="U1429">
        <v>4</v>
      </c>
      <c r="V1429" t="s">
        <v>68</v>
      </c>
      <c r="W1429" t="s">
        <v>197</v>
      </c>
      <c r="X1429" t="s">
        <v>233</v>
      </c>
      <c r="Y1429">
        <v>1</v>
      </c>
      <c r="Z1429">
        <v>2</v>
      </c>
      <c r="AA1429">
        <v>48</v>
      </c>
    </row>
    <row r="1430" spans="1:27" x14ac:dyDescent="0.35">
      <c r="A1430">
        <v>202</v>
      </c>
      <c r="B1430">
        <v>202</v>
      </c>
      <c r="C1430" t="s">
        <v>38</v>
      </c>
      <c r="D1430" t="s">
        <v>39</v>
      </c>
      <c r="E1430">
        <v>4</v>
      </c>
      <c r="F1430" t="s">
        <v>263</v>
      </c>
      <c r="G1430">
        <v>4</v>
      </c>
      <c r="H1430">
        <v>12</v>
      </c>
      <c r="I1430">
        <v>3</v>
      </c>
      <c r="J1430">
        <v>21</v>
      </c>
      <c r="K1430">
        <v>5</v>
      </c>
      <c r="L1430">
        <v>5</v>
      </c>
      <c r="M1430">
        <v>1</v>
      </c>
      <c r="N1430" t="s">
        <v>59</v>
      </c>
      <c r="O1430" t="s">
        <v>42</v>
      </c>
      <c r="P1430" t="s">
        <v>60</v>
      </c>
      <c r="Q1430" t="s">
        <v>61</v>
      </c>
      <c r="R1430" t="s">
        <v>62</v>
      </c>
      <c r="S1430" t="s">
        <v>63</v>
      </c>
      <c r="T1430" t="s">
        <v>64</v>
      </c>
      <c r="U1430">
        <v>4</v>
      </c>
      <c r="V1430" t="s">
        <v>94</v>
      </c>
      <c r="W1430" t="s">
        <v>173</v>
      </c>
      <c r="X1430" t="s">
        <v>249</v>
      </c>
      <c r="Y1430">
        <v>2</v>
      </c>
      <c r="Z1430">
        <v>2</v>
      </c>
      <c r="AA1430">
        <v>48</v>
      </c>
    </row>
    <row r="1431" spans="1:27" x14ac:dyDescent="0.35">
      <c r="A1431">
        <v>202</v>
      </c>
      <c r="B1431">
        <v>202</v>
      </c>
      <c r="C1431" t="s">
        <v>38</v>
      </c>
      <c r="D1431" t="s">
        <v>39</v>
      </c>
      <c r="E1431">
        <v>4</v>
      </c>
      <c r="F1431" t="s">
        <v>263</v>
      </c>
      <c r="G1431">
        <v>4</v>
      </c>
      <c r="H1431">
        <v>12</v>
      </c>
      <c r="I1431">
        <v>3</v>
      </c>
      <c r="J1431">
        <v>22</v>
      </c>
      <c r="K1431">
        <v>44</v>
      </c>
      <c r="L1431">
        <v>44</v>
      </c>
      <c r="M1431">
        <v>2</v>
      </c>
      <c r="N1431" t="s">
        <v>91</v>
      </c>
      <c r="O1431" t="s">
        <v>42</v>
      </c>
      <c r="P1431" t="s">
        <v>92</v>
      </c>
      <c r="Q1431" t="s">
        <v>93</v>
      </c>
      <c r="R1431" t="s">
        <v>62</v>
      </c>
      <c r="S1431" t="s">
        <v>63</v>
      </c>
      <c r="T1431" t="s">
        <v>94</v>
      </c>
      <c r="U1431">
        <v>5</v>
      </c>
      <c r="V1431" t="s">
        <v>112</v>
      </c>
      <c r="W1431" t="s">
        <v>169</v>
      </c>
      <c r="X1431" t="s">
        <v>222</v>
      </c>
      <c r="Y1431">
        <v>1</v>
      </c>
      <c r="Z1431">
        <v>2</v>
      </c>
      <c r="AA1431">
        <v>48</v>
      </c>
    </row>
    <row r="1432" spans="1:27" x14ac:dyDescent="0.35">
      <c r="A1432">
        <v>202</v>
      </c>
      <c r="B1432">
        <v>202</v>
      </c>
      <c r="C1432" t="s">
        <v>38</v>
      </c>
      <c r="D1432" t="s">
        <v>39</v>
      </c>
      <c r="E1432">
        <v>4</v>
      </c>
      <c r="F1432" t="s">
        <v>263</v>
      </c>
      <c r="G1432">
        <v>4</v>
      </c>
      <c r="H1432">
        <v>12</v>
      </c>
      <c r="I1432">
        <v>3</v>
      </c>
      <c r="J1432">
        <v>23</v>
      </c>
      <c r="K1432">
        <v>39</v>
      </c>
      <c r="L1432">
        <v>39</v>
      </c>
      <c r="M1432">
        <v>2</v>
      </c>
      <c r="N1432" t="s">
        <v>73</v>
      </c>
      <c r="O1432" t="s">
        <v>42</v>
      </c>
      <c r="P1432" t="s">
        <v>74</v>
      </c>
      <c r="Q1432" t="s">
        <v>75</v>
      </c>
      <c r="R1432" t="s">
        <v>45</v>
      </c>
      <c r="S1432" t="s">
        <v>46</v>
      </c>
      <c r="T1432" t="s">
        <v>76</v>
      </c>
      <c r="U1432">
        <v>4</v>
      </c>
      <c r="V1432" t="s">
        <v>106</v>
      </c>
      <c r="W1432" t="s">
        <v>243</v>
      </c>
      <c r="X1432" t="s">
        <v>165</v>
      </c>
      <c r="Y1432">
        <v>1</v>
      </c>
      <c r="Z1432">
        <v>2</v>
      </c>
      <c r="AA1432">
        <v>48</v>
      </c>
    </row>
    <row r="1433" spans="1:27" x14ac:dyDescent="0.35">
      <c r="A1433">
        <v>202</v>
      </c>
      <c r="B1433">
        <v>202</v>
      </c>
      <c r="C1433" t="s">
        <v>38</v>
      </c>
      <c r="D1433" t="s">
        <v>39</v>
      </c>
      <c r="E1433">
        <v>4</v>
      </c>
      <c r="F1433" t="s">
        <v>263</v>
      </c>
      <c r="G1433">
        <v>4</v>
      </c>
      <c r="H1433">
        <v>12</v>
      </c>
      <c r="I1433">
        <v>3</v>
      </c>
      <c r="J1433">
        <v>24</v>
      </c>
      <c r="K1433">
        <v>45</v>
      </c>
      <c r="L1433">
        <v>45</v>
      </c>
      <c r="M1433">
        <v>2</v>
      </c>
      <c r="N1433" t="s">
        <v>83</v>
      </c>
      <c r="O1433" t="s">
        <v>42</v>
      </c>
      <c r="P1433" t="s">
        <v>84</v>
      </c>
      <c r="Q1433" t="s">
        <v>85</v>
      </c>
      <c r="R1433" t="s">
        <v>62</v>
      </c>
      <c r="S1433" t="s">
        <v>63</v>
      </c>
      <c r="T1433" t="s">
        <v>86</v>
      </c>
      <c r="U1433">
        <v>5</v>
      </c>
      <c r="V1433" t="s">
        <v>72</v>
      </c>
      <c r="W1433" t="s">
        <v>128</v>
      </c>
      <c r="X1433" t="s">
        <v>228</v>
      </c>
      <c r="Y1433">
        <v>2</v>
      </c>
      <c r="Z1433">
        <v>2</v>
      </c>
      <c r="AA1433">
        <v>48</v>
      </c>
    </row>
    <row r="1434" spans="1:27" x14ac:dyDescent="0.35">
      <c r="A1434">
        <v>202</v>
      </c>
      <c r="B1434">
        <v>202</v>
      </c>
      <c r="C1434" t="s">
        <v>38</v>
      </c>
      <c r="D1434" t="s">
        <v>39</v>
      </c>
      <c r="E1434">
        <v>4</v>
      </c>
      <c r="F1434" t="s">
        <v>263</v>
      </c>
      <c r="G1434">
        <v>4</v>
      </c>
      <c r="H1434">
        <v>12</v>
      </c>
      <c r="I1434">
        <v>3</v>
      </c>
      <c r="J1434">
        <v>25</v>
      </c>
      <c r="K1434">
        <v>59</v>
      </c>
      <c r="L1434">
        <v>59</v>
      </c>
      <c r="M1434">
        <v>2</v>
      </c>
      <c r="N1434" t="s">
        <v>184</v>
      </c>
      <c r="O1434" t="s">
        <v>124</v>
      </c>
      <c r="P1434" t="s">
        <v>185</v>
      </c>
      <c r="Q1434" t="s">
        <v>186</v>
      </c>
      <c r="R1434" t="s">
        <v>127</v>
      </c>
      <c r="S1434" t="s">
        <v>46</v>
      </c>
      <c r="T1434" t="s">
        <v>187</v>
      </c>
      <c r="U1434">
        <v>4</v>
      </c>
      <c r="V1434" t="s">
        <v>197</v>
      </c>
      <c r="W1434" t="s">
        <v>261</v>
      </c>
      <c r="X1434" t="s">
        <v>108</v>
      </c>
      <c r="Y1434">
        <v>1</v>
      </c>
      <c r="Z1434">
        <v>2</v>
      </c>
      <c r="AA1434">
        <v>48</v>
      </c>
    </row>
    <row r="1435" spans="1:27" x14ac:dyDescent="0.35">
      <c r="A1435">
        <v>202</v>
      </c>
      <c r="B1435">
        <v>202</v>
      </c>
      <c r="C1435" t="s">
        <v>38</v>
      </c>
      <c r="D1435" t="s">
        <v>39</v>
      </c>
      <c r="E1435">
        <v>4</v>
      </c>
      <c r="F1435" t="s">
        <v>263</v>
      </c>
      <c r="G1435">
        <v>4</v>
      </c>
      <c r="H1435">
        <v>12</v>
      </c>
      <c r="I1435">
        <v>3</v>
      </c>
      <c r="J1435">
        <v>26</v>
      </c>
      <c r="K1435">
        <v>53</v>
      </c>
      <c r="L1435">
        <v>53</v>
      </c>
      <c r="M1435">
        <v>2</v>
      </c>
      <c r="N1435" t="s">
        <v>172</v>
      </c>
      <c r="O1435" t="s">
        <v>124</v>
      </c>
      <c r="P1435" t="s">
        <v>143</v>
      </c>
      <c r="Q1435" t="s">
        <v>144</v>
      </c>
      <c r="R1435" t="s">
        <v>127</v>
      </c>
      <c r="S1435" t="s">
        <v>46</v>
      </c>
      <c r="T1435" t="s">
        <v>173</v>
      </c>
      <c r="U1435">
        <v>5</v>
      </c>
      <c r="V1435" t="s">
        <v>137</v>
      </c>
      <c r="W1435" t="s">
        <v>213</v>
      </c>
      <c r="X1435" t="s">
        <v>72</v>
      </c>
      <c r="Y1435">
        <v>2</v>
      </c>
      <c r="Z1435">
        <v>2</v>
      </c>
      <c r="AA1435">
        <v>48</v>
      </c>
    </row>
    <row r="1436" spans="1:27" x14ac:dyDescent="0.35">
      <c r="A1436">
        <v>202</v>
      </c>
      <c r="B1436">
        <v>202</v>
      </c>
      <c r="C1436" t="s">
        <v>38</v>
      </c>
      <c r="D1436" t="s">
        <v>39</v>
      </c>
      <c r="E1436">
        <v>4</v>
      </c>
      <c r="F1436" t="s">
        <v>263</v>
      </c>
      <c r="G1436">
        <v>4</v>
      </c>
      <c r="H1436">
        <v>12</v>
      </c>
      <c r="I1436">
        <v>3</v>
      </c>
      <c r="J1436">
        <v>27</v>
      </c>
      <c r="K1436">
        <v>50</v>
      </c>
      <c r="L1436">
        <v>50</v>
      </c>
      <c r="M1436">
        <v>2</v>
      </c>
      <c r="N1436" t="s">
        <v>192</v>
      </c>
      <c r="O1436" t="s">
        <v>124</v>
      </c>
      <c r="P1436" t="s">
        <v>130</v>
      </c>
      <c r="Q1436" t="s">
        <v>131</v>
      </c>
      <c r="R1436" t="s">
        <v>147</v>
      </c>
      <c r="S1436" t="s">
        <v>63</v>
      </c>
      <c r="T1436" t="s">
        <v>193</v>
      </c>
      <c r="U1436">
        <v>2</v>
      </c>
      <c r="V1436" t="s">
        <v>133</v>
      </c>
      <c r="W1436" t="s">
        <v>110</v>
      </c>
      <c r="X1436" t="s">
        <v>204</v>
      </c>
      <c r="Y1436">
        <v>1</v>
      </c>
      <c r="Z1436">
        <v>2</v>
      </c>
      <c r="AA1436">
        <v>48</v>
      </c>
    </row>
    <row r="1437" spans="1:27" x14ac:dyDescent="0.35">
      <c r="A1437">
        <v>202</v>
      </c>
      <c r="B1437">
        <v>202</v>
      </c>
      <c r="C1437" t="s">
        <v>38</v>
      </c>
      <c r="D1437" t="s">
        <v>39</v>
      </c>
      <c r="E1437">
        <v>4</v>
      </c>
      <c r="F1437" t="s">
        <v>263</v>
      </c>
      <c r="G1437">
        <v>4</v>
      </c>
      <c r="H1437">
        <v>12</v>
      </c>
      <c r="I1437">
        <v>3</v>
      </c>
      <c r="J1437">
        <v>28</v>
      </c>
      <c r="K1437">
        <v>24</v>
      </c>
      <c r="L1437">
        <v>24</v>
      </c>
      <c r="M1437">
        <v>1</v>
      </c>
      <c r="N1437" t="s">
        <v>198</v>
      </c>
      <c r="O1437" t="s">
        <v>124</v>
      </c>
      <c r="P1437" t="s">
        <v>177</v>
      </c>
      <c r="Q1437" t="s">
        <v>178</v>
      </c>
      <c r="R1437" t="s">
        <v>150</v>
      </c>
      <c r="S1437" t="s">
        <v>53</v>
      </c>
      <c r="T1437" t="s">
        <v>199</v>
      </c>
      <c r="U1437">
        <v>2</v>
      </c>
      <c r="V1437" t="s">
        <v>179</v>
      </c>
      <c r="W1437" t="s">
        <v>104</v>
      </c>
      <c r="X1437" t="s">
        <v>222</v>
      </c>
      <c r="Y1437">
        <v>1</v>
      </c>
      <c r="Z1437">
        <v>2</v>
      </c>
      <c r="AA1437">
        <v>48</v>
      </c>
    </row>
    <row r="1438" spans="1:27" x14ac:dyDescent="0.35">
      <c r="A1438">
        <v>202</v>
      </c>
      <c r="B1438">
        <v>202</v>
      </c>
      <c r="C1438" t="s">
        <v>38</v>
      </c>
      <c r="D1438" t="s">
        <v>39</v>
      </c>
      <c r="E1438">
        <v>4</v>
      </c>
      <c r="F1438" t="s">
        <v>263</v>
      </c>
      <c r="G1438">
        <v>4</v>
      </c>
      <c r="H1438">
        <v>12</v>
      </c>
      <c r="I1438">
        <v>3</v>
      </c>
      <c r="J1438">
        <v>29</v>
      </c>
      <c r="K1438">
        <v>54</v>
      </c>
      <c r="L1438">
        <v>54</v>
      </c>
      <c r="M1438">
        <v>2</v>
      </c>
      <c r="N1438" t="s">
        <v>142</v>
      </c>
      <c r="O1438" t="s">
        <v>124</v>
      </c>
      <c r="P1438" t="s">
        <v>143</v>
      </c>
      <c r="Q1438" t="s">
        <v>144</v>
      </c>
      <c r="R1438" t="s">
        <v>132</v>
      </c>
      <c r="S1438" t="s">
        <v>81</v>
      </c>
      <c r="T1438" t="s">
        <v>145</v>
      </c>
      <c r="U1438">
        <v>2</v>
      </c>
      <c r="V1438" t="s">
        <v>173</v>
      </c>
      <c r="W1438" t="s">
        <v>54</v>
      </c>
      <c r="X1438" t="s">
        <v>251</v>
      </c>
      <c r="Y1438">
        <v>1</v>
      </c>
      <c r="Z1438">
        <v>2</v>
      </c>
      <c r="AA1438">
        <v>48</v>
      </c>
    </row>
    <row r="1439" spans="1:27" x14ac:dyDescent="0.35">
      <c r="A1439">
        <v>202</v>
      </c>
      <c r="B1439">
        <v>202</v>
      </c>
      <c r="C1439" t="s">
        <v>38</v>
      </c>
      <c r="D1439" t="s">
        <v>39</v>
      </c>
      <c r="E1439">
        <v>4</v>
      </c>
      <c r="F1439" t="s">
        <v>263</v>
      </c>
      <c r="G1439">
        <v>4</v>
      </c>
      <c r="H1439">
        <v>12</v>
      </c>
      <c r="I1439">
        <v>3</v>
      </c>
      <c r="J1439">
        <v>30</v>
      </c>
      <c r="K1439">
        <v>55</v>
      </c>
      <c r="L1439">
        <v>55</v>
      </c>
      <c r="M1439">
        <v>2</v>
      </c>
      <c r="N1439" t="s">
        <v>138</v>
      </c>
      <c r="O1439" t="s">
        <v>124</v>
      </c>
      <c r="P1439" t="s">
        <v>139</v>
      </c>
      <c r="Q1439" t="s">
        <v>140</v>
      </c>
      <c r="R1439" t="s">
        <v>132</v>
      </c>
      <c r="S1439" t="s">
        <v>81</v>
      </c>
      <c r="T1439" t="s">
        <v>141</v>
      </c>
      <c r="U1439">
        <v>2</v>
      </c>
      <c r="V1439" t="s">
        <v>161</v>
      </c>
      <c r="W1439" t="s">
        <v>106</v>
      </c>
      <c r="X1439" t="s">
        <v>233</v>
      </c>
      <c r="Y1439">
        <v>1</v>
      </c>
      <c r="Z1439">
        <v>2</v>
      </c>
      <c r="AA1439">
        <v>48</v>
      </c>
    </row>
    <row r="1440" spans="1:27" x14ac:dyDescent="0.35">
      <c r="A1440">
        <v>202</v>
      </c>
      <c r="B1440">
        <v>202</v>
      </c>
      <c r="C1440" t="s">
        <v>38</v>
      </c>
      <c r="D1440" t="s">
        <v>39</v>
      </c>
      <c r="E1440">
        <v>4</v>
      </c>
      <c r="F1440" t="s">
        <v>263</v>
      </c>
      <c r="G1440">
        <v>4</v>
      </c>
      <c r="H1440">
        <v>12</v>
      </c>
      <c r="I1440">
        <v>3</v>
      </c>
      <c r="J1440">
        <v>31</v>
      </c>
      <c r="K1440">
        <v>57</v>
      </c>
      <c r="L1440">
        <v>57</v>
      </c>
      <c r="M1440">
        <v>2</v>
      </c>
      <c r="N1440" t="s">
        <v>180</v>
      </c>
      <c r="O1440" t="s">
        <v>124</v>
      </c>
      <c r="P1440" t="s">
        <v>181</v>
      </c>
      <c r="Q1440" t="s">
        <v>182</v>
      </c>
      <c r="R1440" t="s">
        <v>147</v>
      </c>
      <c r="S1440" t="s">
        <v>63</v>
      </c>
      <c r="T1440" t="s">
        <v>183</v>
      </c>
      <c r="U1440">
        <v>5</v>
      </c>
      <c r="V1440" t="s">
        <v>171</v>
      </c>
      <c r="W1440" t="s">
        <v>236</v>
      </c>
      <c r="X1440" t="s">
        <v>88</v>
      </c>
      <c r="Y1440">
        <v>2</v>
      </c>
      <c r="Z1440">
        <v>2</v>
      </c>
      <c r="AA1440">
        <v>48</v>
      </c>
    </row>
    <row r="1441" spans="1:27" x14ac:dyDescent="0.35">
      <c r="A1441">
        <v>202</v>
      </c>
      <c r="B1441">
        <v>202</v>
      </c>
      <c r="C1441" t="s">
        <v>38</v>
      </c>
      <c r="D1441" t="s">
        <v>39</v>
      </c>
      <c r="E1441">
        <v>4</v>
      </c>
      <c r="F1441" t="s">
        <v>263</v>
      </c>
      <c r="G1441">
        <v>4</v>
      </c>
      <c r="H1441">
        <v>12</v>
      </c>
      <c r="I1441">
        <v>3</v>
      </c>
      <c r="J1441">
        <v>32</v>
      </c>
      <c r="K1441">
        <v>13</v>
      </c>
      <c r="L1441">
        <v>13</v>
      </c>
      <c r="M1441">
        <v>1</v>
      </c>
      <c r="N1441" t="s">
        <v>188</v>
      </c>
      <c r="O1441" t="s">
        <v>124</v>
      </c>
      <c r="P1441" t="s">
        <v>163</v>
      </c>
      <c r="Q1441" t="s">
        <v>164</v>
      </c>
      <c r="R1441" t="s">
        <v>127</v>
      </c>
      <c r="S1441" t="s">
        <v>46</v>
      </c>
      <c r="T1441" t="s">
        <v>189</v>
      </c>
      <c r="U1441">
        <v>1</v>
      </c>
      <c r="V1441" t="s">
        <v>187</v>
      </c>
      <c r="W1441" t="s">
        <v>118</v>
      </c>
      <c r="X1441" t="s">
        <v>238</v>
      </c>
      <c r="Y1441">
        <v>2</v>
      </c>
      <c r="Z1441">
        <v>2</v>
      </c>
      <c r="AA1441">
        <v>48</v>
      </c>
    </row>
    <row r="1442" spans="1:27" x14ac:dyDescent="0.35">
      <c r="A1442">
        <v>202</v>
      </c>
      <c r="B1442">
        <v>202</v>
      </c>
      <c r="C1442" t="s">
        <v>38</v>
      </c>
      <c r="D1442" t="s">
        <v>39</v>
      </c>
      <c r="E1442">
        <v>4</v>
      </c>
      <c r="F1442" t="s">
        <v>263</v>
      </c>
      <c r="G1442">
        <v>4</v>
      </c>
      <c r="H1442">
        <v>12</v>
      </c>
      <c r="I1442">
        <v>3</v>
      </c>
      <c r="J1442">
        <v>33</v>
      </c>
      <c r="K1442">
        <v>22</v>
      </c>
      <c r="L1442">
        <v>22</v>
      </c>
      <c r="M1442">
        <v>1</v>
      </c>
      <c r="N1442" t="s">
        <v>146</v>
      </c>
      <c r="O1442" t="s">
        <v>124</v>
      </c>
      <c r="P1442" t="s">
        <v>125</v>
      </c>
      <c r="Q1442" t="s">
        <v>126</v>
      </c>
      <c r="R1442" t="s">
        <v>147</v>
      </c>
      <c r="S1442" t="s">
        <v>63</v>
      </c>
      <c r="T1442" t="s">
        <v>148</v>
      </c>
      <c r="U1442">
        <v>5</v>
      </c>
      <c r="V1442" t="s">
        <v>128</v>
      </c>
      <c r="W1442" t="s">
        <v>255</v>
      </c>
      <c r="X1442" t="s">
        <v>120</v>
      </c>
      <c r="Y1442">
        <v>1</v>
      </c>
      <c r="Z1442">
        <v>2</v>
      </c>
      <c r="AA1442">
        <v>48</v>
      </c>
    </row>
    <row r="1443" spans="1:27" x14ac:dyDescent="0.35">
      <c r="A1443">
        <v>202</v>
      </c>
      <c r="B1443">
        <v>202</v>
      </c>
      <c r="C1443" t="s">
        <v>38</v>
      </c>
      <c r="D1443" t="s">
        <v>39</v>
      </c>
      <c r="E1443">
        <v>4</v>
      </c>
      <c r="F1443" t="s">
        <v>263</v>
      </c>
      <c r="G1443">
        <v>4</v>
      </c>
      <c r="H1443">
        <v>12</v>
      </c>
      <c r="I1443">
        <v>3</v>
      </c>
      <c r="J1443">
        <v>34</v>
      </c>
      <c r="K1443">
        <v>19</v>
      </c>
      <c r="L1443">
        <v>19</v>
      </c>
      <c r="M1443">
        <v>1</v>
      </c>
      <c r="N1443" t="s">
        <v>134</v>
      </c>
      <c r="O1443" t="s">
        <v>124</v>
      </c>
      <c r="P1443" t="s">
        <v>135</v>
      </c>
      <c r="Q1443" t="s">
        <v>136</v>
      </c>
      <c r="R1443" t="s">
        <v>127</v>
      </c>
      <c r="S1443" t="s">
        <v>46</v>
      </c>
      <c r="T1443" t="s">
        <v>137</v>
      </c>
      <c r="U1443">
        <v>5</v>
      </c>
      <c r="V1443" t="s">
        <v>151</v>
      </c>
      <c r="W1443" t="s">
        <v>64</v>
      </c>
      <c r="X1443" t="s">
        <v>245</v>
      </c>
      <c r="Y1443">
        <v>1</v>
      </c>
      <c r="Z1443">
        <v>2</v>
      </c>
      <c r="AA1443">
        <v>48</v>
      </c>
    </row>
    <row r="1444" spans="1:27" x14ac:dyDescent="0.35">
      <c r="A1444">
        <v>202</v>
      </c>
      <c r="B1444">
        <v>202</v>
      </c>
      <c r="C1444" t="s">
        <v>38</v>
      </c>
      <c r="D1444" t="s">
        <v>39</v>
      </c>
      <c r="E1444">
        <v>4</v>
      </c>
      <c r="F1444" t="s">
        <v>263</v>
      </c>
      <c r="G1444">
        <v>4</v>
      </c>
      <c r="H1444">
        <v>12</v>
      </c>
      <c r="I1444">
        <v>3</v>
      </c>
      <c r="J1444">
        <v>35</v>
      </c>
      <c r="K1444">
        <v>17</v>
      </c>
      <c r="L1444">
        <v>17</v>
      </c>
      <c r="M1444">
        <v>1</v>
      </c>
      <c r="N1444" t="s">
        <v>152</v>
      </c>
      <c r="O1444" t="s">
        <v>124</v>
      </c>
      <c r="P1444" t="s">
        <v>153</v>
      </c>
      <c r="Q1444" t="s">
        <v>154</v>
      </c>
      <c r="R1444" t="s">
        <v>147</v>
      </c>
      <c r="S1444" t="s">
        <v>63</v>
      </c>
      <c r="T1444" t="s">
        <v>155</v>
      </c>
      <c r="U1444">
        <v>2</v>
      </c>
      <c r="V1444" t="s">
        <v>193</v>
      </c>
      <c r="W1444" t="s">
        <v>112</v>
      </c>
      <c r="X1444" t="s">
        <v>249</v>
      </c>
      <c r="Y1444">
        <v>2</v>
      </c>
      <c r="Z1444">
        <v>2</v>
      </c>
      <c r="AA1444">
        <v>48</v>
      </c>
    </row>
    <row r="1445" spans="1:27" x14ac:dyDescent="0.35">
      <c r="A1445">
        <v>202</v>
      </c>
      <c r="B1445">
        <v>202</v>
      </c>
      <c r="C1445" t="s">
        <v>38</v>
      </c>
      <c r="D1445" t="s">
        <v>39</v>
      </c>
      <c r="E1445">
        <v>4</v>
      </c>
      <c r="F1445" t="s">
        <v>263</v>
      </c>
      <c r="G1445">
        <v>4</v>
      </c>
      <c r="H1445">
        <v>12</v>
      </c>
      <c r="I1445">
        <v>3</v>
      </c>
      <c r="J1445">
        <v>36</v>
      </c>
      <c r="K1445">
        <v>15</v>
      </c>
      <c r="L1445">
        <v>15</v>
      </c>
      <c r="M1445">
        <v>1</v>
      </c>
      <c r="N1445" t="s">
        <v>156</v>
      </c>
      <c r="O1445" t="s">
        <v>124</v>
      </c>
      <c r="P1445" t="s">
        <v>157</v>
      </c>
      <c r="Q1445" t="s">
        <v>158</v>
      </c>
      <c r="R1445" t="s">
        <v>132</v>
      </c>
      <c r="S1445" t="s">
        <v>81</v>
      </c>
      <c r="T1445" t="s">
        <v>159</v>
      </c>
      <c r="U1445">
        <v>2</v>
      </c>
      <c r="V1445" t="s">
        <v>165</v>
      </c>
      <c r="W1445" t="s">
        <v>241</v>
      </c>
      <c r="X1445" t="s">
        <v>94</v>
      </c>
      <c r="Y1445">
        <v>2</v>
      </c>
      <c r="Z1445">
        <v>2</v>
      </c>
      <c r="AA1445">
        <v>48</v>
      </c>
    </row>
    <row r="1446" spans="1:27" x14ac:dyDescent="0.35">
      <c r="A1446">
        <v>202</v>
      </c>
      <c r="B1446">
        <v>202</v>
      </c>
      <c r="C1446" t="s">
        <v>38</v>
      </c>
      <c r="D1446" t="s">
        <v>39</v>
      </c>
      <c r="E1446">
        <v>4</v>
      </c>
      <c r="F1446" t="s">
        <v>263</v>
      </c>
      <c r="G1446">
        <v>4</v>
      </c>
      <c r="H1446">
        <v>12</v>
      </c>
      <c r="I1446">
        <v>3</v>
      </c>
      <c r="J1446">
        <v>37</v>
      </c>
      <c r="K1446">
        <v>60</v>
      </c>
      <c r="L1446">
        <v>60</v>
      </c>
      <c r="M1446">
        <v>2</v>
      </c>
      <c r="N1446" t="s">
        <v>196</v>
      </c>
      <c r="O1446" t="s">
        <v>124</v>
      </c>
      <c r="P1446" t="s">
        <v>185</v>
      </c>
      <c r="Q1446" t="s">
        <v>186</v>
      </c>
      <c r="R1446" t="s">
        <v>150</v>
      </c>
      <c r="S1446" t="s">
        <v>53</v>
      </c>
      <c r="T1446" t="s">
        <v>197</v>
      </c>
      <c r="U1446">
        <v>1</v>
      </c>
      <c r="V1446" t="s">
        <v>199</v>
      </c>
      <c r="W1446" t="s">
        <v>230</v>
      </c>
      <c r="X1446" t="s">
        <v>100</v>
      </c>
      <c r="Y1446">
        <v>2</v>
      </c>
      <c r="Z1446">
        <v>2</v>
      </c>
      <c r="AA1446">
        <v>48</v>
      </c>
    </row>
    <row r="1447" spans="1:27" x14ac:dyDescent="0.35">
      <c r="A1447">
        <v>202</v>
      </c>
      <c r="B1447">
        <v>202</v>
      </c>
      <c r="C1447" t="s">
        <v>38</v>
      </c>
      <c r="D1447" t="s">
        <v>39</v>
      </c>
      <c r="E1447">
        <v>4</v>
      </c>
      <c r="F1447" t="s">
        <v>263</v>
      </c>
      <c r="G1447">
        <v>4</v>
      </c>
      <c r="H1447">
        <v>12</v>
      </c>
      <c r="I1447">
        <v>3</v>
      </c>
      <c r="J1447">
        <v>38</v>
      </c>
      <c r="K1447">
        <v>51</v>
      </c>
      <c r="L1447">
        <v>51</v>
      </c>
      <c r="M1447">
        <v>2</v>
      </c>
      <c r="N1447" t="s">
        <v>194</v>
      </c>
      <c r="O1447" t="s">
        <v>124</v>
      </c>
      <c r="P1447" t="s">
        <v>167</v>
      </c>
      <c r="Q1447" t="s">
        <v>168</v>
      </c>
      <c r="R1447" t="s">
        <v>127</v>
      </c>
      <c r="S1447" t="s">
        <v>46</v>
      </c>
      <c r="T1447" t="s">
        <v>195</v>
      </c>
      <c r="U1447">
        <v>4</v>
      </c>
      <c r="V1447" t="s">
        <v>169</v>
      </c>
      <c r="W1447" t="s">
        <v>122</v>
      </c>
      <c r="X1447" t="s">
        <v>210</v>
      </c>
      <c r="Y1447">
        <v>1</v>
      </c>
      <c r="Z1447">
        <v>2</v>
      </c>
      <c r="AA1447">
        <v>48</v>
      </c>
    </row>
    <row r="1448" spans="1:27" x14ac:dyDescent="0.35">
      <c r="A1448">
        <v>202</v>
      </c>
      <c r="B1448">
        <v>202</v>
      </c>
      <c r="C1448" t="s">
        <v>38</v>
      </c>
      <c r="D1448" t="s">
        <v>39</v>
      </c>
      <c r="E1448">
        <v>4</v>
      </c>
      <c r="F1448" t="s">
        <v>263</v>
      </c>
      <c r="G1448">
        <v>4</v>
      </c>
      <c r="H1448">
        <v>12</v>
      </c>
      <c r="I1448">
        <v>3</v>
      </c>
      <c r="J1448">
        <v>39</v>
      </c>
      <c r="K1448">
        <v>18</v>
      </c>
      <c r="L1448">
        <v>18</v>
      </c>
      <c r="M1448">
        <v>1</v>
      </c>
      <c r="N1448" t="s">
        <v>174</v>
      </c>
      <c r="O1448" t="s">
        <v>124</v>
      </c>
      <c r="P1448" t="s">
        <v>153</v>
      </c>
      <c r="Q1448" t="s">
        <v>154</v>
      </c>
      <c r="R1448" t="s">
        <v>150</v>
      </c>
      <c r="S1448" t="s">
        <v>53</v>
      </c>
      <c r="T1448" t="s">
        <v>175</v>
      </c>
      <c r="U1448">
        <v>4</v>
      </c>
      <c r="V1448" t="s">
        <v>155</v>
      </c>
      <c r="W1448" t="s">
        <v>82</v>
      </c>
      <c r="X1448" t="s">
        <v>207</v>
      </c>
      <c r="Y1448">
        <v>1</v>
      </c>
      <c r="Z1448">
        <v>2</v>
      </c>
      <c r="AA1448">
        <v>48</v>
      </c>
    </row>
    <row r="1449" spans="1:27" x14ac:dyDescent="0.35">
      <c r="A1449">
        <v>202</v>
      </c>
      <c r="B1449">
        <v>202</v>
      </c>
      <c r="C1449" t="s">
        <v>38</v>
      </c>
      <c r="D1449" t="s">
        <v>39</v>
      </c>
      <c r="E1449">
        <v>4</v>
      </c>
      <c r="F1449" t="s">
        <v>263</v>
      </c>
      <c r="G1449">
        <v>4</v>
      </c>
      <c r="H1449">
        <v>12</v>
      </c>
      <c r="I1449">
        <v>3</v>
      </c>
      <c r="J1449">
        <v>40</v>
      </c>
      <c r="K1449">
        <v>49</v>
      </c>
      <c r="L1449">
        <v>49</v>
      </c>
      <c r="M1449">
        <v>2</v>
      </c>
      <c r="N1449" t="s">
        <v>129</v>
      </c>
      <c r="O1449" t="s">
        <v>124</v>
      </c>
      <c r="P1449" t="s">
        <v>130</v>
      </c>
      <c r="Q1449" t="s">
        <v>131</v>
      </c>
      <c r="R1449" t="s">
        <v>132</v>
      </c>
      <c r="S1449" t="s">
        <v>81</v>
      </c>
      <c r="T1449" t="s">
        <v>133</v>
      </c>
      <c r="U1449">
        <v>2</v>
      </c>
      <c r="V1449" t="s">
        <v>141</v>
      </c>
      <c r="W1449" t="s">
        <v>68</v>
      </c>
      <c r="X1449" t="s">
        <v>216</v>
      </c>
      <c r="Y1449">
        <v>2</v>
      </c>
      <c r="Z1449">
        <v>2</v>
      </c>
      <c r="AA1449">
        <v>48</v>
      </c>
    </row>
    <row r="1450" spans="1:27" x14ac:dyDescent="0.35">
      <c r="A1450">
        <v>202</v>
      </c>
      <c r="B1450">
        <v>202</v>
      </c>
      <c r="C1450" t="s">
        <v>38</v>
      </c>
      <c r="D1450" t="s">
        <v>39</v>
      </c>
      <c r="E1450">
        <v>4</v>
      </c>
      <c r="F1450" t="s">
        <v>263</v>
      </c>
      <c r="G1450">
        <v>4</v>
      </c>
      <c r="H1450">
        <v>12</v>
      </c>
      <c r="I1450">
        <v>3</v>
      </c>
      <c r="J1450">
        <v>41</v>
      </c>
      <c r="K1450">
        <v>16</v>
      </c>
      <c r="L1450">
        <v>16</v>
      </c>
      <c r="M1450">
        <v>1</v>
      </c>
      <c r="N1450" t="s">
        <v>170</v>
      </c>
      <c r="O1450" t="s">
        <v>124</v>
      </c>
      <c r="P1450" t="s">
        <v>157</v>
      </c>
      <c r="Q1450" t="s">
        <v>158</v>
      </c>
      <c r="R1450" t="s">
        <v>147</v>
      </c>
      <c r="S1450" t="s">
        <v>63</v>
      </c>
      <c r="T1450" t="s">
        <v>171</v>
      </c>
      <c r="U1450">
        <v>1</v>
      </c>
      <c r="V1450" t="s">
        <v>159</v>
      </c>
      <c r="W1450" t="s">
        <v>259</v>
      </c>
      <c r="X1450" t="s">
        <v>47</v>
      </c>
      <c r="Y1450">
        <v>1</v>
      </c>
      <c r="Z1450">
        <v>2</v>
      </c>
      <c r="AA1450">
        <v>48</v>
      </c>
    </row>
    <row r="1451" spans="1:27" x14ac:dyDescent="0.35">
      <c r="A1451">
        <v>202</v>
      </c>
      <c r="B1451">
        <v>202</v>
      </c>
      <c r="C1451" t="s">
        <v>38</v>
      </c>
      <c r="D1451" t="s">
        <v>39</v>
      </c>
      <c r="E1451">
        <v>4</v>
      </c>
      <c r="F1451" t="s">
        <v>263</v>
      </c>
      <c r="G1451">
        <v>4</v>
      </c>
      <c r="H1451">
        <v>12</v>
      </c>
      <c r="I1451">
        <v>3</v>
      </c>
      <c r="J1451">
        <v>42</v>
      </c>
      <c r="K1451">
        <v>21</v>
      </c>
      <c r="L1451">
        <v>21</v>
      </c>
      <c r="M1451">
        <v>1</v>
      </c>
      <c r="N1451" t="s">
        <v>123</v>
      </c>
      <c r="O1451" t="s">
        <v>124</v>
      </c>
      <c r="P1451" t="s">
        <v>125</v>
      </c>
      <c r="Q1451" t="s">
        <v>126</v>
      </c>
      <c r="R1451" t="s">
        <v>127</v>
      </c>
      <c r="S1451" t="s">
        <v>46</v>
      </c>
      <c r="T1451" t="s">
        <v>128</v>
      </c>
      <c r="U1451">
        <v>1</v>
      </c>
      <c r="V1451" t="s">
        <v>195</v>
      </c>
      <c r="W1451" t="s">
        <v>243</v>
      </c>
      <c r="X1451" t="s">
        <v>114</v>
      </c>
      <c r="Y1451">
        <v>2</v>
      </c>
      <c r="Z1451">
        <v>2</v>
      </c>
      <c r="AA1451">
        <v>48</v>
      </c>
    </row>
    <row r="1452" spans="1:27" x14ac:dyDescent="0.35">
      <c r="A1452">
        <v>202</v>
      </c>
      <c r="B1452">
        <v>202</v>
      </c>
      <c r="C1452" t="s">
        <v>38</v>
      </c>
      <c r="D1452" t="s">
        <v>39</v>
      </c>
      <c r="E1452">
        <v>4</v>
      </c>
      <c r="F1452" t="s">
        <v>263</v>
      </c>
      <c r="G1452">
        <v>4</v>
      </c>
      <c r="H1452">
        <v>12</v>
      </c>
      <c r="I1452">
        <v>3</v>
      </c>
      <c r="J1452">
        <v>43</v>
      </c>
      <c r="K1452">
        <v>14</v>
      </c>
      <c r="L1452">
        <v>14</v>
      </c>
      <c r="M1452">
        <v>1</v>
      </c>
      <c r="N1452" t="s">
        <v>162</v>
      </c>
      <c r="O1452" t="s">
        <v>124</v>
      </c>
      <c r="P1452" t="s">
        <v>163</v>
      </c>
      <c r="Q1452" t="s">
        <v>164</v>
      </c>
      <c r="R1452" t="s">
        <v>132</v>
      </c>
      <c r="S1452" t="s">
        <v>81</v>
      </c>
      <c r="T1452" t="s">
        <v>165</v>
      </c>
      <c r="U1452">
        <v>1</v>
      </c>
      <c r="V1452" t="s">
        <v>189</v>
      </c>
      <c r="W1452" t="s">
        <v>247</v>
      </c>
      <c r="X1452" t="s">
        <v>90</v>
      </c>
      <c r="Y1452">
        <v>1</v>
      </c>
      <c r="Z1452">
        <v>2</v>
      </c>
      <c r="AA1452">
        <v>48</v>
      </c>
    </row>
    <row r="1453" spans="1:27" x14ac:dyDescent="0.35">
      <c r="A1453">
        <v>202</v>
      </c>
      <c r="B1453">
        <v>202</v>
      </c>
      <c r="C1453" t="s">
        <v>38</v>
      </c>
      <c r="D1453" t="s">
        <v>39</v>
      </c>
      <c r="E1453">
        <v>4</v>
      </c>
      <c r="F1453" t="s">
        <v>263</v>
      </c>
      <c r="G1453">
        <v>4</v>
      </c>
      <c r="H1453">
        <v>12</v>
      </c>
      <c r="I1453">
        <v>3</v>
      </c>
      <c r="J1453">
        <v>44</v>
      </c>
      <c r="K1453">
        <v>52</v>
      </c>
      <c r="L1453">
        <v>52</v>
      </c>
      <c r="M1453">
        <v>2</v>
      </c>
      <c r="N1453" t="s">
        <v>166</v>
      </c>
      <c r="O1453" t="s">
        <v>124</v>
      </c>
      <c r="P1453" t="s">
        <v>167</v>
      </c>
      <c r="Q1453" t="s">
        <v>168</v>
      </c>
      <c r="R1453" t="s">
        <v>150</v>
      </c>
      <c r="S1453" t="s">
        <v>53</v>
      </c>
      <c r="T1453" t="s">
        <v>169</v>
      </c>
      <c r="U1453">
        <v>5</v>
      </c>
      <c r="V1453" t="s">
        <v>191</v>
      </c>
      <c r="W1453" t="s">
        <v>58</v>
      </c>
      <c r="X1453" t="s">
        <v>253</v>
      </c>
      <c r="Y1453">
        <v>2</v>
      </c>
      <c r="Z1453">
        <v>2</v>
      </c>
      <c r="AA1453">
        <v>48</v>
      </c>
    </row>
    <row r="1454" spans="1:27" x14ac:dyDescent="0.35">
      <c r="A1454">
        <v>202</v>
      </c>
      <c r="B1454">
        <v>202</v>
      </c>
      <c r="C1454" t="s">
        <v>38</v>
      </c>
      <c r="D1454" t="s">
        <v>39</v>
      </c>
      <c r="E1454">
        <v>4</v>
      </c>
      <c r="F1454" t="s">
        <v>263</v>
      </c>
      <c r="G1454">
        <v>4</v>
      </c>
      <c r="H1454">
        <v>12</v>
      </c>
      <c r="I1454">
        <v>3</v>
      </c>
      <c r="J1454">
        <v>45</v>
      </c>
      <c r="K1454">
        <v>58</v>
      </c>
      <c r="L1454">
        <v>58</v>
      </c>
      <c r="M1454">
        <v>2</v>
      </c>
      <c r="N1454" t="s">
        <v>190</v>
      </c>
      <c r="O1454" t="s">
        <v>124</v>
      </c>
      <c r="P1454" t="s">
        <v>181</v>
      </c>
      <c r="Q1454" t="s">
        <v>182</v>
      </c>
      <c r="R1454" t="s">
        <v>150</v>
      </c>
      <c r="S1454" t="s">
        <v>53</v>
      </c>
      <c r="T1454" t="s">
        <v>191</v>
      </c>
      <c r="U1454">
        <v>2</v>
      </c>
      <c r="V1454" t="s">
        <v>183</v>
      </c>
      <c r="W1454" t="s">
        <v>257</v>
      </c>
      <c r="X1454" t="s">
        <v>76</v>
      </c>
      <c r="Y1454">
        <v>1</v>
      </c>
      <c r="Z1454">
        <v>2</v>
      </c>
      <c r="AA1454">
        <v>48</v>
      </c>
    </row>
    <row r="1455" spans="1:27" x14ac:dyDescent="0.35">
      <c r="A1455">
        <v>202</v>
      </c>
      <c r="B1455">
        <v>202</v>
      </c>
      <c r="C1455" t="s">
        <v>38</v>
      </c>
      <c r="D1455" t="s">
        <v>39</v>
      </c>
      <c r="E1455">
        <v>4</v>
      </c>
      <c r="F1455" t="s">
        <v>263</v>
      </c>
      <c r="G1455">
        <v>4</v>
      </c>
      <c r="H1455">
        <v>12</v>
      </c>
      <c r="I1455">
        <v>3</v>
      </c>
      <c r="J1455">
        <v>46</v>
      </c>
      <c r="K1455">
        <v>23</v>
      </c>
      <c r="L1455">
        <v>23</v>
      </c>
      <c r="M1455">
        <v>1</v>
      </c>
      <c r="N1455" t="s">
        <v>176</v>
      </c>
      <c r="O1455" t="s">
        <v>124</v>
      </c>
      <c r="P1455" t="s">
        <v>177</v>
      </c>
      <c r="Q1455" t="s">
        <v>178</v>
      </c>
      <c r="R1455" t="s">
        <v>132</v>
      </c>
      <c r="S1455" t="s">
        <v>81</v>
      </c>
      <c r="T1455" t="s">
        <v>179</v>
      </c>
      <c r="U1455">
        <v>2</v>
      </c>
      <c r="V1455" t="s">
        <v>145</v>
      </c>
      <c r="W1455" t="s">
        <v>225</v>
      </c>
      <c r="X1455" t="s">
        <v>116</v>
      </c>
      <c r="Y1455">
        <v>2</v>
      </c>
      <c r="Z1455">
        <v>2</v>
      </c>
      <c r="AA1455">
        <v>48</v>
      </c>
    </row>
    <row r="1456" spans="1:27" x14ac:dyDescent="0.35">
      <c r="A1456">
        <v>202</v>
      </c>
      <c r="B1456">
        <v>202</v>
      </c>
      <c r="C1456" t="s">
        <v>38</v>
      </c>
      <c r="D1456" t="s">
        <v>39</v>
      </c>
      <c r="E1456">
        <v>4</v>
      </c>
      <c r="F1456" t="s">
        <v>263</v>
      </c>
      <c r="G1456">
        <v>4</v>
      </c>
      <c r="H1456">
        <v>12</v>
      </c>
      <c r="I1456">
        <v>3</v>
      </c>
      <c r="J1456">
        <v>47</v>
      </c>
      <c r="K1456">
        <v>56</v>
      </c>
      <c r="L1456">
        <v>56</v>
      </c>
      <c r="M1456">
        <v>2</v>
      </c>
      <c r="N1456" t="s">
        <v>160</v>
      </c>
      <c r="O1456" t="s">
        <v>124</v>
      </c>
      <c r="P1456" t="s">
        <v>139</v>
      </c>
      <c r="Q1456" t="s">
        <v>140</v>
      </c>
      <c r="R1456" t="s">
        <v>147</v>
      </c>
      <c r="S1456" t="s">
        <v>63</v>
      </c>
      <c r="T1456" t="s">
        <v>161</v>
      </c>
      <c r="U1456">
        <v>2</v>
      </c>
      <c r="V1456" t="s">
        <v>148</v>
      </c>
      <c r="W1456" t="s">
        <v>219</v>
      </c>
      <c r="X1456" t="s">
        <v>96</v>
      </c>
      <c r="Y1456">
        <v>2</v>
      </c>
      <c r="Z1456">
        <v>2</v>
      </c>
      <c r="AA1456">
        <v>48</v>
      </c>
    </row>
    <row r="1457" spans="1:27" x14ac:dyDescent="0.35">
      <c r="A1457">
        <v>202</v>
      </c>
      <c r="B1457">
        <v>202</v>
      </c>
      <c r="C1457" t="s">
        <v>38</v>
      </c>
      <c r="D1457" t="s">
        <v>39</v>
      </c>
      <c r="E1457">
        <v>4</v>
      </c>
      <c r="F1457" t="s">
        <v>263</v>
      </c>
      <c r="G1457">
        <v>4</v>
      </c>
      <c r="H1457">
        <v>12</v>
      </c>
      <c r="I1457">
        <v>3</v>
      </c>
      <c r="J1457">
        <v>48</v>
      </c>
      <c r="K1457">
        <v>20</v>
      </c>
      <c r="L1457">
        <v>20</v>
      </c>
      <c r="M1457">
        <v>1</v>
      </c>
      <c r="N1457" t="s">
        <v>149</v>
      </c>
      <c r="O1457" t="s">
        <v>124</v>
      </c>
      <c r="P1457" t="s">
        <v>135</v>
      </c>
      <c r="Q1457" t="s">
        <v>136</v>
      </c>
      <c r="R1457" t="s">
        <v>150</v>
      </c>
      <c r="S1457" t="s">
        <v>53</v>
      </c>
      <c r="T1457" t="s">
        <v>151</v>
      </c>
      <c r="U1457">
        <v>2</v>
      </c>
      <c r="V1457" t="s">
        <v>175</v>
      </c>
      <c r="W1457" t="s">
        <v>86</v>
      </c>
      <c r="X1457" t="s">
        <v>228</v>
      </c>
      <c r="Y1457">
        <v>2</v>
      </c>
      <c r="Z1457">
        <v>2</v>
      </c>
      <c r="AA1457">
        <v>48</v>
      </c>
    </row>
    <row r="1458" spans="1:27" x14ac:dyDescent="0.35">
      <c r="A1458">
        <v>202</v>
      </c>
      <c r="B1458">
        <v>202</v>
      </c>
      <c r="C1458" t="s">
        <v>38</v>
      </c>
      <c r="D1458" t="s">
        <v>39</v>
      </c>
      <c r="E1458">
        <v>4</v>
      </c>
      <c r="F1458" t="s">
        <v>263</v>
      </c>
      <c r="G1458">
        <v>4</v>
      </c>
      <c r="H1458">
        <v>12</v>
      </c>
      <c r="I1458">
        <v>3</v>
      </c>
      <c r="J1458">
        <v>49</v>
      </c>
      <c r="K1458">
        <v>65</v>
      </c>
      <c r="L1458">
        <v>65</v>
      </c>
      <c r="M1458">
        <v>2</v>
      </c>
      <c r="N1458" t="s">
        <v>200</v>
      </c>
      <c r="O1458" t="s">
        <v>201</v>
      </c>
      <c r="P1458" t="s">
        <v>202</v>
      </c>
      <c r="Q1458" t="s">
        <v>203</v>
      </c>
      <c r="R1458" t="s">
        <v>202</v>
      </c>
      <c r="S1458" t="s">
        <v>46</v>
      </c>
      <c r="T1458" t="s">
        <v>204</v>
      </c>
      <c r="U1458">
        <v>4</v>
      </c>
      <c r="V1458" t="s">
        <v>225</v>
      </c>
      <c r="W1458" t="s">
        <v>169</v>
      </c>
      <c r="X1458" t="s">
        <v>82</v>
      </c>
      <c r="Y1458">
        <v>2</v>
      </c>
      <c r="Z1458">
        <v>2</v>
      </c>
      <c r="AA1458">
        <v>48</v>
      </c>
    </row>
    <row r="1459" spans="1:27" x14ac:dyDescent="0.35">
      <c r="A1459">
        <v>202</v>
      </c>
      <c r="B1459">
        <v>202</v>
      </c>
      <c r="C1459" t="s">
        <v>38</v>
      </c>
      <c r="D1459" t="s">
        <v>39</v>
      </c>
      <c r="E1459">
        <v>4</v>
      </c>
      <c r="F1459" t="s">
        <v>263</v>
      </c>
      <c r="G1459">
        <v>4</v>
      </c>
      <c r="H1459">
        <v>12</v>
      </c>
      <c r="I1459">
        <v>3</v>
      </c>
      <c r="J1459">
        <v>50</v>
      </c>
      <c r="K1459">
        <v>31</v>
      </c>
      <c r="L1459">
        <v>31</v>
      </c>
      <c r="M1459">
        <v>1</v>
      </c>
      <c r="N1459" t="s">
        <v>248</v>
      </c>
      <c r="O1459" t="s">
        <v>201</v>
      </c>
      <c r="P1459" t="s">
        <v>202</v>
      </c>
      <c r="Q1459" t="s">
        <v>212</v>
      </c>
      <c r="R1459" t="s">
        <v>202</v>
      </c>
      <c r="S1459" t="s">
        <v>46</v>
      </c>
      <c r="T1459" t="s">
        <v>249</v>
      </c>
      <c r="U1459">
        <v>1</v>
      </c>
      <c r="V1459" t="s">
        <v>259</v>
      </c>
      <c r="W1459" t="s">
        <v>197</v>
      </c>
      <c r="X1459" t="s">
        <v>86</v>
      </c>
      <c r="Y1459">
        <v>2</v>
      </c>
      <c r="Z1459">
        <v>2</v>
      </c>
      <c r="AA1459">
        <v>48</v>
      </c>
    </row>
    <row r="1460" spans="1:27" x14ac:dyDescent="0.35">
      <c r="A1460">
        <v>202</v>
      </c>
      <c r="B1460">
        <v>202</v>
      </c>
      <c r="C1460" t="s">
        <v>38</v>
      </c>
      <c r="D1460" t="s">
        <v>39</v>
      </c>
      <c r="E1460">
        <v>4</v>
      </c>
      <c r="F1460" t="s">
        <v>263</v>
      </c>
      <c r="G1460">
        <v>4</v>
      </c>
      <c r="H1460">
        <v>12</v>
      </c>
      <c r="I1460">
        <v>3</v>
      </c>
      <c r="J1460">
        <v>51</v>
      </c>
      <c r="K1460">
        <v>64</v>
      </c>
      <c r="L1460">
        <v>64</v>
      </c>
      <c r="M1460">
        <v>2</v>
      </c>
      <c r="N1460" t="s">
        <v>237</v>
      </c>
      <c r="O1460" t="s">
        <v>201</v>
      </c>
      <c r="P1460" t="s">
        <v>202</v>
      </c>
      <c r="Q1460" t="s">
        <v>224</v>
      </c>
      <c r="R1460" t="s">
        <v>202</v>
      </c>
      <c r="S1460" t="s">
        <v>53</v>
      </c>
      <c r="T1460" t="s">
        <v>238</v>
      </c>
      <c r="U1460">
        <v>4</v>
      </c>
      <c r="V1460" t="s">
        <v>213</v>
      </c>
      <c r="W1460" t="s">
        <v>47</v>
      </c>
      <c r="X1460" t="s">
        <v>195</v>
      </c>
      <c r="Y1460">
        <v>2</v>
      </c>
      <c r="Z1460">
        <v>2</v>
      </c>
      <c r="AA1460">
        <v>48</v>
      </c>
    </row>
    <row r="1461" spans="1:27" x14ac:dyDescent="0.35">
      <c r="A1461">
        <v>202</v>
      </c>
      <c r="B1461">
        <v>202</v>
      </c>
      <c r="C1461" t="s">
        <v>38</v>
      </c>
      <c r="D1461" t="s">
        <v>39</v>
      </c>
      <c r="E1461">
        <v>4</v>
      </c>
      <c r="F1461" t="s">
        <v>263</v>
      </c>
      <c r="G1461">
        <v>4</v>
      </c>
      <c r="H1461">
        <v>12</v>
      </c>
      <c r="I1461">
        <v>3</v>
      </c>
      <c r="J1461">
        <v>52</v>
      </c>
      <c r="K1461">
        <v>30</v>
      </c>
      <c r="L1461">
        <v>30</v>
      </c>
      <c r="M1461">
        <v>1</v>
      </c>
      <c r="N1461" t="s">
        <v>254</v>
      </c>
      <c r="O1461" t="s">
        <v>201</v>
      </c>
      <c r="P1461" t="s">
        <v>202</v>
      </c>
      <c r="Q1461" t="s">
        <v>215</v>
      </c>
      <c r="R1461" t="s">
        <v>202</v>
      </c>
      <c r="S1461" t="s">
        <v>53</v>
      </c>
      <c r="T1461" t="s">
        <v>255</v>
      </c>
      <c r="U1461">
        <v>2</v>
      </c>
      <c r="V1461" t="s">
        <v>216</v>
      </c>
      <c r="W1461" t="s">
        <v>133</v>
      </c>
      <c r="X1461" t="s">
        <v>112</v>
      </c>
      <c r="Y1461">
        <v>1</v>
      </c>
      <c r="Z1461">
        <v>2</v>
      </c>
      <c r="AA1461">
        <v>48</v>
      </c>
    </row>
    <row r="1462" spans="1:27" x14ac:dyDescent="0.35">
      <c r="A1462">
        <v>202</v>
      </c>
      <c r="B1462">
        <v>202</v>
      </c>
      <c r="C1462" t="s">
        <v>38</v>
      </c>
      <c r="D1462" t="s">
        <v>39</v>
      </c>
      <c r="E1462">
        <v>4</v>
      </c>
      <c r="F1462" t="s">
        <v>263</v>
      </c>
      <c r="G1462">
        <v>4</v>
      </c>
      <c r="H1462">
        <v>12</v>
      </c>
      <c r="I1462">
        <v>3</v>
      </c>
      <c r="J1462">
        <v>53</v>
      </c>
      <c r="K1462">
        <v>33</v>
      </c>
      <c r="L1462">
        <v>33</v>
      </c>
      <c r="M1462">
        <v>1</v>
      </c>
      <c r="N1462" t="s">
        <v>258</v>
      </c>
      <c r="O1462" t="s">
        <v>201</v>
      </c>
      <c r="P1462" t="s">
        <v>202</v>
      </c>
      <c r="Q1462" t="s">
        <v>209</v>
      </c>
      <c r="R1462" t="s">
        <v>202</v>
      </c>
      <c r="S1462" t="s">
        <v>46</v>
      </c>
      <c r="T1462" t="s">
        <v>259</v>
      </c>
      <c r="U1462">
        <v>4</v>
      </c>
      <c r="V1462" t="s">
        <v>210</v>
      </c>
      <c r="W1462" t="s">
        <v>120</v>
      </c>
      <c r="X1462" t="s">
        <v>199</v>
      </c>
      <c r="Y1462">
        <v>1</v>
      </c>
      <c r="Z1462">
        <v>2</v>
      </c>
      <c r="AA1462">
        <v>48</v>
      </c>
    </row>
    <row r="1463" spans="1:27" x14ac:dyDescent="0.35">
      <c r="A1463">
        <v>202</v>
      </c>
      <c r="B1463">
        <v>202</v>
      </c>
      <c r="C1463" t="s">
        <v>38</v>
      </c>
      <c r="D1463" t="s">
        <v>39</v>
      </c>
      <c r="E1463">
        <v>4</v>
      </c>
      <c r="F1463" t="s">
        <v>263</v>
      </c>
      <c r="G1463">
        <v>4</v>
      </c>
      <c r="H1463">
        <v>12</v>
      </c>
      <c r="I1463">
        <v>3</v>
      </c>
      <c r="J1463">
        <v>54</v>
      </c>
      <c r="K1463">
        <v>72</v>
      </c>
      <c r="L1463">
        <v>72</v>
      </c>
      <c r="M1463">
        <v>2</v>
      </c>
      <c r="N1463" t="s">
        <v>250</v>
      </c>
      <c r="O1463" t="s">
        <v>201</v>
      </c>
      <c r="P1463" t="s">
        <v>202</v>
      </c>
      <c r="Q1463" t="s">
        <v>235</v>
      </c>
      <c r="R1463" t="s">
        <v>202</v>
      </c>
      <c r="S1463" t="s">
        <v>53</v>
      </c>
      <c r="T1463" t="s">
        <v>251</v>
      </c>
      <c r="U1463">
        <v>1</v>
      </c>
      <c r="V1463" t="s">
        <v>219</v>
      </c>
      <c r="W1463" t="s">
        <v>161</v>
      </c>
      <c r="X1463" t="s">
        <v>64</v>
      </c>
      <c r="Y1463">
        <v>2</v>
      </c>
      <c r="Z1463">
        <v>2</v>
      </c>
      <c r="AA1463">
        <v>48</v>
      </c>
    </row>
    <row r="1464" spans="1:27" x14ac:dyDescent="0.35">
      <c r="A1464">
        <v>202</v>
      </c>
      <c r="B1464">
        <v>202</v>
      </c>
      <c r="C1464" t="s">
        <v>38</v>
      </c>
      <c r="D1464" t="s">
        <v>39</v>
      </c>
      <c r="E1464">
        <v>4</v>
      </c>
      <c r="F1464" t="s">
        <v>263</v>
      </c>
      <c r="G1464">
        <v>4</v>
      </c>
      <c r="H1464">
        <v>12</v>
      </c>
      <c r="I1464">
        <v>3</v>
      </c>
      <c r="J1464">
        <v>55</v>
      </c>
      <c r="K1464">
        <v>69</v>
      </c>
      <c r="L1464">
        <v>69</v>
      </c>
      <c r="M1464">
        <v>2</v>
      </c>
      <c r="N1464" t="s">
        <v>252</v>
      </c>
      <c r="O1464" t="s">
        <v>201</v>
      </c>
      <c r="P1464" t="s">
        <v>202</v>
      </c>
      <c r="Q1464" t="s">
        <v>218</v>
      </c>
      <c r="R1464" t="s">
        <v>202</v>
      </c>
      <c r="S1464" t="s">
        <v>63</v>
      </c>
      <c r="T1464" t="s">
        <v>253</v>
      </c>
      <c r="U1464">
        <v>1</v>
      </c>
      <c r="V1464" t="s">
        <v>243</v>
      </c>
      <c r="W1464" t="s">
        <v>179</v>
      </c>
      <c r="X1464" t="s">
        <v>122</v>
      </c>
      <c r="Y1464">
        <v>2</v>
      </c>
      <c r="Z1464">
        <v>2</v>
      </c>
      <c r="AA1464">
        <v>48</v>
      </c>
    </row>
    <row r="1465" spans="1:27" x14ac:dyDescent="0.35">
      <c r="A1465">
        <v>202</v>
      </c>
      <c r="B1465">
        <v>202</v>
      </c>
      <c r="C1465" t="s">
        <v>38</v>
      </c>
      <c r="D1465" t="s">
        <v>39</v>
      </c>
      <c r="E1465">
        <v>4</v>
      </c>
      <c r="F1465" t="s">
        <v>263</v>
      </c>
      <c r="G1465">
        <v>4</v>
      </c>
      <c r="H1465">
        <v>12</v>
      </c>
      <c r="I1465">
        <v>3</v>
      </c>
      <c r="J1465">
        <v>56</v>
      </c>
      <c r="K1465">
        <v>68</v>
      </c>
      <c r="L1465">
        <v>68</v>
      </c>
      <c r="M1465">
        <v>2</v>
      </c>
      <c r="N1465" t="s">
        <v>242</v>
      </c>
      <c r="O1465" t="s">
        <v>201</v>
      </c>
      <c r="P1465" t="s">
        <v>202</v>
      </c>
      <c r="Q1465" t="s">
        <v>227</v>
      </c>
      <c r="R1465" t="s">
        <v>202</v>
      </c>
      <c r="S1465" t="s">
        <v>63</v>
      </c>
      <c r="T1465" t="s">
        <v>243</v>
      </c>
      <c r="U1465">
        <v>2</v>
      </c>
      <c r="V1465" t="s">
        <v>228</v>
      </c>
      <c r="W1465" t="s">
        <v>128</v>
      </c>
      <c r="X1465" t="s">
        <v>110</v>
      </c>
      <c r="Y1465">
        <v>1</v>
      </c>
      <c r="Z1465">
        <v>2</v>
      </c>
      <c r="AA1465">
        <v>48</v>
      </c>
    </row>
    <row r="1466" spans="1:27" x14ac:dyDescent="0.35">
      <c r="A1466">
        <v>202</v>
      </c>
      <c r="B1466">
        <v>202</v>
      </c>
      <c r="C1466" t="s">
        <v>38</v>
      </c>
      <c r="D1466" t="s">
        <v>39</v>
      </c>
      <c r="E1466">
        <v>4</v>
      </c>
      <c r="F1466" t="s">
        <v>263</v>
      </c>
      <c r="G1466">
        <v>4</v>
      </c>
      <c r="H1466">
        <v>12</v>
      </c>
      <c r="I1466">
        <v>3</v>
      </c>
      <c r="J1466">
        <v>57</v>
      </c>
      <c r="K1466">
        <v>29</v>
      </c>
      <c r="L1466">
        <v>29</v>
      </c>
      <c r="M1466">
        <v>1</v>
      </c>
      <c r="N1466" t="s">
        <v>214</v>
      </c>
      <c r="O1466" t="s">
        <v>201</v>
      </c>
      <c r="P1466" t="s">
        <v>202</v>
      </c>
      <c r="Q1466" t="s">
        <v>215</v>
      </c>
      <c r="R1466" t="s">
        <v>202</v>
      </c>
      <c r="S1466" t="s">
        <v>63</v>
      </c>
      <c r="T1466" t="s">
        <v>216</v>
      </c>
      <c r="U1466">
        <v>5</v>
      </c>
      <c r="V1466" t="s">
        <v>241</v>
      </c>
      <c r="W1466" t="s">
        <v>90</v>
      </c>
      <c r="X1466" t="s">
        <v>137</v>
      </c>
      <c r="Y1466">
        <v>2</v>
      </c>
      <c r="Z1466">
        <v>2</v>
      </c>
      <c r="AA1466">
        <v>48</v>
      </c>
    </row>
    <row r="1467" spans="1:27" x14ac:dyDescent="0.35">
      <c r="A1467">
        <v>202</v>
      </c>
      <c r="B1467">
        <v>202</v>
      </c>
      <c r="C1467" t="s">
        <v>38</v>
      </c>
      <c r="D1467" t="s">
        <v>39</v>
      </c>
      <c r="E1467">
        <v>4</v>
      </c>
      <c r="F1467" t="s">
        <v>263</v>
      </c>
      <c r="G1467">
        <v>4</v>
      </c>
      <c r="H1467">
        <v>12</v>
      </c>
      <c r="I1467">
        <v>3</v>
      </c>
      <c r="J1467">
        <v>58</v>
      </c>
      <c r="K1467">
        <v>62</v>
      </c>
      <c r="L1467">
        <v>62</v>
      </c>
      <c r="M1467">
        <v>2</v>
      </c>
      <c r="N1467" t="s">
        <v>239</v>
      </c>
      <c r="O1467" t="s">
        <v>201</v>
      </c>
      <c r="P1467" t="s">
        <v>202</v>
      </c>
      <c r="Q1467" t="s">
        <v>240</v>
      </c>
      <c r="R1467" t="s">
        <v>202</v>
      </c>
      <c r="S1467" t="s">
        <v>63</v>
      </c>
      <c r="T1467" t="s">
        <v>241</v>
      </c>
      <c r="U1467">
        <v>1</v>
      </c>
      <c r="V1467" t="s">
        <v>245</v>
      </c>
      <c r="W1467" t="s">
        <v>88</v>
      </c>
      <c r="X1467" t="s">
        <v>191</v>
      </c>
      <c r="Y1467">
        <v>1</v>
      </c>
      <c r="Z1467">
        <v>2</v>
      </c>
      <c r="AA1467">
        <v>48</v>
      </c>
    </row>
    <row r="1468" spans="1:27" x14ac:dyDescent="0.35">
      <c r="A1468">
        <v>202</v>
      </c>
      <c r="B1468">
        <v>202</v>
      </c>
      <c r="C1468" t="s">
        <v>38</v>
      </c>
      <c r="D1468" t="s">
        <v>39</v>
      </c>
      <c r="E1468">
        <v>4</v>
      </c>
      <c r="F1468" t="s">
        <v>263</v>
      </c>
      <c r="G1468">
        <v>4</v>
      </c>
      <c r="H1468">
        <v>12</v>
      </c>
      <c r="I1468">
        <v>3</v>
      </c>
      <c r="J1468">
        <v>59</v>
      </c>
      <c r="K1468">
        <v>25</v>
      </c>
      <c r="L1468">
        <v>25</v>
      </c>
      <c r="M1468">
        <v>1</v>
      </c>
      <c r="N1468" t="s">
        <v>220</v>
      </c>
      <c r="O1468" t="s">
        <v>201</v>
      </c>
      <c r="P1468" t="s">
        <v>202</v>
      </c>
      <c r="Q1468" t="s">
        <v>221</v>
      </c>
      <c r="R1468" t="s">
        <v>202</v>
      </c>
      <c r="S1468" t="s">
        <v>46</v>
      </c>
      <c r="T1468" t="s">
        <v>222</v>
      </c>
      <c r="U1468">
        <v>4</v>
      </c>
      <c r="V1468" t="s">
        <v>236</v>
      </c>
      <c r="W1468" t="s">
        <v>100</v>
      </c>
      <c r="X1468" t="s">
        <v>171</v>
      </c>
      <c r="Y1468">
        <v>2</v>
      </c>
      <c r="Z1468">
        <v>2</v>
      </c>
      <c r="AA1468">
        <v>48</v>
      </c>
    </row>
    <row r="1469" spans="1:27" x14ac:dyDescent="0.35">
      <c r="A1469">
        <v>202</v>
      </c>
      <c r="B1469">
        <v>202</v>
      </c>
      <c r="C1469" t="s">
        <v>38</v>
      </c>
      <c r="D1469" t="s">
        <v>39</v>
      </c>
      <c r="E1469">
        <v>4</v>
      </c>
      <c r="F1469" t="s">
        <v>263</v>
      </c>
      <c r="G1469">
        <v>4</v>
      </c>
      <c r="H1469">
        <v>12</v>
      </c>
      <c r="I1469">
        <v>3</v>
      </c>
      <c r="J1469">
        <v>60</v>
      </c>
      <c r="K1469">
        <v>28</v>
      </c>
      <c r="L1469">
        <v>28</v>
      </c>
      <c r="M1469">
        <v>1</v>
      </c>
      <c r="N1469" t="s">
        <v>246</v>
      </c>
      <c r="O1469" t="s">
        <v>201</v>
      </c>
      <c r="P1469" t="s">
        <v>202</v>
      </c>
      <c r="Q1469" t="s">
        <v>206</v>
      </c>
      <c r="R1469" t="s">
        <v>202</v>
      </c>
      <c r="S1469" t="s">
        <v>63</v>
      </c>
      <c r="T1469" t="s">
        <v>247</v>
      </c>
      <c r="U1469">
        <v>4</v>
      </c>
      <c r="V1469" t="s">
        <v>207</v>
      </c>
      <c r="W1469" t="s">
        <v>173</v>
      </c>
      <c r="X1469" t="s">
        <v>104</v>
      </c>
      <c r="Y1469">
        <v>1</v>
      </c>
      <c r="Z1469">
        <v>2</v>
      </c>
      <c r="AA1469">
        <v>48</v>
      </c>
    </row>
    <row r="1470" spans="1:27" x14ac:dyDescent="0.35">
      <c r="A1470">
        <v>202</v>
      </c>
      <c r="B1470">
        <v>202</v>
      </c>
      <c r="C1470" t="s">
        <v>38</v>
      </c>
      <c r="D1470" t="s">
        <v>39</v>
      </c>
      <c r="E1470">
        <v>4</v>
      </c>
      <c r="F1470" t="s">
        <v>263</v>
      </c>
      <c r="G1470">
        <v>4</v>
      </c>
      <c r="H1470">
        <v>12</v>
      </c>
      <c r="I1470">
        <v>3</v>
      </c>
      <c r="J1470">
        <v>61</v>
      </c>
      <c r="K1470">
        <v>34</v>
      </c>
      <c r="L1470">
        <v>34</v>
      </c>
      <c r="M1470">
        <v>1</v>
      </c>
      <c r="N1470" t="s">
        <v>208</v>
      </c>
      <c r="O1470" t="s">
        <v>201</v>
      </c>
      <c r="P1470" t="s">
        <v>202</v>
      </c>
      <c r="Q1470" t="s">
        <v>209</v>
      </c>
      <c r="R1470" t="s">
        <v>202</v>
      </c>
      <c r="S1470" t="s">
        <v>63</v>
      </c>
      <c r="T1470" t="s">
        <v>210</v>
      </c>
      <c r="U1470">
        <v>1</v>
      </c>
      <c r="V1470" t="s">
        <v>247</v>
      </c>
      <c r="W1470" t="s">
        <v>76</v>
      </c>
      <c r="X1470" t="s">
        <v>187</v>
      </c>
      <c r="Y1470">
        <v>2</v>
      </c>
      <c r="Z1470">
        <v>2</v>
      </c>
      <c r="AA1470">
        <v>48</v>
      </c>
    </row>
    <row r="1471" spans="1:27" x14ac:dyDescent="0.35">
      <c r="A1471">
        <v>202</v>
      </c>
      <c r="B1471">
        <v>202</v>
      </c>
      <c r="C1471" t="s">
        <v>38</v>
      </c>
      <c r="D1471" t="s">
        <v>39</v>
      </c>
      <c r="E1471">
        <v>4</v>
      </c>
      <c r="F1471" t="s">
        <v>263</v>
      </c>
      <c r="G1471">
        <v>4</v>
      </c>
      <c r="H1471">
        <v>12</v>
      </c>
      <c r="I1471">
        <v>3</v>
      </c>
      <c r="J1471">
        <v>62</v>
      </c>
      <c r="K1471">
        <v>71</v>
      </c>
      <c r="L1471">
        <v>71</v>
      </c>
      <c r="M1471">
        <v>2</v>
      </c>
      <c r="N1471" t="s">
        <v>234</v>
      </c>
      <c r="O1471" t="s">
        <v>201</v>
      </c>
      <c r="P1471" t="s">
        <v>202</v>
      </c>
      <c r="Q1471" t="s">
        <v>235</v>
      </c>
      <c r="R1471" t="s">
        <v>202</v>
      </c>
      <c r="S1471" t="s">
        <v>46</v>
      </c>
      <c r="T1471" t="s">
        <v>236</v>
      </c>
      <c r="U1471">
        <v>5</v>
      </c>
      <c r="V1471" t="s">
        <v>251</v>
      </c>
      <c r="W1471" t="s">
        <v>94</v>
      </c>
      <c r="X1471" t="s">
        <v>141</v>
      </c>
      <c r="Y1471">
        <v>1</v>
      </c>
      <c r="Z1471">
        <v>2</v>
      </c>
      <c r="AA1471">
        <v>48</v>
      </c>
    </row>
    <row r="1472" spans="1:27" x14ac:dyDescent="0.35">
      <c r="A1472">
        <v>202</v>
      </c>
      <c r="B1472">
        <v>202</v>
      </c>
      <c r="C1472" t="s">
        <v>38</v>
      </c>
      <c r="D1472" t="s">
        <v>39</v>
      </c>
      <c r="E1472">
        <v>4</v>
      </c>
      <c r="F1472" t="s">
        <v>263</v>
      </c>
      <c r="G1472">
        <v>4</v>
      </c>
      <c r="H1472">
        <v>12</v>
      </c>
      <c r="I1472">
        <v>3</v>
      </c>
      <c r="J1472">
        <v>63</v>
      </c>
      <c r="K1472">
        <v>35</v>
      </c>
      <c r="L1472">
        <v>35</v>
      </c>
      <c r="M1472">
        <v>1</v>
      </c>
      <c r="N1472" t="s">
        <v>260</v>
      </c>
      <c r="O1472" t="s">
        <v>201</v>
      </c>
      <c r="P1472" t="s">
        <v>202</v>
      </c>
      <c r="Q1472" t="s">
        <v>232</v>
      </c>
      <c r="R1472" t="s">
        <v>202</v>
      </c>
      <c r="S1472" t="s">
        <v>81</v>
      </c>
      <c r="T1472" t="s">
        <v>261</v>
      </c>
      <c r="U1472">
        <v>1</v>
      </c>
      <c r="V1472" t="s">
        <v>233</v>
      </c>
      <c r="W1472" t="s">
        <v>72</v>
      </c>
      <c r="X1472" t="s">
        <v>148</v>
      </c>
      <c r="Y1472">
        <v>1</v>
      </c>
      <c r="Z1472">
        <v>2</v>
      </c>
      <c r="AA1472">
        <v>48</v>
      </c>
    </row>
    <row r="1473" spans="1:27" x14ac:dyDescent="0.35">
      <c r="A1473">
        <v>202</v>
      </c>
      <c r="B1473">
        <v>202</v>
      </c>
      <c r="C1473" t="s">
        <v>38</v>
      </c>
      <c r="D1473" t="s">
        <v>39</v>
      </c>
      <c r="E1473">
        <v>4</v>
      </c>
      <c r="F1473" t="s">
        <v>263</v>
      </c>
      <c r="G1473">
        <v>4</v>
      </c>
      <c r="H1473">
        <v>12</v>
      </c>
      <c r="I1473">
        <v>3</v>
      </c>
      <c r="J1473">
        <v>64</v>
      </c>
      <c r="K1473">
        <v>26</v>
      </c>
      <c r="L1473">
        <v>26</v>
      </c>
      <c r="M1473">
        <v>1</v>
      </c>
      <c r="N1473" t="s">
        <v>256</v>
      </c>
      <c r="O1473" t="s">
        <v>201</v>
      </c>
      <c r="P1473" t="s">
        <v>202</v>
      </c>
      <c r="Q1473" t="s">
        <v>221</v>
      </c>
      <c r="R1473" t="s">
        <v>202</v>
      </c>
      <c r="S1473" t="s">
        <v>81</v>
      </c>
      <c r="T1473" t="s">
        <v>257</v>
      </c>
      <c r="U1473">
        <v>5</v>
      </c>
      <c r="V1473" t="s">
        <v>222</v>
      </c>
      <c r="W1473" t="s">
        <v>116</v>
      </c>
      <c r="X1473" t="s">
        <v>175</v>
      </c>
      <c r="Y1473">
        <v>1</v>
      </c>
      <c r="Z1473">
        <v>2</v>
      </c>
      <c r="AA1473">
        <v>48</v>
      </c>
    </row>
    <row r="1474" spans="1:27" x14ac:dyDescent="0.35">
      <c r="A1474">
        <v>202</v>
      </c>
      <c r="B1474">
        <v>202</v>
      </c>
      <c r="C1474" t="s">
        <v>38</v>
      </c>
      <c r="D1474" t="s">
        <v>39</v>
      </c>
      <c r="E1474">
        <v>4</v>
      </c>
      <c r="F1474" t="s">
        <v>263</v>
      </c>
      <c r="G1474">
        <v>4</v>
      </c>
      <c r="H1474">
        <v>12</v>
      </c>
      <c r="I1474">
        <v>3</v>
      </c>
      <c r="J1474">
        <v>65</v>
      </c>
      <c r="K1474">
        <v>70</v>
      </c>
      <c r="L1474">
        <v>70</v>
      </c>
      <c r="M1474">
        <v>2</v>
      </c>
      <c r="N1474" t="s">
        <v>217</v>
      </c>
      <c r="O1474" t="s">
        <v>201</v>
      </c>
      <c r="P1474" t="s">
        <v>202</v>
      </c>
      <c r="Q1474" t="s">
        <v>218</v>
      </c>
      <c r="R1474" t="s">
        <v>202</v>
      </c>
      <c r="S1474" t="s">
        <v>53</v>
      </c>
      <c r="T1474" t="s">
        <v>219</v>
      </c>
      <c r="U1474">
        <v>1</v>
      </c>
      <c r="V1474" t="s">
        <v>253</v>
      </c>
      <c r="W1474" t="s">
        <v>189</v>
      </c>
      <c r="X1474" t="s">
        <v>58</v>
      </c>
      <c r="Y1474">
        <v>1</v>
      </c>
      <c r="Z1474">
        <v>2</v>
      </c>
      <c r="AA1474">
        <v>48</v>
      </c>
    </row>
    <row r="1475" spans="1:27" x14ac:dyDescent="0.35">
      <c r="A1475">
        <v>202</v>
      </c>
      <c r="B1475">
        <v>202</v>
      </c>
      <c r="C1475" t="s">
        <v>38</v>
      </c>
      <c r="D1475" t="s">
        <v>39</v>
      </c>
      <c r="E1475">
        <v>4</v>
      </c>
      <c r="F1475" t="s">
        <v>263</v>
      </c>
      <c r="G1475">
        <v>4</v>
      </c>
      <c r="H1475">
        <v>12</v>
      </c>
      <c r="I1475">
        <v>3</v>
      </c>
      <c r="J1475">
        <v>66</v>
      </c>
      <c r="K1475">
        <v>27</v>
      </c>
      <c r="L1475">
        <v>27</v>
      </c>
      <c r="M1475">
        <v>1</v>
      </c>
      <c r="N1475" t="s">
        <v>205</v>
      </c>
      <c r="O1475" t="s">
        <v>201</v>
      </c>
      <c r="P1475" t="s">
        <v>202</v>
      </c>
      <c r="Q1475" t="s">
        <v>206</v>
      </c>
      <c r="R1475" t="s">
        <v>202</v>
      </c>
      <c r="S1475" t="s">
        <v>81</v>
      </c>
      <c r="T1475" t="s">
        <v>207</v>
      </c>
      <c r="U1475">
        <v>4</v>
      </c>
      <c r="V1475" t="s">
        <v>257</v>
      </c>
      <c r="W1475" t="s">
        <v>155</v>
      </c>
      <c r="X1475" t="s">
        <v>106</v>
      </c>
      <c r="Y1475">
        <v>2</v>
      </c>
      <c r="Z1475">
        <v>2</v>
      </c>
      <c r="AA1475">
        <v>48</v>
      </c>
    </row>
    <row r="1476" spans="1:27" x14ac:dyDescent="0.35">
      <c r="A1476">
        <v>202</v>
      </c>
      <c r="B1476">
        <v>202</v>
      </c>
      <c r="C1476" t="s">
        <v>38</v>
      </c>
      <c r="D1476" t="s">
        <v>39</v>
      </c>
      <c r="E1476">
        <v>4</v>
      </c>
      <c r="F1476" t="s">
        <v>263</v>
      </c>
      <c r="G1476">
        <v>4</v>
      </c>
      <c r="H1476">
        <v>12</v>
      </c>
      <c r="I1476">
        <v>3</v>
      </c>
      <c r="J1476">
        <v>67</v>
      </c>
      <c r="K1476">
        <v>66</v>
      </c>
      <c r="L1476">
        <v>66</v>
      </c>
      <c r="M1476">
        <v>2</v>
      </c>
      <c r="N1476" t="s">
        <v>229</v>
      </c>
      <c r="O1476" t="s">
        <v>201</v>
      </c>
      <c r="P1476" t="s">
        <v>202</v>
      </c>
      <c r="Q1476" t="s">
        <v>203</v>
      </c>
      <c r="R1476" t="s">
        <v>202</v>
      </c>
      <c r="S1476" t="s">
        <v>81</v>
      </c>
      <c r="T1476" t="s">
        <v>230</v>
      </c>
      <c r="U1476">
        <v>1</v>
      </c>
      <c r="V1476" t="s">
        <v>204</v>
      </c>
      <c r="W1476" t="s">
        <v>96</v>
      </c>
      <c r="X1476" t="s">
        <v>193</v>
      </c>
      <c r="Y1476">
        <v>1</v>
      </c>
      <c r="Z1476">
        <v>2</v>
      </c>
      <c r="AA1476">
        <v>48</v>
      </c>
    </row>
    <row r="1477" spans="1:27" x14ac:dyDescent="0.35">
      <c r="A1477">
        <v>202</v>
      </c>
      <c r="B1477">
        <v>202</v>
      </c>
      <c r="C1477" t="s">
        <v>38</v>
      </c>
      <c r="D1477" t="s">
        <v>39</v>
      </c>
      <c r="E1477">
        <v>4</v>
      </c>
      <c r="F1477" t="s">
        <v>263</v>
      </c>
      <c r="G1477">
        <v>4</v>
      </c>
      <c r="H1477">
        <v>12</v>
      </c>
      <c r="I1477">
        <v>3</v>
      </c>
      <c r="J1477">
        <v>68</v>
      </c>
      <c r="K1477">
        <v>61</v>
      </c>
      <c r="L1477">
        <v>61</v>
      </c>
      <c r="M1477">
        <v>2</v>
      </c>
      <c r="N1477" t="s">
        <v>244</v>
      </c>
      <c r="O1477" t="s">
        <v>201</v>
      </c>
      <c r="P1477" t="s">
        <v>202</v>
      </c>
      <c r="Q1477" t="s">
        <v>240</v>
      </c>
      <c r="R1477" t="s">
        <v>202</v>
      </c>
      <c r="S1477" t="s">
        <v>81</v>
      </c>
      <c r="T1477" t="s">
        <v>245</v>
      </c>
      <c r="U1477">
        <v>2</v>
      </c>
      <c r="V1477" t="s">
        <v>230</v>
      </c>
      <c r="W1477" t="s">
        <v>151</v>
      </c>
      <c r="X1477" t="s">
        <v>118</v>
      </c>
      <c r="Y1477">
        <v>2</v>
      </c>
      <c r="Z1477">
        <v>2</v>
      </c>
      <c r="AA1477">
        <v>48</v>
      </c>
    </row>
    <row r="1478" spans="1:27" x14ac:dyDescent="0.35">
      <c r="A1478">
        <v>202</v>
      </c>
      <c r="B1478">
        <v>202</v>
      </c>
      <c r="C1478" t="s">
        <v>38</v>
      </c>
      <c r="D1478" t="s">
        <v>39</v>
      </c>
      <c r="E1478">
        <v>4</v>
      </c>
      <c r="F1478" t="s">
        <v>263</v>
      </c>
      <c r="G1478">
        <v>4</v>
      </c>
      <c r="H1478">
        <v>12</v>
      </c>
      <c r="I1478">
        <v>3</v>
      </c>
      <c r="J1478">
        <v>69</v>
      </c>
      <c r="K1478">
        <v>63</v>
      </c>
      <c r="L1478">
        <v>63</v>
      </c>
      <c r="M1478">
        <v>2</v>
      </c>
      <c r="N1478" t="s">
        <v>223</v>
      </c>
      <c r="O1478" t="s">
        <v>201</v>
      </c>
      <c r="P1478" t="s">
        <v>202</v>
      </c>
      <c r="Q1478" t="s">
        <v>224</v>
      </c>
      <c r="R1478" t="s">
        <v>202</v>
      </c>
      <c r="S1478" t="s">
        <v>46</v>
      </c>
      <c r="T1478" t="s">
        <v>225</v>
      </c>
      <c r="U1478">
        <v>4</v>
      </c>
      <c r="V1478" t="s">
        <v>238</v>
      </c>
      <c r="W1478" t="s">
        <v>159</v>
      </c>
      <c r="X1478" t="s">
        <v>68</v>
      </c>
      <c r="Y1478">
        <v>1</v>
      </c>
      <c r="Z1478">
        <v>2</v>
      </c>
      <c r="AA1478">
        <v>48</v>
      </c>
    </row>
    <row r="1479" spans="1:27" x14ac:dyDescent="0.35">
      <c r="A1479">
        <v>202</v>
      </c>
      <c r="B1479">
        <v>202</v>
      </c>
      <c r="C1479" t="s">
        <v>38</v>
      </c>
      <c r="D1479" t="s">
        <v>39</v>
      </c>
      <c r="E1479">
        <v>4</v>
      </c>
      <c r="F1479" t="s">
        <v>263</v>
      </c>
      <c r="G1479">
        <v>4</v>
      </c>
      <c r="H1479">
        <v>12</v>
      </c>
      <c r="I1479">
        <v>3</v>
      </c>
      <c r="J1479">
        <v>70</v>
      </c>
      <c r="K1479">
        <v>32</v>
      </c>
      <c r="L1479">
        <v>32</v>
      </c>
      <c r="M1479">
        <v>1</v>
      </c>
      <c r="N1479" t="s">
        <v>211</v>
      </c>
      <c r="O1479" t="s">
        <v>201</v>
      </c>
      <c r="P1479" t="s">
        <v>202</v>
      </c>
      <c r="Q1479" t="s">
        <v>212</v>
      </c>
      <c r="R1479" t="s">
        <v>202</v>
      </c>
      <c r="S1479" t="s">
        <v>53</v>
      </c>
      <c r="T1479" t="s">
        <v>213</v>
      </c>
      <c r="U1479">
        <v>2</v>
      </c>
      <c r="V1479" t="s">
        <v>249</v>
      </c>
      <c r="W1479" t="s">
        <v>108</v>
      </c>
      <c r="X1479" t="s">
        <v>145</v>
      </c>
      <c r="Y1479">
        <v>1</v>
      </c>
      <c r="Z1479">
        <v>2</v>
      </c>
      <c r="AA1479">
        <v>48</v>
      </c>
    </row>
    <row r="1480" spans="1:27" x14ac:dyDescent="0.35">
      <c r="A1480">
        <v>202</v>
      </c>
      <c r="B1480">
        <v>202</v>
      </c>
      <c r="C1480" t="s">
        <v>38</v>
      </c>
      <c r="D1480" t="s">
        <v>39</v>
      </c>
      <c r="E1480">
        <v>4</v>
      </c>
      <c r="F1480" t="s">
        <v>263</v>
      </c>
      <c r="G1480">
        <v>4</v>
      </c>
      <c r="H1480">
        <v>12</v>
      </c>
      <c r="I1480">
        <v>3</v>
      </c>
      <c r="J1480">
        <v>71</v>
      </c>
      <c r="K1480">
        <v>36</v>
      </c>
      <c r="L1480">
        <v>36</v>
      </c>
      <c r="M1480">
        <v>1</v>
      </c>
      <c r="N1480" t="s">
        <v>231</v>
      </c>
      <c r="O1480" t="s">
        <v>201</v>
      </c>
      <c r="P1480" t="s">
        <v>202</v>
      </c>
      <c r="Q1480" t="s">
        <v>232</v>
      </c>
      <c r="R1480" t="s">
        <v>202</v>
      </c>
      <c r="S1480" t="s">
        <v>53</v>
      </c>
      <c r="T1480" t="s">
        <v>233</v>
      </c>
      <c r="U1480">
        <v>5</v>
      </c>
      <c r="V1480" t="s">
        <v>255</v>
      </c>
      <c r="W1480" t="s">
        <v>114</v>
      </c>
      <c r="X1480" t="s">
        <v>165</v>
      </c>
      <c r="Y1480">
        <v>2</v>
      </c>
      <c r="Z1480">
        <v>2</v>
      </c>
      <c r="AA1480">
        <v>48</v>
      </c>
    </row>
    <row r="1481" spans="1:27" x14ac:dyDescent="0.35">
      <c r="A1481">
        <v>202</v>
      </c>
      <c r="B1481">
        <v>202</v>
      </c>
      <c r="C1481" t="s">
        <v>38</v>
      </c>
      <c r="D1481" t="s">
        <v>39</v>
      </c>
      <c r="E1481">
        <v>4</v>
      </c>
      <c r="F1481" t="s">
        <v>263</v>
      </c>
      <c r="G1481">
        <v>4</v>
      </c>
      <c r="H1481">
        <v>12</v>
      </c>
      <c r="I1481">
        <v>3</v>
      </c>
      <c r="J1481">
        <v>72</v>
      </c>
      <c r="K1481">
        <v>67</v>
      </c>
      <c r="L1481">
        <v>67</v>
      </c>
      <c r="M1481">
        <v>2</v>
      </c>
      <c r="N1481" t="s">
        <v>226</v>
      </c>
      <c r="O1481" t="s">
        <v>201</v>
      </c>
      <c r="P1481" t="s">
        <v>202</v>
      </c>
      <c r="Q1481" t="s">
        <v>227</v>
      </c>
      <c r="R1481" t="s">
        <v>202</v>
      </c>
      <c r="S1481" t="s">
        <v>81</v>
      </c>
      <c r="T1481" t="s">
        <v>228</v>
      </c>
      <c r="U1481">
        <v>5</v>
      </c>
      <c r="V1481" t="s">
        <v>261</v>
      </c>
      <c r="W1481" t="s">
        <v>183</v>
      </c>
      <c r="X1481" t="s">
        <v>54</v>
      </c>
      <c r="Y1481">
        <v>2</v>
      </c>
      <c r="Z1481">
        <v>2</v>
      </c>
      <c r="AA1481">
        <v>48</v>
      </c>
    </row>
    <row r="1482" spans="1:27" x14ac:dyDescent="0.35">
      <c r="A1482">
        <v>202</v>
      </c>
      <c r="B1482">
        <v>202</v>
      </c>
      <c r="C1482" t="s">
        <v>38</v>
      </c>
      <c r="D1482" t="s">
        <v>39</v>
      </c>
      <c r="E1482">
        <v>4</v>
      </c>
      <c r="F1482" t="s">
        <v>262</v>
      </c>
      <c r="G1482">
        <v>8</v>
      </c>
      <c r="H1482">
        <v>13</v>
      </c>
      <c r="I1482">
        <v>1</v>
      </c>
      <c r="J1482">
        <v>1</v>
      </c>
      <c r="K1482">
        <v>9</v>
      </c>
      <c r="L1482">
        <v>9</v>
      </c>
      <c r="M1482">
        <v>1</v>
      </c>
      <c r="N1482" t="s">
        <v>55</v>
      </c>
      <c r="O1482" t="s">
        <v>42</v>
      </c>
      <c r="P1482" t="s">
        <v>56</v>
      </c>
      <c r="Q1482" t="s">
        <v>57</v>
      </c>
      <c r="R1482" t="s">
        <v>45</v>
      </c>
      <c r="S1482" t="s">
        <v>46</v>
      </c>
      <c r="T1482" t="s">
        <v>58</v>
      </c>
      <c r="U1482">
        <v>4</v>
      </c>
      <c r="V1482" t="s">
        <v>108</v>
      </c>
      <c r="W1482" t="s">
        <v>151</v>
      </c>
      <c r="X1482" t="s">
        <v>255</v>
      </c>
      <c r="Y1482">
        <v>1</v>
      </c>
      <c r="Z1482">
        <v>4</v>
      </c>
      <c r="AA1482">
        <v>48</v>
      </c>
    </row>
    <row r="1483" spans="1:27" x14ac:dyDescent="0.35">
      <c r="A1483">
        <v>202</v>
      </c>
      <c r="B1483">
        <v>202</v>
      </c>
      <c r="C1483" t="s">
        <v>38</v>
      </c>
      <c r="D1483" t="s">
        <v>39</v>
      </c>
      <c r="E1483">
        <v>4</v>
      </c>
      <c r="F1483" t="s">
        <v>262</v>
      </c>
      <c r="G1483">
        <v>8</v>
      </c>
      <c r="H1483">
        <v>13</v>
      </c>
      <c r="I1483">
        <v>1</v>
      </c>
      <c r="J1483">
        <v>2</v>
      </c>
      <c r="K1483">
        <v>1</v>
      </c>
      <c r="L1483">
        <v>1</v>
      </c>
      <c r="M1483">
        <v>1</v>
      </c>
      <c r="N1483" t="s">
        <v>109</v>
      </c>
      <c r="O1483" t="s">
        <v>42</v>
      </c>
      <c r="P1483" t="s">
        <v>98</v>
      </c>
      <c r="Q1483" t="s">
        <v>99</v>
      </c>
      <c r="R1483" t="s">
        <v>45</v>
      </c>
      <c r="S1483" t="s">
        <v>46</v>
      </c>
      <c r="T1483" t="s">
        <v>110</v>
      </c>
      <c r="U1483">
        <v>2</v>
      </c>
      <c r="V1483" t="s">
        <v>100</v>
      </c>
      <c r="W1483" t="s">
        <v>238</v>
      </c>
      <c r="X1483" t="s">
        <v>193</v>
      </c>
      <c r="Y1483">
        <v>1</v>
      </c>
      <c r="Z1483">
        <v>4</v>
      </c>
      <c r="AA1483">
        <v>48</v>
      </c>
    </row>
    <row r="1484" spans="1:27" x14ac:dyDescent="0.35">
      <c r="A1484">
        <v>202</v>
      </c>
      <c r="B1484">
        <v>202</v>
      </c>
      <c r="C1484" t="s">
        <v>38</v>
      </c>
      <c r="D1484" t="s">
        <v>39</v>
      </c>
      <c r="E1484">
        <v>4</v>
      </c>
      <c r="F1484" t="s">
        <v>262</v>
      </c>
      <c r="G1484">
        <v>8</v>
      </c>
      <c r="H1484">
        <v>13</v>
      </c>
      <c r="I1484">
        <v>1</v>
      </c>
      <c r="J1484">
        <v>3</v>
      </c>
      <c r="K1484">
        <v>6</v>
      </c>
      <c r="L1484">
        <v>6</v>
      </c>
      <c r="M1484">
        <v>1</v>
      </c>
      <c r="N1484" t="s">
        <v>89</v>
      </c>
      <c r="O1484" t="s">
        <v>42</v>
      </c>
      <c r="P1484" t="s">
        <v>60</v>
      </c>
      <c r="Q1484" t="s">
        <v>61</v>
      </c>
      <c r="R1484" t="s">
        <v>52</v>
      </c>
      <c r="S1484" t="s">
        <v>53</v>
      </c>
      <c r="T1484" t="s">
        <v>90</v>
      </c>
      <c r="U1484">
        <v>4</v>
      </c>
      <c r="V1484" t="s">
        <v>118</v>
      </c>
      <c r="W1484" t="s">
        <v>159</v>
      </c>
      <c r="X1484" t="s">
        <v>241</v>
      </c>
      <c r="Y1484">
        <v>2</v>
      </c>
      <c r="Z1484">
        <v>4</v>
      </c>
      <c r="AA1484">
        <v>48</v>
      </c>
    </row>
    <row r="1485" spans="1:27" x14ac:dyDescent="0.35">
      <c r="A1485">
        <v>202</v>
      </c>
      <c r="B1485">
        <v>202</v>
      </c>
      <c r="C1485" t="s">
        <v>38</v>
      </c>
      <c r="D1485" t="s">
        <v>39</v>
      </c>
      <c r="E1485">
        <v>4</v>
      </c>
      <c r="F1485" t="s">
        <v>262</v>
      </c>
      <c r="G1485">
        <v>8</v>
      </c>
      <c r="H1485">
        <v>13</v>
      </c>
      <c r="I1485">
        <v>1</v>
      </c>
      <c r="J1485">
        <v>4</v>
      </c>
      <c r="K1485">
        <v>3</v>
      </c>
      <c r="L1485">
        <v>3</v>
      </c>
      <c r="M1485">
        <v>1</v>
      </c>
      <c r="N1485" t="s">
        <v>121</v>
      </c>
      <c r="O1485" t="s">
        <v>42</v>
      </c>
      <c r="P1485" t="s">
        <v>70</v>
      </c>
      <c r="Q1485" t="s">
        <v>71</v>
      </c>
      <c r="R1485" t="s">
        <v>80</v>
      </c>
      <c r="S1485" t="s">
        <v>81</v>
      </c>
      <c r="T1485" t="s">
        <v>122</v>
      </c>
      <c r="U1485">
        <v>4</v>
      </c>
      <c r="V1485" t="s">
        <v>72</v>
      </c>
      <c r="W1485" t="s">
        <v>173</v>
      </c>
      <c r="X1485" t="s">
        <v>236</v>
      </c>
      <c r="Y1485">
        <v>1</v>
      </c>
      <c r="Z1485">
        <v>4</v>
      </c>
      <c r="AA1485">
        <v>48</v>
      </c>
    </row>
    <row r="1486" spans="1:27" x14ac:dyDescent="0.35">
      <c r="A1486">
        <v>202</v>
      </c>
      <c r="B1486">
        <v>202</v>
      </c>
      <c r="C1486" t="s">
        <v>38</v>
      </c>
      <c r="D1486" t="s">
        <v>39</v>
      </c>
      <c r="E1486">
        <v>4</v>
      </c>
      <c r="F1486" t="s">
        <v>262</v>
      </c>
      <c r="G1486">
        <v>8</v>
      </c>
      <c r="H1486">
        <v>13</v>
      </c>
      <c r="I1486">
        <v>1</v>
      </c>
      <c r="J1486">
        <v>5</v>
      </c>
      <c r="K1486">
        <v>7</v>
      </c>
      <c r="L1486">
        <v>7</v>
      </c>
      <c r="M1486">
        <v>1</v>
      </c>
      <c r="N1486" t="s">
        <v>41</v>
      </c>
      <c r="O1486" t="s">
        <v>42</v>
      </c>
      <c r="P1486" t="s">
        <v>43</v>
      </c>
      <c r="Q1486" t="s">
        <v>44</v>
      </c>
      <c r="R1486" t="s">
        <v>45</v>
      </c>
      <c r="S1486" t="s">
        <v>46</v>
      </c>
      <c r="T1486" t="s">
        <v>47</v>
      </c>
      <c r="U1486">
        <v>2</v>
      </c>
      <c r="V1486" t="s">
        <v>58</v>
      </c>
      <c r="W1486" t="s">
        <v>253</v>
      </c>
      <c r="X1486" t="s">
        <v>171</v>
      </c>
      <c r="Y1486">
        <v>2</v>
      </c>
      <c r="Z1486">
        <v>4</v>
      </c>
      <c r="AA1486">
        <v>48</v>
      </c>
    </row>
    <row r="1487" spans="1:27" x14ac:dyDescent="0.35">
      <c r="A1487">
        <v>202</v>
      </c>
      <c r="B1487">
        <v>202</v>
      </c>
      <c r="C1487" t="s">
        <v>38</v>
      </c>
      <c r="D1487" t="s">
        <v>39</v>
      </c>
      <c r="E1487">
        <v>4</v>
      </c>
      <c r="F1487" t="s">
        <v>262</v>
      </c>
      <c r="G1487">
        <v>8</v>
      </c>
      <c r="H1487">
        <v>13</v>
      </c>
      <c r="I1487">
        <v>1</v>
      </c>
      <c r="J1487">
        <v>6</v>
      </c>
      <c r="K1487">
        <v>10</v>
      </c>
      <c r="L1487">
        <v>10</v>
      </c>
      <c r="M1487">
        <v>1</v>
      </c>
      <c r="N1487" t="s">
        <v>107</v>
      </c>
      <c r="O1487" t="s">
        <v>42</v>
      </c>
      <c r="P1487" t="s">
        <v>56</v>
      </c>
      <c r="Q1487" t="s">
        <v>57</v>
      </c>
      <c r="R1487" t="s">
        <v>62</v>
      </c>
      <c r="S1487" t="s">
        <v>63</v>
      </c>
      <c r="T1487" t="s">
        <v>108</v>
      </c>
      <c r="U1487">
        <v>5</v>
      </c>
      <c r="V1487" t="s">
        <v>86</v>
      </c>
      <c r="W1487" t="s">
        <v>169</v>
      </c>
      <c r="X1487" t="s">
        <v>219</v>
      </c>
      <c r="Y1487">
        <v>2</v>
      </c>
      <c r="Z1487">
        <v>4</v>
      </c>
      <c r="AA1487">
        <v>48</v>
      </c>
    </row>
    <row r="1488" spans="1:27" x14ac:dyDescent="0.35">
      <c r="A1488">
        <v>202</v>
      </c>
      <c r="B1488">
        <v>202</v>
      </c>
      <c r="C1488" t="s">
        <v>38</v>
      </c>
      <c r="D1488" t="s">
        <v>39</v>
      </c>
      <c r="E1488">
        <v>4</v>
      </c>
      <c r="F1488" t="s">
        <v>262</v>
      </c>
      <c r="G1488">
        <v>8</v>
      </c>
      <c r="H1488">
        <v>13</v>
      </c>
      <c r="I1488">
        <v>1</v>
      </c>
      <c r="J1488">
        <v>7</v>
      </c>
      <c r="K1488">
        <v>4</v>
      </c>
      <c r="L1488">
        <v>4</v>
      </c>
      <c r="M1488">
        <v>1</v>
      </c>
      <c r="N1488" t="s">
        <v>69</v>
      </c>
      <c r="O1488" t="s">
        <v>42</v>
      </c>
      <c r="P1488" t="s">
        <v>70</v>
      </c>
      <c r="Q1488" t="s">
        <v>71</v>
      </c>
      <c r="R1488" t="s">
        <v>62</v>
      </c>
      <c r="S1488" t="s">
        <v>63</v>
      </c>
      <c r="T1488" t="s">
        <v>72</v>
      </c>
      <c r="U1488">
        <v>1</v>
      </c>
      <c r="V1488" t="s">
        <v>64</v>
      </c>
      <c r="W1488" t="s">
        <v>128</v>
      </c>
      <c r="X1488" t="s">
        <v>259</v>
      </c>
      <c r="Y1488">
        <v>2</v>
      </c>
      <c r="Z1488">
        <v>4</v>
      </c>
      <c r="AA1488">
        <v>48</v>
      </c>
    </row>
    <row r="1489" spans="1:27" x14ac:dyDescent="0.35">
      <c r="A1489">
        <v>202</v>
      </c>
      <c r="B1489">
        <v>202</v>
      </c>
      <c r="C1489" t="s">
        <v>38</v>
      </c>
      <c r="D1489" t="s">
        <v>39</v>
      </c>
      <c r="E1489">
        <v>4</v>
      </c>
      <c r="F1489" t="s">
        <v>262</v>
      </c>
      <c r="G1489">
        <v>8</v>
      </c>
      <c r="H1489">
        <v>13</v>
      </c>
      <c r="I1489">
        <v>1</v>
      </c>
      <c r="J1489">
        <v>8</v>
      </c>
      <c r="K1489">
        <v>12</v>
      </c>
      <c r="L1489">
        <v>12</v>
      </c>
      <c r="M1489">
        <v>1</v>
      </c>
      <c r="N1489" t="s">
        <v>95</v>
      </c>
      <c r="O1489" t="s">
        <v>42</v>
      </c>
      <c r="P1489" t="s">
        <v>78</v>
      </c>
      <c r="Q1489" t="s">
        <v>79</v>
      </c>
      <c r="R1489" t="s">
        <v>52</v>
      </c>
      <c r="S1489" t="s">
        <v>53</v>
      </c>
      <c r="T1489" t="s">
        <v>96</v>
      </c>
      <c r="U1489">
        <v>5</v>
      </c>
      <c r="V1489" t="s">
        <v>106</v>
      </c>
      <c r="W1489" t="s">
        <v>133</v>
      </c>
      <c r="X1489" t="s">
        <v>257</v>
      </c>
      <c r="Y1489">
        <v>2</v>
      </c>
      <c r="Z1489">
        <v>4</v>
      </c>
      <c r="AA1489">
        <v>48</v>
      </c>
    </row>
    <row r="1490" spans="1:27" x14ac:dyDescent="0.35">
      <c r="A1490">
        <v>202</v>
      </c>
      <c r="B1490">
        <v>202</v>
      </c>
      <c r="C1490" t="s">
        <v>38</v>
      </c>
      <c r="D1490" t="s">
        <v>39</v>
      </c>
      <c r="E1490">
        <v>4</v>
      </c>
      <c r="F1490" t="s">
        <v>262</v>
      </c>
      <c r="G1490">
        <v>8</v>
      </c>
      <c r="H1490">
        <v>13</v>
      </c>
      <c r="I1490">
        <v>1</v>
      </c>
      <c r="J1490">
        <v>9</v>
      </c>
      <c r="K1490">
        <v>5</v>
      </c>
      <c r="L1490">
        <v>5</v>
      </c>
      <c r="M1490">
        <v>1</v>
      </c>
      <c r="N1490" t="s">
        <v>59</v>
      </c>
      <c r="O1490" t="s">
        <v>42</v>
      </c>
      <c r="P1490" t="s">
        <v>60</v>
      </c>
      <c r="Q1490" t="s">
        <v>61</v>
      </c>
      <c r="R1490" t="s">
        <v>62</v>
      </c>
      <c r="S1490" t="s">
        <v>63</v>
      </c>
      <c r="T1490" t="s">
        <v>64</v>
      </c>
      <c r="U1490">
        <v>2</v>
      </c>
      <c r="V1490" t="s">
        <v>90</v>
      </c>
      <c r="W1490" t="s">
        <v>179</v>
      </c>
      <c r="X1490" t="s">
        <v>225</v>
      </c>
      <c r="Y1490">
        <v>1</v>
      </c>
      <c r="Z1490">
        <v>4</v>
      </c>
      <c r="AA1490">
        <v>48</v>
      </c>
    </row>
    <row r="1491" spans="1:27" x14ac:dyDescent="0.35">
      <c r="A1491">
        <v>202</v>
      </c>
      <c r="B1491">
        <v>202</v>
      </c>
      <c r="C1491" t="s">
        <v>38</v>
      </c>
      <c r="D1491" t="s">
        <v>39</v>
      </c>
      <c r="E1491">
        <v>4</v>
      </c>
      <c r="F1491" t="s">
        <v>262</v>
      </c>
      <c r="G1491">
        <v>8</v>
      </c>
      <c r="H1491">
        <v>13</v>
      </c>
      <c r="I1491">
        <v>1</v>
      </c>
      <c r="J1491">
        <v>10</v>
      </c>
      <c r="K1491">
        <v>11</v>
      </c>
      <c r="L1491">
        <v>11</v>
      </c>
      <c r="M1491">
        <v>1</v>
      </c>
      <c r="N1491" t="s">
        <v>77</v>
      </c>
      <c r="O1491" t="s">
        <v>42</v>
      </c>
      <c r="P1491" t="s">
        <v>78</v>
      </c>
      <c r="Q1491" t="s">
        <v>79</v>
      </c>
      <c r="R1491" t="s">
        <v>80</v>
      </c>
      <c r="S1491" t="s">
        <v>81</v>
      </c>
      <c r="T1491" t="s">
        <v>82</v>
      </c>
      <c r="U1491">
        <v>4</v>
      </c>
      <c r="V1491" t="s">
        <v>96</v>
      </c>
      <c r="W1491" t="s">
        <v>189</v>
      </c>
      <c r="X1491" t="s">
        <v>247</v>
      </c>
      <c r="Y1491">
        <v>1</v>
      </c>
      <c r="Z1491">
        <v>4</v>
      </c>
      <c r="AA1491">
        <v>48</v>
      </c>
    </row>
    <row r="1492" spans="1:27" x14ac:dyDescent="0.35">
      <c r="A1492">
        <v>202</v>
      </c>
      <c r="B1492">
        <v>202</v>
      </c>
      <c r="C1492" t="s">
        <v>38</v>
      </c>
      <c r="D1492" t="s">
        <v>39</v>
      </c>
      <c r="E1492">
        <v>4</v>
      </c>
      <c r="F1492" t="s">
        <v>262</v>
      </c>
      <c r="G1492">
        <v>8</v>
      </c>
      <c r="H1492">
        <v>13</v>
      </c>
      <c r="I1492">
        <v>1</v>
      </c>
      <c r="J1492">
        <v>11</v>
      </c>
      <c r="K1492">
        <v>8</v>
      </c>
      <c r="L1492">
        <v>8</v>
      </c>
      <c r="M1492">
        <v>1</v>
      </c>
      <c r="N1492" t="s">
        <v>117</v>
      </c>
      <c r="O1492" t="s">
        <v>42</v>
      </c>
      <c r="P1492" t="s">
        <v>43</v>
      </c>
      <c r="Q1492" t="s">
        <v>44</v>
      </c>
      <c r="R1492" t="s">
        <v>52</v>
      </c>
      <c r="S1492" t="s">
        <v>53</v>
      </c>
      <c r="T1492" t="s">
        <v>118</v>
      </c>
      <c r="U1492">
        <v>1</v>
      </c>
      <c r="V1492" t="s">
        <v>47</v>
      </c>
      <c r="W1492" t="s">
        <v>228</v>
      </c>
      <c r="X1492" t="s">
        <v>148</v>
      </c>
      <c r="Y1492">
        <v>1</v>
      </c>
      <c r="Z1492">
        <v>4</v>
      </c>
      <c r="AA1492">
        <v>48</v>
      </c>
    </row>
    <row r="1493" spans="1:27" x14ac:dyDescent="0.35">
      <c r="A1493">
        <v>202</v>
      </c>
      <c r="B1493">
        <v>202</v>
      </c>
      <c r="C1493" t="s">
        <v>38</v>
      </c>
      <c r="D1493" t="s">
        <v>39</v>
      </c>
      <c r="E1493">
        <v>4</v>
      </c>
      <c r="F1493" t="s">
        <v>262</v>
      </c>
      <c r="G1493">
        <v>8</v>
      </c>
      <c r="H1493">
        <v>13</v>
      </c>
      <c r="I1493">
        <v>1</v>
      </c>
      <c r="J1493">
        <v>12</v>
      </c>
      <c r="K1493">
        <v>2</v>
      </c>
      <c r="L1493">
        <v>2</v>
      </c>
      <c r="M1493">
        <v>1</v>
      </c>
      <c r="N1493" t="s">
        <v>97</v>
      </c>
      <c r="O1493" t="s">
        <v>42</v>
      </c>
      <c r="P1493" t="s">
        <v>98</v>
      </c>
      <c r="Q1493" t="s">
        <v>99</v>
      </c>
      <c r="R1493" t="s">
        <v>80</v>
      </c>
      <c r="S1493" t="s">
        <v>81</v>
      </c>
      <c r="T1493" t="s">
        <v>100</v>
      </c>
      <c r="U1493">
        <v>4</v>
      </c>
      <c r="V1493" t="s">
        <v>112</v>
      </c>
      <c r="W1493" t="s">
        <v>222</v>
      </c>
      <c r="X1493" t="s">
        <v>137</v>
      </c>
      <c r="Y1493">
        <v>2</v>
      </c>
      <c r="Z1493">
        <v>4</v>
      </c>
      <c r="AA1493">
        <v>48</v>
      </c>
    </row>
    <row r="1494" spans="1:27" x14ac:dyDescent="0.35">
      <c r="A1494">
        <v>202</v>
      </c>
      <c r="B1494">
        <v>202</v>
      </c>
      <c r="C1494" t="s">
        <v>38</v>
      </c>
      <c r="D1494" t="s">
        <v>39</v>
      </c>
      <c r="E1494">
        <v>4</v>
      </c>
      <c r="F1494" t="s">
        <v>262</v>
      </c>
      <c r="G1494">
        <v>8</v>
      </c>
      <c r="H1494">
        <v>13</v>
      </c>
      <c r="I1494">
        <v>1</v>
      </c>
      <c r="J1494">
        <v>13</v>
      </c>
      <c r="K1494">
        <v>16</v>
      </c>
      <c r="L1494">
        <v>16</v>
      </c>
      <c r="M1494">
        <v>1</v>
      </c>
      <c r="N1494" t="s">
        <v>170</v>
      </c>
      <c r="O1494" t="s">
        <v>124</v>
      </c>
      <c r="P1494" t="s">
        <v>157</v>
      </c>
      <c r="Q1494" t="s">
        <v>158</v>
      </c>
      <c r="R1494" t="s">
        <v>147</v>
      </c>
      <c r="S1494" t="s">
        <v>63</v>
      </c>
      <c r="T1494" t="s">
        <v>171</v>
      </c>
      <c r="U1494">
        <v>2</v>
      </c>
      <c r="V1494" t="s">
        <v>183</v>
      </c>
      <c r="W1494" t="s">
        <v>58</v>
      </c>
      <c r="X1494" t="s">
        <v>230</v>
      </c>
      <c r="Y1494">
        <v>2</v>
      </c>
      <c r="Z1494">
        <v>4</v>
      </c>
      <c r="AA1494">
        <v>48</v>
      </c>
    </row>
    <row r="1495" spans="1:27" x14ac:dyDescent="0.35">
      <c r="A1495">
        <v>202</v>
      </c>
      <c r="B1495">
        <v>202</v>
      </c>
      <c r="C1495" t="s">
        <v>38</v>
      </c>
      <c r="D1495" t="s">
        <v>39</v>
      </c>
      <c r="E1495">
        <v>4</v>
      </c>
      <c r="F1495" t="s">
        <v>262</v>
      </c>
      <c r="G1495">
        <v>8</v>
      </c>
      <c r="H1495">
        <v>13</v>
      </c>
      <c r="I1495">
        <v>1</v>
      </c>
      <c r="J1495">
        <v>14</v>
      </c>
      <c r="K1495">
        <v>20</v>
      </c>
      <c r="L1495">
        <v>20</v>
      </c>
      <c r="M1495">
        <v>1</v>
      </c>
      <c r="N1495" t="s">
        <v>149</v>
      </c>
      <c r="O1495" t="s">
        <v>124</v>
      </c>
      <c r="P1495" t="s">
        <v>135</v>
      </c>
      <c r="Q1495" t="s">
        <v>136</v>
      </c>
      <c r="R1495" t="s">
        <v>150</v>
      </c>
      <c r="S1495" t="s">
        <v>53</v>
      </c>
      <c r="T1495" t="s">
        <v>151</v>
      </c>
      <c r="U1495">
        <v>2</v>
      </c>
      <c r="V1495" t="s">
        <v>137</v>
      </c>
      <c r="W1495" t="s">
        <v>245</v>
      </c>
      <c r="X1495" t="s">
        <v>100</v>
      </c>
      <c r="Y1495">
        <v>1</v>
      </c>
      <c r="Z1495">
        <v>4</v>
      </c>
      <c r="AA1495">
        <v>48</v>
      </c>
    </row>
    <row r="1496" spans="1:27" x14ac:dyDescent="0.35">
      <c r="A1496">
        <v>202</v>
      </c>
      <c r="B1496">
        <v>202</v>
      </c>
      <c r="C1496" t="s">
        <v>38</v>
      </c>
      <c r="D1496" t="s">
        <v>39</v>
      </c>
      <c r="E1496">
        <v>4</v>
      </c>
      <c r="F1496" t="s">
        <v>262</v>
      </c>
      <c r="G1496">
        <v>8</v>
      </c>
      <c r="H1496">
        <v>13</v>
      </c>
      <c r="I1496">
        <v>1</v>
      </c>
      <c r="J1496">
        <v>15</v>
      </c>
      <c r="K1496">
        <v>13</v>
      </c>
      <c r="L1496">
        <v>13</v>
      </c>
      <c r="M1496">
        <v>1</v>
      </c>
      <c r="N1496" t="s">
        <v>188</v>
      </c>
      <c r="O1496" t="s">
        <v>124</v>
      </c>
      <c r="P1496" t="s">
        <v>163</v>
      </c>
      <c r="Q1496" t="s">
        <v>164</v>
      </c>
      <c r="R1496" t="s">
        <v>127</v>
      </c>
      <c r="S1496" t="s">
        <v>46</v>
      </c>
      <c r="T1496" t="s">
        <v>189</v>
      </c>
      <c r="U1496">
        <v>1</v>
      </c>
      <c r="V1496" t="s">
        <v>165</v>
      </c>
      <c r="W1496" t="s">
        <v>68</v>
      </c>
      <c r="X1496" t="s">
        <v>213</v>
      </c>
      <c r="Y1496">
        <v>1</v>
      </c>
      <c r="Z1496">
        <v>4</v>
      </c>
      <c r="AA1496">
        <v>48</v>
      </c>
    </row>
    <row r="1497" spans="1:27" x14ac:dyDescent="0.35">
      <c r="A1497">
        <v>202</v>
      </c>
      <c r="B1497">
        <v>202</v>
      </c>
      <c r="C1497" t="s">
        <v>38</v>
      </c>
      <c r="D1497" t="s">
        <v>39</v>
      </c>
      <c r="E1497">
        <v>4</v>
      </c>
      <c r="F1497" t="s">
        <v>262</v>
      </c>
      <c r="G1497">
        <v>8</v>
      </c>
      <c r="H1497">
        <v>13</v>
      </c>
      <c r="I1497">
        <v>1</v>
      </c>
      <c r="J1497">
        <v>16</v>
      </c>
      <c r="K1497">
        <v>15</v>
      </c>
      <c r="L1497">
        <v>15</v>
      </c>
      <c r="M1497">
        <v>1</v>
      </c>
      <c r="N1497" t="s">
        <v>156</v>
      </c>
      <c r="O1497" t="s">
        <v>124</v>
      </c>
      <c r="P1497" t="s">
        <v>157</v>
      </c>
      <c r="Q1497" t="s">
        <v>158</v>
      </c>
      <c r="R1497" t="s">
        <v>132</v>
      </c>
      <c r="S1497" t="s">
        <v>81</v>
      </c>
      <c r="T1497" t="s">
        <v>159</v>
      </c>
      <c r="U1497">
        <v>4</v>
      </c>
      <c r="V1497" t="s">
        <v>171</v>
      </c>
      <c r="W1497" t="s">
        <v>104</v>
      </c>
      <c r="X1497" t="s">
        <v>259</v>
      </c>
      <c r="Y1497">
        <v>1</v>
      </c>
      <c r="Z1497">
        <v>4</v>
      </c>
      <c r="AA1497">
        <v>48</v>
      </c>
    </row>
    <row r="1498" spans="1:27" x14ac:dyDescent="0.35">
      <c r="A1498">
        <v>202</v>
      </c>
      <c r="B1498">
        <v>202</v>
      </c>
      <c r="C1498" t="s">
        <v>38</v>
      </c>
      <c r="D1498" t="s">
        <v>39</v>
      </c>
      <c r="E1498">
        <v>4</v>
      </c>
      <c r="F1498" t="s">
        <v>262</v>
      </c>
      <c r="G1498">
        <v>8</v>
      </c>
      <c r="H1498">
        <v>13</v>
      </c>
      <c r="I1498">
        <v>1</v>
      </c>
      <c r="J1498">
        <v>17</v>
      </c>
      <c r="K1498">
        <v>22</v>
      </c>
      <c r="L1498">
        <v>22</v>
      </c>
      <c r="M1498">
        <v>1</v>
      </c>
      <c r="N1498" t="s">
        <v>146</v>
      </c>
      <c r="O1498" t="s">
        <v>124</v>
      </c>
      <c r="P1498" t="s">
        <v>125</v>
      </c>
      <c r="Q1498" t="s">
        <v>126</v>
      </c>
      <c r="R1498" t="s">
        <v>147</v>
      </c>
      <c r="S1498" t="s">
        <v>63</v>
      </c>
      <c r="T1498" t="s">
        <v>148</v>
      </c>
      <c r="U1498">
        <v>5</v>
      </c>
      <c r="V1498" t="s">
        <v>161</v>
      </c>
      <c r="W1498" t="s">
        <v>233</v>
      </c>
      <c r="X1498" t="s">
        <v>90</v>
      </c>
      <c r="Y1498">
        <v>2</v>
      </c>
      <c r="Z1498">
        <v>4</v>
      </c>
      <c r="AA1498">
        <v>48</v>
      </c>
    </row>
    <row r="1499" spans="1:27" x14ac:dyDescent="0.35">
      <c r="A1499">
        <v>202</v>
      </c>
      <c r="B1499">
        <v>202</v>
      </c>
      <c r="C1499" t="s">
        <v>38</v>
      </c>
      <c r="D1499" t="s">
        <v>39</v>
      </c>
      <c r="E1499">
        <v>4</v>
      </c>
      <c r="F1499" t="s">
        <v>262</v>
      </c>
      <c r="G1499">
        <v>8</v>
      </c>
      <c r="H1499">
        <v>13</v>
      </c>
      <c r="I1499">
        <v>1</v>
      </c>
      <c r="J1499">
        <v>18</v>
      </c>
      <c r="K1499">
        <v>14</v>
      </c>
      <c r="L1499">
        <v>14</v>
      </c>
      <c r="M1499">
        <v>1</v>
      </c>
      <c r="N1499" t="s">
        <v>162</v>
      </c>
      <c r="O1499" t="s">
        <v>124</v>
      </c>
      <c r="P1499" t="s">
        <v>163</v>
      </c>
      <c r="Q1499" t="s">
        <v>164</v>
      </c>
      <c r="R1499" t="s">
        <v>132</v>
      </c>
      <c r="S1499" t="s">
        <v>81</v>
      </c>
      <c r="T1499" t="s">
        <v>165</v>
      </c>
      <c r="U1499">
        <v>5</v>
      </c>
      <c r="V1499" t="s">
        <v>179</v>
      </c>
      <c r="W1499" t="s">
        <v>118</v>
      </c>
      <c r="X1499" t="s">
        <v>247</v>
      </c>
      <c r="Y1499">
        <v>2</v>
      </c>
      <c r="Z1499">
        <v>4</v>
      </c>
      <c r="AA1499">
        <v>48</v>
      </c>
    </row>
    <row r="1500" spans="1:27" x14ac:dyDescent="0.35">
      <c r="A1500">
        <v>202</v>
      </c>
      <c r="B1500">
        <v>202</v>
      </c>
      <c r="C1500" t="s">
        <v>38</v>
      </c>
      <c r="D1500" t="s">
        <v>39</v>
      </c>
      <c r="E1500">
        <v>4</v>
      </c>
      <c r="F1500" t="s">
        <v>262</v>
      </c>
      <c r="G1500">
        <v>8</v>
      </c>
      <c r="H1500">
        <v>13</v>
      </c>
      <c r="I1500">
        <v>1</v>
      </c>
      <c r="J1500">
        <v>19</v>
      </c>
      <c r="K1500">
        <v>24</v>
      </c>
      <c r="L1500">
        <v>24</v>
      </c>
      <c r="M1500">
        <v>1</v>
      </c>
      <c r="N1500" t="s">
        <v>198</v>
      </c>
      <c r="O1500" t="s">
        <v>124</v>
      </c>
      <c r="P1500" t="s">
        <v>177</v>
      </c>
      <c r="Q1500" t="s">
        <v>178</v>
      </c>
      <c r="R1500" t="s">
        <v>150</v>
      </c>
      <c r="S1500" t="s">
        <v>53</v>
      </c>
      <c r="T1500" t="s">
        <v>199</v>
      </c>
      <c r="U1500">
        <v>4</v>
      </c>
      <c r="V1500" t="s">
        <v>197</v>
      </c>
      <c r="W1500" t="s">
        <v>64</v>
      </c>
      <c r="X1500" t="s">
        <v>236</v>
      </c>
      <c r="Y1500">
        <v>2</v>
      </c>
      <c r="Z1500">
        <v>4</v>
      </c>
      <c r="AA1500">
        <v>48</v>
      </c>
    </row>
    <row r="1501" spans="1:27" x14ac:dyDescent="0.35">
      <c r="A1501">
        <v>202</v>
      </c>
      <c r="B1501">
        <v>202</v>
      </c>
      <c r="C1501" t="s">
        <v>38</v>
      </c>
      <c r="D1501" t="s">
        <v>39</v>
      </c>
      <c r="E1501">
        <v>4</v>
      </c>
      <c r="F1501" t="s">
        <v>262</v>
      </c>
      <c r="G1501">
        <v>8</v>
      </c>
      <c r="H1501">
        <v>13</v>
      </c>
      <c r="I1501">
        <v>1</v>
      </c>
      <c r="J1501">
        <v>20</v>
      </c>
      <c r="K1501">
        <v>19</v>
      </c>
      <c r="L1501">
        <v>19</v>
      </c>
      <c r="M1501">
        <v>1</v>
      </c>
      <c r="N1501" t="s">
        <v>134</v>
      </c>
      <c r="O1501" t="s">
        <v>124</v>
      </c>
      <c r="P1501" t="s">
        <v>135</v>
      </c>
      <c r="Q1501" t="s">
        <v>136</v>
      </c>
      <c r="R1501" t="s">
        <v>127</v>
      </c>
      <c r="S1501" t="s">
        <v>46</v>
      </c>
      <c r="T1501" t="s">
        <v>137</v>
      </c>
      <c r="U1501">
        <v>4</v>
      </c>
      <c r="V1501" t="s">
        <v>189</v>
      </c>
      <c r="W1501" t="s">
        <v>216</v>
      </c>
      <c r="X1501" t="s">
        <v>72</v>
      </c>
      <c r="Y1501">
        <v>2</v>
      </c>
      <c r="Z1501">
        <v>4</v>
      </c>
      <c r="AA1501">
        <v>48</v>
      </c>
    </row>
    <row r="1502" spans="1:27" x14ac:dyDescent="0.35">
      <c r="A1502">
        <v>202</v>
      </c>
      <c r="B1502">
        <v>202</v>
      </c>
      <c r="C1502" t="s">
        <v>38</v>
      </c>
      <c r="D1502" t="s">
        <v>39</v>
      </c>
      <c r="E1502">
        <v>4</v>
      </c>
      <c r="F1502" t="s">
        <v>262</v>
      </c>
      <c r="G1502">
        <v>8</v>
      </c>
      <c r="H1502">
        <v>13</v>
      </c>
      <c r="I1502">
        <v>1</v>
      </c>
      <c r="J1502">
        <v>21</v>
      </c>
      <c r="K1502">
        <v>21</v>
      </c>
      <c r="L1502">
        <v>21</v>
      </c>
      <c r="M1502">
        <v>1</v>
      </c>
      <c r="N1502" t="s">
        <v>123</v>
      </c>
      <c r="O1502" t="s">
        <v>124</v>
      </c>
      <c r="P1502" t="s">
        <v>125</v>
      </c>
      <c r="Q1502" t="s">
        <v>126</v>
      </c>
      <c r="R1502" t="s">
        <v>127</v>
      </c>
      <c r="S1502" t="s">
        <v>46</v>
      </c>
      <c r="T1502" t="s">
        <v>128</v>
      </c>
      <c r="U1502">
        <v>1</v>
      </c>
      <c r="V1502" t="s">
        <v>148</v>
      </c>
      <c r="W1502" t="s">
        <v>54</v>
      </c>
      <c r="X1502" t="s">
        <v>255</v>
      </c>
      <c r="Y1502">
        <v>1</v>
      </c>
      <c r="Z1502">
        <v>4</v>
      </c>
      <c r="AA1502">
        <v>48</v>
      </c>
    </row>
    <row r="1503" spans="1:27" x14ac:dyDescent="0.35">
      <c r="A1503">
        <v>202</v>
      </c>
      <c r="B1503">
        <v>202</v>
      </c>
      <c r="C1503" t="s">
        <v>38</v>
      </c>
      <c r="D1503" t="s">
        <v>39</v>
      </c>
      <c r="E1503">
        <v>4</v>
      </c>
      <c r="F1503" t="s">
        <v>262</v>
      </c>
      <c r="G1503">
        <v>8</v>
      </c>
      <c r="H1503">
        <v>13</v>
      </c>
      <c r="I1503">
        <v>1</v>
      </c>
      <c r="J1503">
        <v>22</v>
      </c>
      <c r="K1503">
        <v>18</v>
      </c>
      <c r="L1503">
        <v>18</v>
      </c>
      <c r="M1503">
        <v>1</v>
      </c>
      <c r="N1503" t="s">
        <v>174</v>
      </c>
      <c r="O1503" t="s">
        <v>124</v>
      </c>
      <c r="P1503" t="s">
        <v>153</v>
      </c>
      <c r="Q1503" t="s">
        <v>154</v>
      </c>
      <c r="R1503" t="s">
        <v>150</v>
      </c>
      <c r="S1503" t="s">
        <v>53</v>
      </c>
      <c r="T1503" t="s">
        <v>175</v>
      </c>
      <c r="U1503">
        <v>4</v>
      </c>
      <c r="V1503" t="s">
        <v>151</v>
      </c>
      <c r="W1503" t="s">
        <v>204</v>
      </c>
      <c r="X1503" t="s">
        <v>108</v>
      </c>
      <c r="Y1503">
        <v>2</v>
      </c>
      <c r="Z1503">
        <v>4</v>
      </c>
      <c r="AA1503">
        <v>48</v>
      </c>
    </row>
    <row r="1504" spans="1:27" x14ac:dyDescent="0.35">
      <c r="A1504">
        <v>202</v>
      </c>
      <c r="B1504">
        <v>202</v>
      </c>
      <c r="C1504" t="s">
        <v>38</v>
      </c>
      <c r="D1504" t="s">
        <v>39</v>
      </c>
      <c r="E1504">
        <v>4</v>
      </c>
      <c r="F1504" t="s">
        <v>262</v>
      </c>
      <c r="G1504">
        <v>8</v>
      </c>
      <c r="H1504">
        <v>13</v>
      </c>
      <c r="I1504">
        <v>1</v>
      </c>
      <c r="J1504">
        <v>23</v>
      </c>
      <c r="K1504">
        <v>23</v>
      </c>
      <c r="L1504">
        <v>23</v>
      </c>
      <c r="M1504">
        <v>1</v>
      </c>
      <c r="N1504" t="s">
        <v>176</v>
      </c>
      <c r="O1504" t="s">
        <v>124</v>
      </c>
      <c r="P1504" t="s">
        <v>177</v>
      </c>
      <c r="Q1504" t="s">
        <v>178</v>
      </c>
      <c r="R1504" t="s">
        <v>132</v>
      </c>
      <c r="S1504" t="s">
        <v>81</v>
      </c>
      <c r="T1504" t="s">
        <v>179</v>
      </c>
      <c r="U1504">
        <v>5</v>
      </c>
      <c r="V1504" t="s">
        <v>199</v>
      </c>
      <c r="W1504" t="s">
        <v>249</v>
      </c>
      <c r="X1504" t="s">
        <v>88</v>
      </c>
      <c r="Y1504">
        <v>1</v>
      </c>
      <c r="Z1504">
        <v>4</v>
      </c>
      <c r="AA1504">
        <v>48</v>
      </c>
    </row>
    <row r="1505" spans="1:27" x14ac:dyDescent="0.35">
      <c r="A1505">
        <v>202</v>
      </c>
      <c r="B1505">
        <v>202</v>
      </c>
      <c r="C1505" t="s">
        <v>38</v>
      </c>
      <c r="D1505" t="s">
        <v>39</v>
      </c>
      <c r="E1505">
        <v>4</v>
      </c>
      <c r="F1505" t="s">
        <v>262</v>
      </c>
      <c r="G1505">
        <v>8</v>
      </c>
      <c r="H1505">
        <v>13</v>
      </c>
      <c r="I1505">
        <v>1</v>
      </c>
      <c r="J1505">
        <v>24</v>
      </c>
      <c r="K1505">
        <v>17</v>
      </c>
      <c r="L1505">
        <v>17</v>
      </c>
      <c r="M1505">
        <v>1</v>
      </c>
      <c r="N1505" t="s">
        <v>152</v>
      </c>
      <c r="O1505" t="s">
        <v>124</v>
      </c>
      <c r="P1505" t="s">
        <v>153</v>
      </c>
      <c r="Q1505" t="s">
        <v>154</v>
      </c>
      <c r="R1505" t="s">
        <v>147</v>
      </c>
      <c r="S1505" t="s">
        <v>63</v>
      </c>
      <c r="T1505" t="s">
        <v>155</v>
      </c>
      <c r="U1505">
        <v>4</v>
      </c>
      <c r="V1505" t="s">
        <v>175</v>
      </c>
      <c r="W1505" t="s">
        <v>110</v>
      </c>
      <c r="X1505" t="s">
        <v>261</v>
      </c>
      <c r="Y1505">
        <v>1</v>
      </c>
      <c r="Z1505">
        <v>4</v>
      </c>
      <c r="AA1505">
        <v>48</v>
      </c>
    </row>
    <row r="1506" spans="1:27" x14ac:dyDescent="0.35">
      <c r="A1506">
        <v>202</v>
      </c>
      <c r="B1506">
        <v>202</v>
      </c>
      <c r="C1506" t="s">
        <v>38</v>
      </c>
      <c r="D1506" t="s">
        <v>39</v>
      </c>
      <c r="E1506">
        <v>4</v>
      </c>
      <c r="F1506" t="s">
        <v>262</v>
      </c>
      <c r="G1506">
        <v>8</v>
      </c>
      <c r="H1506">
        <v>13</v>
      </c>
      <c r="I1506">
        <v>1</v>
      </c>
      <c r="J1506">
        <v>25</v>
      </c>
      <c r="K1506">
        <v>27</v>
      </c>
      <c r="L1506">
        <v>27</v>
      </c>
      <c r="M1506">
        <v>1</v>
      </c>
      <c r="N1506" t="s">
        <v>205</v>
      </c>
      <c r="O1506" t="s">
        <v>201</v>
      </c>
      <c r="P1506" t="s">
        <v>202</v>
      </c>
      <c r="Q1506" t="s">
        <v>206</v>
      </c>
      <c r="R1506" t="s">
        <v>202</v>
      </c>
      <c r="S1506" t="s">
        <v>81</v>
      </c>
      <c r="T1506" t="s">
        <v>207</v>
      </c>
      <c r="U1506">
        <v>4</v>
      </c>
      <c r="V1506" t="s">
        <v>247</v>
      </c>
      <c r="W1506" t="s">
        <v>90</v>
      </c>
      <c r="X1506" t="s">
        <v>189</v>
      </c>
      <c r="Y1506">
        <v>1</v>
      </c>
      <c r="Z1506">
        <v>4</v>
      </c>
      <c r="AA1506">
        <v>48</v>
      </c>
    </row>
    <row r="1507" spans="1:27" x14ac:dyDescent="0.35">
      <c r="A1507">
        <v>202</v>
      </c>
      <c r="B1507">
        <v>202</v>
      </c>
      <c r="C1507" t="s">
        <v>38</v>
      </c>
      <c r="D1507" t="s">
        <v>39</v>
      </c>
      <c r="E1507">
        <v>4</v>
      </c>
      <c r="F1507" t="s">
        <v>262</v>
      </c>
      <c r="G1507">
        <v>8</v>
      </c>
      <c r="H1507">
        <v>13</v>
      </c>
      <c r="I1507">
        <v>1</v>
      </c>
      <c r="J1507">
        <v>26</v>
      </c>
      <c r="K1507">
        <v>25</v>
      </c>
      <c r="L1507">
        <v>25</v>
      </c>
      <c r="M1507">
        <v>1</v>
      </c>
      <c r="N1507" t="s">
        <v>220</v>
      </c>
      <c r="O1507" t="s">
        <v>201</v>
      </c>
      <c r="P1507" t="s">
        <v>202</v>
      </c>
      <c r="Q1507" t="s">
        <v>221</v>
      </c>
      <c r="R1507" t="s">
        <v>202</v>
      </c>
      <c r="S1507" t="s">
        <v>46</v>
      </c>
      <c r="T1507" t="s">
        <v>222</v>
      </c>
      <c r="U1507">
        <v>1</v>
      </c>
      <c r="V1507" t="s">
        <v>257</v>
      </c>
      <c r="W1507" t="s">
        <v>116</v>
      </c>
      <c r="X1507" t="s">
        <v>161</v>
      </c>
      <c r="Y1507">
        <v>1</v>
      </c>
      <c r="Z1507">
        <v>4</v>
      </c>
      <c r="AA1507">
        <v>48</v>
      </c>
    </row>
    <row r="1508" spans="1:27" x14ac:dyDescent="0.35">
      <c r="A1508">
        <v>202</v>
      </c>
      <c r="B1508">
        <v>202</v>
      </c>
      <c r="C1508" t="s">
        <v>38</v>
      </c>
      <c r="D1508" t="s">
        <v>39</v>
      </c>
      <c r="E1508">
        <v>4</v>
      </c>
      <c r="F1508" t="s">
        <v>262</v>
      </c>
      <c r="G1508">
        <v>8</v>
      </c>
      <c r="H1508">
        <v>13</v>
      </c>
      <c r="I1508">
        <v>1</v>
      </c>
      <c r="J1508">
        <v>27</v>
      </c>
      <c r="K1508">
        <v>32</v>
      </c>
      <c r="L1508">
        <v>32</v>
      </c>
      <c r="M1508">
        <v>1</v>
      </c>
      <c r="N1508" t="s">
        <v>211</v>
      </c>
      <c r="O1508" t="s">
        <v>201</v>
      </c>
      <c r="P1508" t="s">
        <v>202</v>
      </c>
      <c r="Q1508" t="s">
        <v>212</v>
      </c>
      <c r="R1508" t="s">
        <v>202</v>
      </c>
      <c r="S1508" t="s">
        <v>53</v>
      </c>
      <c r="T1508" t="s">
        <v>213</v>
      </c>
      <c r="U1508">
        <v>1</v>
      </c>
      <c r="V1508" t="s">
        <v>251</v>
      </c>
      <c r="W1508" t="s">
        <v>195</v>
      </c>
      <c r="X1508" t="s">
        <v>58</v>
      </c>
      <c r="Y1508">
        <v>2</v>
      </c>
      <c r="Z1508">
        <v>4</v>
      </c>
      <c r="AA1508">
        <v>48</v>
      </c>
    </row>
    <row r="1509" spans="1:27" x14ac:dyDescent="0.35">
      <c r="A1509">
        <v>202</v>
      </c>
      <c r="B1509">
        <v>202</v>
      </c>
      <c r="C1509" t="s">
        <v>38</v>
      </c>
      <c r="D1509" t="s">
        <v>39</v>
      </c>
      <c r="E1509">
        <v>4</v>
      </c>
      <c r="F1509" t="s">
        <v>262</v>
      </c>
      <c r="G1509">
        <v>8</v>
      </c>
      <c r="H1509">
        <v>13</v>
      </c>
      <c r="I1509">
        <v>1</v>
      </c>
      <c r="J1509">
        <v>28</v>
      </c>
      <c r="K1509">
        <v>34</v>
      </c>
      <c r="L1509">
        <v>34</v>
      </c>
      <c r="M1509">
        <v>1</v>
      </c>
      <c r="N1509" t="s">
        <v>208</v>
      </c>
      <c r="O1509" t="s">
        <v>201</v>
      </c>
      <c r="P1509" t="s">
        <v>202</v>
      </c>
      <c r="Q1509" t="s">
        <v>209</v>
      </c>
      <c r="R1509" t="s">
        <v>202</v>
      </c>
      <c r="S1509" t="s">
        <v>63</v>
      </c>
      <c r="T1509" t="s">
        <v>210</v>
      </c>
      <c r="U1509">
        <v>2</v>
      </c>
      <c r="V1509" t="s">
        <v>259</v>
      </c>
      <c r="W1509" t="s">
        <v>175</v>
      </c>
      <c r="X1509" t="s">
        <v>106</v>
      </c>
      <c r="Y1509">
        <v>1</v>
      </c>
      <c r="Z1509">
        <v>4</v>
      </c>
      <c r="AA1509">
        <v>48</v>
      </c>
    </row>
    <row r="1510" spans="1:27" x14ac:dyDescent="0.35">
      <c r="A1510">
        <v>202</v>
      </c>
      <c r="B1510">
        <v>202</v>
      </c>
      <c r="C1510" t="s">
        <v>38</v>
      </c>
      <c r="D1510" t="s">
        <v>39</v>
      </c>
      <c r="E1510">
        <v>4</v>
      </c>
      <c r="F1510" t="s">
        <v>262</v>
      </c>
      <c r="G1510">
        <v>8</v>
      </c>
      <c r="H1510">
        <v>13</v>
      </c>
      <c r="I1510">
        <v>1</v>
      </c>
      <c r="J1510">
        <v>29</v>
      </c>
      <c r="K1510">
        <v>31</v>
      </c>
      <c r="L1510">
        <v>31</v>
      </c>
      <c r="M1510">
        <v>1</v>
      </c>
      <c r="N1510" t="s">
        <v>248</v>
      </c>
      <c r="O1510" t="s">
        <v>201</v>
      </c>
      <c r="P1510" t="s">
        <v>202</v>
      </c>
      <c r="Q1510" t="s">
        <v>212</v>
      </c>
      <c r="R1510" t="s">
        <v>202</v>
      </c>
      <c r="S1510" t="s">
        <v>46</v>
      </c>
      <c r="T1510" t="s">
        <v>249</v>
      </c>
      <c r="U1510">
        <v>1</v>
      </c>
      <c r="V1510" t="s">
        <v>213</v>
      </c>
      <c r="W1510" t="s">
        <v>193</v>
      </c>
      <c r="X1510" t="s">
        <v>64</v>
      </c>
      <c r="Y1510">
        <v>1</v>
      </c>
      <c r="Z1510">
        <v>4</v>
      </c>
      <c r="AA1510">
        <v>48</v>
      </c>
    </row>
    <row r="1511" spans="1:27" x14ac:dyDescent="0.35">
      <c r="A1511">
        <v>202</v>
      </c>
      <c r="B1511">
        <v>202</v>
      </c>
      <c r="C1511" t="s">
        <v>38</v>
      </c>
      <c r="D1511" t="s">
        <v>39</v>
      </c>
      <c r="E1511">
        <v>4</v>
      </c>
      <c r="F1511" t="s">
        <v>262</v>
      </c>
      <c r="G1511">
        <v>8</v>
      </c>
      <c r="H1511">
        <v>13</v>
      </c>
      <c r="I1511">
        <v>1</v>
      </c>
      <c r="J1511">
        <v>30</v>
      </c>
      <c r="K1511">
        <v>28</v>
      </c>
      <c r="L1511">
        <v>28</v>
      </c>
      <c r="M1511">
        <v>1</v>
      </c>
      <c r="N1511" t="s">
        <v>246</v>
      </c>
      <c r="O1511" t="s">
        <v>201</v>
      </c>
      <c r="P1511" t="s">
        <v>202</v>
      </c>
      <c r="Q1511" t="s">
        <v>206</v>
      </c>
      <c r="R1511" t="s">
        <v>202</v>
      </c>
      <c r="S1511" t="s">
        <v>63</v>
      </c>
      <c r="T1511" t="s">
        <v>247</v>
      </c>
      <c r="U1511">
        <v>5</v>
      </c>
      <c r="V1511" t="s">
        <v>216</v>
      </c>
      <c r="W1511" t="s">
        <v>145</v>
      </c>
      <c r="X1511" t="s">
        <v>82</v>
      </c>
      <c r="Y1511">
        <v>2</v>
      </c>
      <c r="Z1511">
        <v>4</v>
      </c>
      <c r="AA1511">
        <v>48</v>
      </c>
    </row>
    <row r="1512" spans="1:27" x14ac:dyDescent="0.35">
      <c r="A1512">
        <v>202</v>
      </c>
      <c r="B1512">
        <v>202</v>
      </c>
      <c r="C1512" t="s">
        <v>38</v>
      </c>
      <c r="D1512" t="s">
        <v>39</v>
      </c>
      <c r="E1512">
        <v>4</v>
      </c>
      <c r="F1512" t="s">
        <v>262</v>
      </c>
      <c r="G1512">
        <v>8</v>
      </c>
      <c r="H1512">
        <v>13</v>
      </c>
      <c r="I1512">
        <v>1</v>
      </c>
      <c r="J1512">
        <v>31</v>
      </c>
      <c r="K1512">
        <v>30</v>
      </c>
      <c r="L1512">
        <v>30</v>
      </c>
      <c r="M1512">
        <v>1</v>
      </c>
      <c r="N1512" t="s">
        <v>254</v>
      </c>
      <c r="O1512" t="s">
        <v>201</v>
      </c>
      <c r="P1512" t="s">
        <v>202</v>
      </c>
      <c r="Q1512" t="s">
        <v>215</v>
      </c>
      <c r="R1512" t="s">
        <v>202</v>
      </c>
      <c r="S1512" t="s">
        <v>53</v>
      </c>
      <c r="T1512" t="s">
        <v>255</v>
      </c>
      <c r="U1512">
        <v>2</v>
      </c>
      <c r="V1512" t="s">
        <v>233</v>
      </c>
      <c r="W1512" t="s">
        <v>165</v>
      </c>
      <c r="X1512" t="s">
        <v>68</v>
      </c>
      <c r="Y1512">
        <v>2</v>
      </c>
      <c r="Z1512">
        <v>4</v>
      </c>
      <c r="AA1512">
        <v>48</v>
      </c>
    </row>
    <row r="1513" spans="1:27" x14ac:dyDescent="0.35">
      <c r="A1513">
        <v>202</v>
      </c>
      <c r="B1513">
        <v>202</v>
      </c>
      <c r="C1513" t="s">
        <v>38</v>
      </c>
      <c r="D1513" t="s">
        <v>39</v>
      </c>
      <c r="E1513">
        <v>4</v>
      </c>
      <c r="F1513" t="s">
        <v>262</v>
      </c>
      <c r="G1513">
        <v>8</v>
      </c>
      <c r="H1513">
        <v>13</v>
      </c>
      <c r="I1513">
        <v>1</v>
      </c>
      <c r="J1513">
        <v>32</v>
      </c>
      <c r="K1513">
        <v>35</v>
      </c>
      <c r="L1513">
        <v>35</v>
      </c>
      <c r="M1513">
        <v>1</v>
      </c>
      <c r="N1513" t="s">
        <v>260</v>
      </c>
      <c r="O1513" t="s">
        <v>201</v>
      </c>
      <c r="P1513" t="s">
        <v>202</v>
      </c>
      <c r="Q1513" t="s">
        <v>232</v>
      </c>
      <c r="R1513" t="s">
        <v>202</v>
      </c>
      <c r="S1513" t="s">
        <v>81</v>
      </c>
      <c r="T1513" t="s">
        <v>261</v>
      </c>
      <c r="U1513">
        <v>5</v>
      </c>
      <c r="V1513" t="s">
        <v>207</v>
      </c>
      <c r="W1513" t="s">
        <v>187</v>
      </c>
      <c r="X1513" t="s">
        <v>104</v>
      </c>
      <c r="Y1513">
        <v>2</v>
      </c>
      <c r="Z1513">
        <v>4</v>
      </c>
      <c r="AA1513">
        <v>48</v>
      </c>
    </row>
    <row r="1514" spans="1:27" x14ac:dyDescent="0.35">
      <c r="A1514">
        <v>202</v>
      </c>
      <c r="B1514">
        <v>202</v>
      </c>
      <c r="C1514" t="s">
        <v>38</v>
      </c>
      <c r="D1514" t="s">
        <v>39</v>
      </c>
      <c r="E1514">
        <v>4</v>
      </c>
      <c r="F1514" t="s">
        <v>262</v>
      </c>
      <c r="G1514">
        <v>8</v>
      </c>
      <c r="H1514">
        <v>13</v>
      </c>
      <c r="I1514">
        <v>1</v>
      </c>
      <c r="J1514">
        <v>33</v>
      </c>
      <c r="K1514">
        <v>29</v>
      </c>
      <c r="L1514">
        <v>29</v>
      </c>
      <c r="M1514">
        <v>1</v>
      </c>
      <c r="N1514" t="s">
        <v>214</v>
      </c>
      <c r="O1514" t="s">
        <v>201</v>
      </c>
      <c r="P1514" t="s">
        <v>202</v>
      </c>
      <c r="Q1514" t="s">
        <v>215</v>
      </c>
      <c r="R1514" t="s">
        <v>202</v>
      </c>
      <c r="S1514" t="s">
        <v>63</v>
      </c>
      <c r="T1514" t="s">
        <v>216</v>
      </c>
      <c r="U1514">
        <v>5</v>
      </c>
      <c r="V1514" t="s">
        <v>255</v>
      </c>
      <c r="W1514" t="s">
        <v>88</v>
      </c>
      <c r="X1514" t="s">
        <v>159</v>
      </c>
      <c r="Y1514">
        <v>1</v>
      </c>
      <c r="Z1514">
        <v>4</v>
      </c>
      <c r="AA1514">
        <v>48</v>
      </c>
    </row>
    <row r="1515" spans="1:27" x14ac:dyDescent="0.35">
      <c r="A1515">
        <v>202</v>
      </c>
      <c r="B1515">
        <v>202</v>
      </c>
      <c r="C1515" t="s">
        <v>38</v>
      </c>
      <c r="D1515" t="s">
        <v>39</v>
      </c>
      <c r="E1515">
        <v>4</v>
      </c>
      <c r="F1515" t="s">
        <v>262</v>
      </c>
      <c r="G1515">
        <v>8</v>
      </c>
      <c r="H1515">
        <v>13</v>
      </c>
      <c r="I1515">
        <v>1</v>
      </c>
      <c r="J1515">
        <v>34</v>
      </c>
      <c r="K1515">
        <v>26</v>
      </c>
      <c r="L1515">
        <v>26</v>
      </c>
      <c r="M1515">
        <v>1</v>
      </c>
      <c r="N1515" t="s">
        <v>256</v>
      </c>
      <c r="O1515" t="s">
        <v>201</v>
      </c>
      <c r="P1515" t="s">
        <v>202</v>
      </c>
      <c r="Q1515" t="s">
        <v>221</v>
      </c>
      <c r="R1515" t="s">
        <v>202</v>
      </c>
      <c r="S1515" t="s">
        <v>81</v>
      </c>
      <c r="T1515" t="s">
        <v>257</v>
      </c>
      <c r="U1515">
        <v>1</v>
      </c>
      <c r="V1515" t="s">
        <v>245</v>
      </c>
      <c r="W1515" t="s">
        <v>108</v>
      </c>
      <c r="X1515" t="s">
        <v>197</v>
      </c>
      <c r="Y1515">
        <v>2</v>
      </c>
      <c r="Z1515">
        <v>4</v>
      </c>
      <c r="AA1515">
        <v>48</v>
      </c>
    </row>
    <row r="1516" spans="1:27" x14ac:dyDescent="0.35">
      <c r="A1516">
        <v>202</v>
      </c>
      <c r="B1516">
        <v>202</v>
      </c>
      <c r="C1516" t="s">
        <v>38</v>
      </c>
      <c r="D1516" t="s">
        <v>39</v>
      </c>
      <c r="E1516">
        <v>4</v>
      </c>
      <c r="F1516" t="s">
        <v>262</v>
      </c>
      <c r="G1516">
        <v>8</v>
      </c>
      <c r="H1516">
        <v>13</v>
      </c>
      <c r="I1516">
        <v>1</v>
      </c>
      <c r="J1516">
        <v>35</v>
      </c>
      <c r="K1516">
        <v>36</v>
      </c>
      <c r="L1516">
        <v>36</v>
      </c>
      <c r="M1516">
        <v>1</v>
      </c>
      <c r="N1516" t="s">
        <v>231</v>
      </c>
      <c r="O1516" t="s">
        <v>201</v>
      </c>
      <c r="P1516" t="s">
        <v>202</v>
      </c>
      <c r="Q1516" t="s">
        <v>232</v>
      </c>
      <c r="R1516" t="s">
        <v>202</v>
      </c>
      <c r="S1516" t="s">
        <v>53</v>
      </c>
      <c r="T1516" t="s">
        <v>233</v>
      </c>
      <c r="U1516">
        <v>1</v>
      </c>
      <c r="V1516" t="s">
        <v>261</v>
      </c>
      <c r="W1516" t="s">
        <v>137</v>
      </c>
      <c r="X1516" t="s">
        <v>110</v>
      </c>
      <c r="Y1516">
        <v>1</v>
      </c>
      <c r="Z1516">
        <v>4</v>
      </c>
      <c r="AA1516">
        <v>48</v>
      </c>
    </row>
    <row r="1517" spans="1:27" x14ac:dyDescent="0.35">
      <c r="A1517">
        <v>202</v>
      </c>
      <c r="B1517">
        <v>202</v>
      </c>
      <c r="C1517" t="s">
        <v>38</v>
      </c>
      <c r="D1517" t="s">
        <v>39</v>
      </c>
      <c r="E1517">
        <v>4</v>
      </c>
      <c r="F1517" t="s">
        <v>262</v>
      </c>
      <c r="G1517">
        <v>8</v>
      </c>
      <c r="H1517">
        <v>13</v>
      </c>
      <c r="I1517">
        <v>1</v>
      </c>
      <c r="J1517">
        <v>36</v>
      </c>
      <c r="K1517">
        <v>33</v>
      </c>
      <c r="L1517">
        <v>33</v>
      </c>
      <c r="M1517">
        <v>1</v>
      </c>
      <c r="N1517" t="s">
        <v>258</v>
      </c>
      <c r="O1517" t="s">
        <v>201</v>
      </c>
      <c r="P1517" t="s">
        <v>202</v>
      </c>
      <c r="Q1517" t="s">
        <v>209</v>
      </c>
      <c r="R1517" t="s">
        <v>202</v>
      </c>
      <c r="S1517" t="s">
        <v>46</v>
      </c>
      <c r="T1517" t="s">
        <v>259</v>
      </c>
      <c r="U1517">
        <v>2</v>
      </c>
      <c r="V1517" t="s">
        <v>249</v>
      </c>
      <c r="W1517" t="s">
        <v>94</v>
      </c>
      <c r="X1517" t="s">
        <v>183</v>
      </c>
      <c r="Y1517">
        <v>2</v>
      </c>
      <c r="Z1517">
        <v>4</v>
      </c>
      <c r="AA1517">
        <v>48</v>
      </c>
    </row>
    <row r="1518" spans="1:27" x14ac:dyDescent="0.35">
      <c r="A1518">
        <v>202</v>
      </c>
      <c r="B1518">
        <v>202</v>
      </c>
      <c r="C1518" t="s">
        <v>38</v>
      </c>
      <c r="D1518" t="s">
        <v>39</v>
      </c>
      <c r="E1518">
        <v>4</v>
      </c>
      <c r="F1518" t="s">
        <v>262</v>
      </c>
      <c r="G1518">
        <v>8</v>
      </c>
      <c r="H1518">
        <v>13</v>
      </c>
      <c r="I1518">
        <v>1</v>
      </c>
      <c r="J1518">
        <v>37</v>
      </c>
      <c r="K1518">
        <v>38</v>
      </c>
      <c r="L1518">
        <v>38</v>
      </c>
      <c r="M1518">
        <v>2</v>
      </c>
      <c r="N1518" t="s">
        <v>65</v>
      </c>
      <c r="O1518" t="s">
        <v>42</v>
      </c>
      <c r="P1518" t="s">
        <v>66</v>
      </c>
      <c r="Q1518" t="s">
        <v>67</v>
      </c>
      <c r="R1518" t="s">
        <v>62</v>
      </c>
      <c r="S1518" t="s">
        <v>63</v>
      </c>
      <c r="T1518" t="s">
        <v>68</v>
      </c>
      <c r="U1518">
        <v>2</v>
      </c>
      <c r="V1518" t="s">
        <v>120</v>
      </c>
      <c r="W1518" t="s">
        <v>197</v>
      </c>
      <c r="X1518" t="s">
        <v>213</v>
      </c>
      <c r="Y1518">
        <v>1</v>
      </c>
      <c r="Z1518">
        <v>4</v>
      </c>
      <c r="AA1518">
        <v>48</v>
      </c>
    </row>
    <row r="1519" spans="1:27" x14ac:dyDescent="0.35">
      <c r="A1519">
        <v>202</v>
      </c>
      <c r="B1519">
        <v>202</v>
      </c>
      <c r="C1519" t="s">
        <v>38</v>
      </c>
      <c r="D1519" t="s">
        <v>39</v>
      </c>
      <c r="E1519">
        <v>4</v>
      </c>
      <c r="F1519" t="s">
        <v>262</v>
      </c>
      <c r="G1519">
        <v>8</v>
      </c>
      <c r="H1519">
        <v>13</v>
      </c>
      <c r="I1519">
        <v>1</v>
      </c>
      <c r="J1519">
        <v>38</v>
      </c>
      <c r="K1519">
        <v>40</v>
      </c>
      <c r="L1519">
        <v>40</v>
      </c>
      <c r="M1519">
        <v>2</v>
      </c>
      <c r="N1519" t="s">
        <v>105</v>
      </c>
      <c r="O1519" t="s">
        <v>42</v>
      </c>
      <c r="P1519" t="s">
        <v>74</v>
      </c>
      <c r="Q1519" t="s">
        <v>75</v>
      </c>
      <c r="R1519" t="s">
        <v>52</v>
      </c>
      <c r="S1519" t="s">
        <v>53</v>
      </c>
      <c r="T1519" t="s">
        <v>106</v>
      </c>
      <c r="U1519">
        <v>4</v>
      </c>
      <c r="V1519" t="s">
        <v>76</v>
      </c>
      <c r="W1519" t="s">
        <v>245</v>
      </c>
      <c r="X1519" t="s">
        <v>145</v>
      </c>
      <c r="Y1519">
        <v>1</v>
      </c>
      <c r="Z1519">
        <v>4</v>
      </c>
      <c r="AA1519">
        <v>48</v>
      </c>
    </row>
    <row r="1520" spans="1:27" x14ac:dyDescent="0.35">
      <c r="A1520">
        <v>202</v>
      </c>
      <c r="B1520">
        <v>202</v>
      </c>
      <c r="C1520" t="s">
        <v>38</v>
      </c>
      <c r="D1520" t="s">
        <v>39</v>
      </c>
      <c r="E1520">
        <v>4</v>
      </c>
      <c r="F1520" t="s">
        <v>262</v>
      </c>
      <c r="G1520">
        <v>8</v>
      </c>
      <c r="H1520">
        <v>13</v>
      </c>
      <c r="I1520">
        <v>1</v>
      </c>
      <c r="J1520">
        <v>39</v>
      </c>
      <c r="K1520">
        <v>41</v>
      </c>
      <c r="L1520">
        <v>41</v>
      </c>
      <c r="M1520">
        <v>2</v>
      </c>
      <c r="N1520" t="s">
        <v>101</v>
      </c>
      <c r="O1520" t="s">
        <v>42</v>
      </c>
      <c r="P1520" t="s">
        <v>102</v>
      </c>
      <c r="Q1520" t="s">
        <v>103</v>
      </c>
      <c r="R1520" t="s">
        <v>45</v>
      </c>
      <c r="S1520" t="s">
        <v>46</v>
      </c>
      <c r="T1520" t="s">
        <v>104</v>
      </c>
      <c r="U1520">
        <v>1</v>
      </c>
      <c r="V1520" t="s">
        <v>114</v>
      </c>
      <c r="W1520" t="s">
        <v>216</v>
      </c>
      <c r="X1520" t="s">
        <v>199</v>
      </c>
      <c r="Y1520">
        <v>1</v>
      </c>
      <c r="Z1520">
        <v>4</v>
      </c>
      <c r="AA1520">
        <v>48</v>
      </c>
    </row>
    <row r="1521" spans="1:27" x14ac:dyDescent="0.35">
      <c r="A1521">
        <v>202</v>
      </c>
      <c r="B1521">
        <v>202</v>
      </c>
      <c r="C1521" t="s">
        <v>38</v>
      </c>
      <c r="D1521" t="s">
        <v>39</v>
      </c>
      <c r="E1521">
        <v>4</v>
      </c>
      <c r="F1521" t="s">
        <v>262</v>
      </c>
      <c r="G1521">
        <v>8</v>
      </c>
      <c r="H1521">
        <v>13</v>
      </c>
      <c r="I1521">
        <v>1</v>
      </c>
      <c r="J1521">
        <v>40</v>
      </c>
      <c r="K1521">
        <v>37</v>
      </c>
      <c r="L1521">
        <v>37</v>
      </c>
      <c r="M1521">
        <v>2</v>
      </c>
      <c r="N1521" t="s">
        <v>119</v>
      </c>
      <c r="O1521" t="s">
        <v>42</v>
      </c>
      <c r="P1521" t="s">
        <v>66</v>
      </c>
      <c r="Q1521" t="s">
        <v>67</v>
      </c>
      <c r="R1521" t="s">
        <v>80</v>
      </c>
      <c r="S1521" t="s">
        <v>81</v>
      </c>
      <c r="T1521" t="s">
        <v>120</v>
      </c>
      <c r="U1521">
        <v>2</v>
      </c>
      <c r="V1521" t="s">
        <v>82</v>
      </c>
      <c r="W1521" t="s">
        <v>233</v>
      </c>
      <c r="X1521" t="s">
        <v>191</v>
      </c>
      <c r="Y1521">
        <v>2</v>
      </c>
      <c r="Z1521">
        <v>4</v>
      </c>
      <c r="AA1521">
        <v>48</v>
      </c>
    </row>
    <row r="1522" spans="1:27" x14ac:dyDescent="0.35">
      <c r="A1522">
        <v>202</v>
      </c>
      <c r="B1522">
        <v>202</v>
      </c>
      <c r="C1522" t="s">
        <v>38</v>
      </c>
      <c r="D1522" t="s">
        <v>39</v>
      </c>
      <c r="E1522">
        <v>4</v>
      </c>
      <c r="F1522" t="s">
        <v>262</v>
      </c>
      <c r="G1522">
        <v>8</v>
      </c>
      <c r="H1522">
        <v>13</v>
      </c>
      <c r="I1522">
        <v>1</v>
      </c>
      <c r="J1522">
        <v>41</v>
      </c>
      <c r="K1522">
        <v>39</v>
      </c>
      <c r="L1522">
        <v>39</v>
      </c>
      <c r="M1522">
        <v>2</v>
      </c>
      <c r="N1522" t="s">
        <v>73</v>
      </c>
      <c r="O1522" t="s">
        <v>42</v>
      </c>
      <c r="P1522" t="s">
        <v>74</v>
      </c>
      <c r="Q1522" t="s">
        <v>75</v>
      </c>
      <c r="R1522" t="s">
        <v>45</v>
      </c>
      <c r="S1522" t="s">
        <v>46</v>
      </c>
      <c r="T1522" t="s">
        <v>76</v>
      </c>
      <c r="U1522">
        <v>5</v>
      </c>
      <c r="V1522" t="s">
        <v>110</v>
      </c>
      <c r="W1522" t="s">
        <v>155</v>
      </c>
      <c r="X1522" t="s">
        <v>261</v>
      </c>
      <c r="Y1522">
        <v>2</v>
      </c>
      <c r="Z1522">
        <v>4</v>
      </c>
      <c r="AA1522">
        <v>48</v>
      </c>
    </row>
    <row r="1523" spans="1:27" x14ac:dyDescent="0.35">
      <c r="A1523">
        <v>202</v>
      </c>
      <c r="B1523">
        <v>202</v>
      </c>
      <c r="C1523" t="s">
        <v>38</v>
      </c>
      <c r="D1523" t="s">
        <v>39</v>
      </c>
      <c r="E1523">
        <v>4</v>
      </c>
      <c r="F1523" t="s">
        <v>262</v>
      </c>
      <c r="G1523">
        <v>8</v>
      </c>
      <c r="H1523">
        <v>13</v>
      </c>
      <c r="I1523">
        <v>1</v>
      </c>
      <c r="J1523">
        <v>42</v>
      </c>
      <c r="K1523">
        <v>44</v>
      </c>
      <c r="L1523">
        <v>44</v>
      </c>
      <c r="M1523">
        <v>2</v>
      </c>
      <c r="N1523" t="s">
        <v>91</v>
      </c>
      <c r="O1523" t="s">
        <v>42</v>
      </c>
      <c r="P1523" t="s">
        <v>92</v>
      </c>
      <c r="Q1523" t="s">
        <v>93</v>
      </c>
      <c r="R1523" t="s">
        <v>62</v>
      </c>
      <c r="S1523" t="s">
        <v>63</v>
      </c>
      <c r="T1523" t="s">
        <v>94</v>
      </c>
      <c r="U1523">
        <v>1</v>
      </c>
      <c r="V1523" t="s">
        <v>68</v>
      </c>
      <c r="W1523" t="s">
        <v>204</v>
      </c>
      <c r="X1523" t="s">
        <v>141</v>
      </c>
      <c r="Y1523">
        <v>2</v>
      </c>
      <c r="Z1523">
        <v>4</v>
      </c>
      <c r="AA1523">
        <v>48</v>
      </c>
    </row>
    <row r="1524" spans="1:27" x14ac:dyDescent="0.35">
      <c r="A1524">
        <v>202</v>
      </c>
      <c r="B1524">
        <v>202</v>
      </c>
      <c r="C1524" t="s">
        <v>38</v>
      </c>
      <c r="D1524" t="s">
        <v>39</v>
      </c>
      <c r="E1524">
        <v>4</v>
      </c>
      <c r="F1524" t="s">
        <v>262</v>
      </c>
      <c r="G1524">
        <v>8</v>
      </c>
      <c r="H1524">
        <v>13</v>
      </c>
      <c r="I1524">
        <v>1</v>
      </c>
      <c r="J1524">
        <v>43</v>
      </c>
      <c r="K1524">
        <v>48</v>
      </c>
      <c r="L1524">
        <v>48</v>
      </c>
      <c r="M1524">
        <v>2</v>
      </c>
      <c r="N1524" t="s">
        <v>49</v>
      </c>
      <c r="O1524" t="s">
        <v>42</v>
      </c>
      <c r="P1524" t="s">
        <v>50</v>
      </c>
      <c r="Q1524" t="s">
        <v>51</v>
      </c>
      <c r="R1524" t="s">
        <v>52</v>
      </c>
      <c r="S1524" t="s">
        <v>53</v>
      </c>
      <c r="T1524" t="s">
        <v>54</v>
      </c>
      <c r="U1524">
        <v>5</v>
      </c>
      <c r="V1524" t="s">
        <v>88</v>
      </c>
      <c r="W1524" t="s">
        <v>183</v>
      </c>
      <c r="X1524" t="s">
        <v>243</v>
      </c>
      <c r="Y1524">
        <v>1</v>
      </c>
      <c r="Z1524">
        <v>4</v>
      </c>
      <c r="AA1524">
        <v>48</v>
      </c>
    </row>
    <row r="1525" spans="1:27" x14ac:dyDescent="0.35">
      <c r="A1525">
        <v>202</v>
      </c>
      <c r="B1525">
        <v>202</v>
      </c>
      <c r="C1525" t="s">
        <v>38</v>
      </c>
      <c r="D1525" t="s">
        <v>39</v>
      </c>
      <c r="E1525">
        <v>4</v>
      </c>
      <c r="F1525" t="s">
        <v>262</v>
      </c>
      <c r="G1525">
        <v>8</v>
      </c>
      <c r="H1525">
        <v>13</v>
      </c>
      <c r="I1525">
        <v>1</v>
      </c>
      <c r="J1525">
        <v>44</v>
      </c>
      <c r="K1525">
        <v>45</v>
      </c>
      <c r="L1525">
        <v>45</v>
      </c>
      <c r="M1525">
        <v>2</v>
      </c>
      <c r="N1525" t="s">
        <v>83</v>
      </c>
      <c r="O1525" t="s">
        <v>42</v>
      </c>
      <c r="P1525" t="s">
        <v>84</v>
      </c>
      <c r="Q1525" t="s">
        <v>85</v>
      </c>
      <c r="R1525" t="s">
        <v>62</v>
      </c>
      <c r="S1525" t="s">
        <v>63</v>
      </c>
      <c r="T1525" t="s">
        <v>86</v>
      </c>
      <c r="U1525">
        <v>1</v>
      </c>
      <c r="V1525" t="s">
        <v>116</v>
      </c>
      <c r="W1525" t="s">
        <v>207</v>
      </c>
      <c r="X1525" t="s">
        <v>187</v>
      </c>
      <c r="Y1525">
        <v>1</v>
      </c>
      <c r="Z1525">
        <v>4</v>
      </c>
      <c r="AA1525">
        <v>48</v>
      </c>
    </row>
    <row r="1526" spans="1:27" x14ac:dyDescent="0.35">
      <c r="A1526">
        <v>202</v>
      </c>
      <c r="B1526">
        <v>202</v>
      </c>
      <c r="C1526" t="s">
        <v>38</v>
      </c>
      <c r="D1526" t="s">
        <v>39</v>
      </c>
      <c r="E1526">
        <v>4</v>
      </c>
      <c r="F1526" t="s">
        <v>262</v>
      </c>
      <c r="G1526">
        <v>8</v>
      </c>
      <c r="H1526">
        <v>13</v>
      </c>
      <c r="I1526">
        <v>1</v>
      </c>
      <c r="J1526">
        <v>45</v>
      </c>
      <c r="K1526">
        <v>42</v>
      </c>
      <c r="L1526">
        <v>42</v>
      </c>
      <c r="M1526">
        <v>2</v>
      </c>
      <c r="N1526" t="s">
        <v>113</v>
      </c>
      <c r="O1526" t="s">
        <v>42</v>
      </c>
      <c r="P1526" t="s">
        <v>102</v>
      </c>
      <c r="Q1526" t="s">
        <v>103</v>
      </c>
      <c r="R1526" t="s">
        <v>80</v>
      </c>
      <c r="S1526" t="s">
        <v>81</v>
      </c>
      <c r="T1526" t="s">
        <v>114</v>
      </c>
      <c r="U1526">
        <v>2</v>
      </c>
      <c r="V1526" t="s">
        <v>122</v>
      </c>
      <c r="W1526" t="s">
        <v>210</v>
      </c>
      <c r="X1526" t="s">
        <v>195</v>
      </c>
      <c r="Y1526">
        <v>2</v>
      </c>
      <c r="Z1526">
        <v>4</v>
      </c>
      <c r="AA1526">
        <v>48</v>
      </c>
    </row>
    <row r="1527" spans="1:27" x14ac:dyDescent="0.35">
      <c r="A1527">
        <v>202</v>
      </c>
      <c r="B1527">
        <v>202</v>
      </c>
      <c r="C1527" t="s">
        <v>38</v>
      </c>
      <c r="D1527" t="s">
        <v>39</v>
      </c>
      <c r="E1527">
        <v>4</v>
      </c>
      <c r="F1527" t="s">
        <v>262</v>
      </c>
      <c r="G1527">
        <v>8</v>
      </c>
      <c r="H1527">
        <v>13</v>
      </c>
      <c r="I1527">
        <v>1</v>
      </c>
      <c r="J1527">
        <v>46</v>
      </c>
      <c r="K1527">
        <v>46</v>
      </c>
      <c r="L1527">
        <v>46</v>
      </c>
      <c r="M1527">
        <v>2</v>
      </c>
      <c r="N1527" t="s">
        <v>115</v>
      </c>
      <c r="O1527" t="s">
        <v>42</v>
      </c>
      <c r="P1527" t="s">
        <v>84</v>
      </c>
      <c r="Q1527" t="s">
        <v>85</v>
      </c>
      <c r="R1527" t="s">
        <v>52</v>
      </c>
      <c r="S1527" t="s">
        <v>53</v>
      </c>
      <c r="T1527" t="s">
        <v>116</v>
      </c>
      <c r="U1527">
        <v>2</v>
      </c>
      <c r="V1527" t="s">
        <v>54</v>
      </c>
      <c r="W1527" t="s">
        <v>249</v>
      </c>
      <c r="X1527" t="s">
        <v>165</v>
      </c>
      <c r="Y1527">
        <v>2</v>
      </c>
      <c r="Z1527">
        <v>4</v>
      </c>
      <c r="AA1527">
        <v>48</v>
      </c>
    </row>
    <row r="1528" spans="1:27" x14ac:dyDescent="0.35">
      <c r="A1528">
        <v>202</v>
      </c>
      <c r="B1528">
        <v>202</v>
      </c>
      <c r="C1528" t="s">
        <v>38</v>
      </c>
      <c r="D1528" t="s">
        <v>39</v>
      </c>
      <c r="E1528">
        <v>4</v>
      </c>
      <c r="F1528" t="s">
        <v>262</v>
      </c>
      <c r="G1528">
        <v>8</v>
      </c>
      <c r="H1528">
        <v>13</v>
      </c>
      <c r="I1528">
        <v>1</v>
      </c>
      <c r="J1528">
        <v>47</v>
      </c>
      <c r="K1528">
        <v>43</v>
      </c>
      <c r="L1528">
        <v>43</v>
      </c>
      <c r="M1528">
        <v>2</v>
      </c>
      <c r="N1528" t="s">
        <v>111</v>
      </c>
      <c r="O1528" t="s">
        <v>42</v>
      </c>
      <c r="P1528" t="s">
        <v>92</v>
      </c>
      <c r="Q1528" t="s">
        <v>93</v>
      </c>
      <c r="R1528" t="s">
        <v>80</v>
      </c>
      <c r="S1528" t="s">
        <v>81</v>
      </c>
      <c r="T1528" t="s">
        <v>112</v>
      </c>
      <c r="U1528">
        <v>5</v>
      </c>
      <c r="V1528" t="s">
        <v>94</v>
      </c>
      <c r="W1528" t="s">
        <v>251</v>
      </c>
      <c r="X1528" t="s">
        <v>175</v>
      </c>
      <c r="Y1528">
        <v>1</v>
      </c>
      <c r="Z1528">
        <v>4</v>
      </c>
      <c r="AA1528">
        <v>48</v>
      </c>
    </row>
    <row r="1529" spans="1:27" x14ac:dyDescent="0.35">
      <c r="A1529">
        <v>202</v>
      </c>
      <c r="B1529">
        <v>202</v>
      </c>
      <c r="C1529" t="s">
        <v>38</v>
      </c>
      <c r="D1529" t="s">
        <v>39</v>
      </c>
      <c r="E1529">
        <v>4</v>
      </c>
      <c r="F1529" t="s">
        <v>262</v>
      </c>
      <c r="G1529">
        <v>8</v>
      </c>
      <c r="H1529">
        <v>13</v>
      </c>
      <c r="I1529">
        <v>1</v>
      </c>
      <c r="J1529">
        <v>48</v>
      </c>
      <c r="K1529">
        <v>47</v>
      </c>
      <c r="L1529">
        <v>47</v>
      </c>
      <c r="M1529">
        <v>2</v>
      </c>
      <c r="N1529" t="s">
        <v>87</v>
      </c>
      <c r="O1529" t="s">
        <v>42</v>
      </c>
      <c r="P1529" t="s">
        <v>50</v>
      </c>
      <c r="Q1529" t="s">
        <v>51</v>
      </c>
      <c r="R1529" t="s">
        <v>45</v>
      </c>
      <c r="S1529" t="s">
        <v>46</v>
      </c>
      <c r="T1529" t="s">
        <v>88</v>
      </c>
      <c r="U1529">
        <v>2</v>
      </c>
      <c r="V1529" t="s">
        <v>104</v>
      </c>
      <c r="W1529" t="s">
        <v>161</v>
      </c>
      <c r="X1529" t="s">
        <v>230</v>
      </c>
      <c r="Y1529">
        <v>2</v>
      </c>
      <c r="Z1529">
        <v>4</v>
      </c>
      <c r="AA1529">
        <v>48</v>
      </c>
    </row>
    <row r="1530" spans="1:27" x14ac:dyDescent="0.35">
      <c r="A1530">
        <v>202</v>
      </c>
      <c r="B1530">
        <v>202</v>
      </c>
      <c r="C1530" t="s">
        <v>38</v>
      </c>
      <c r="D1530" t="s">
        <v>39</v>
      </c>
      <c r="E1530">
        <v>4</v>
      </c>
      <c r="F1530" t="s">
        <v>262</v>
      </c>
      <c r="G1530">
        <v>8</v>
      </c>
      <c r="H1530">
        <v>13</v>
      </c>
      <c r="I1530">
        <v>1</v>
      </c>
      <c r="J1530">
        <v>49</v>
      </c>
      <c r="K1530">
        <v>60</v>
      </c>
      <c r="L1530">
        <v>60</v>
      </c>
      <c r="M1530">
        <v>2</v>
      </c>
      <c r="N1530" t="s">
        <v>196</v>
      </c>
      <c r="O1530" t="s">
        <v>124</v>
      </c>
      <c r="P1530" t="s">
        <v>185</v>
      </c>
      <c r="Q1530" t="s">
        <v>186</v>
      </c>
      <c r="R1530" t="s">
        <v>150</v>
      </c>
      <c r="S1530" t="s">
        <v>53</v>
      </c>
      <c r="T1530" t="s">
        <v>197</v>
      </c>
      <c r="U1530">
        <v>2</v>
      </c>
      <c r="V1530" t="s">
        <v>187</v>
      </c>
      <c r="W1530" t="s">
        <v>253</v>
      </c>
      <c r="X1530" t="s">
        <v>114</v>
      </c>
      <c r="Y1530">
        <v>1</v>
      </c>
      <c r="Z1530">
        <v>4</v>
      </c>
      <c r="AA1530">
        <v>48</v>
      </c>
    </row>
    <row r="1531" spans="1:27" x14ac:dyDescent="0.35">
      <c r="A1531">
        <v>202</v>
      </c>
      <c r="B1531">
        <v>202</v>
      </c>
      <c r="C1531" t="s">
        <v>38</v>
      </c>
      <c r="D1531" t="s">
        <v>39</v>
      </c>
      <c r="E1531">
        <v>4</v>
      </c>
      <c r="F1531" t="s">
        <v>262</v>
      </c>
      <c r="G1531">
        <v>8</v>
      </c>
      <c r="H1531">
        <v>13</v>
      </c>
      <c r="I1531">
        <v>1</v>
      </c>
      <c r="J1531">
        <v>50</v>
      </c>
      <c r="K1531">
        <v>55</v>
      </c>
      <c r="L1531">
        <v>55</v>
      </c>
      <c r="M1531">
        <v>2</v>
      </c>
      <c r="N1531" t="s">
        <v>138</v>
      </c>
      <c r="O1531" t="s">
        <v>124</v>
      </c>
      <c r="P1531" t="s">
        <v>139</v>
      </c>
      <c r="Q1531" t="s">
        <v>140</v>
      </c>
      <c r="R1531" t="s">
        <v>132</v>
      </c>
      <c r="S1531" t="s">
        <v>81</v>
      </c>
      <c r="T1531" t="s">
        <v>141</v>
      </c>
      <c r="U1531">
        <v>4</v>
      </c>
      <c r="V1531" t="s">
        <v>159</v>
      </c>
      <c r="W1531" t="s">
        <v>222</v>
      </c>
      <c r="X1531" t="s">
        <v>116</v>
      </c>
      <c r="Y1531">
        <v>2</v>
      </c>
      <c r="Z1531">
        <v>4</v>
      </c>
      <c r="AA1531">
        <v>48</v>
      </c>
    </row>
    <row r="1532" spans="1:27" x14ac:dyDescent="0.35">
      <c r="A1532">
        <v>202</v>
      </c>
      <c r="B1532">
        <v>202</v>
      </c>
      <c r="C1532" t="s">
        <v>38</v>
      </c>
      <c r="D1532" t="s">
        <v>39</v>
      </c>
      <c r="E1532">
        <v>4</v>
      </c>
      <c r="F1532" t="s">
        <v>262</v>
      </c>
      <c r="G1532">
        <v>8</v>
      </c>
      <c r="H1532">
        <v>13</v>
      </c>
      <c r="I1532">
        <v>1</v>
      </c>
      <c r="J1532">
        <v>51</v>
      </c>
      <c r="K1532">
        <v>49</v>
      </c>
      <c r="L1532">
        <v>49</v>
      </c>
      <c r="M1532">
        <v>2</v>
      </c>
      <c r="N1532" t="s">
        <v>129</v>
      </c>
      <c r="O1532" t="s">
        <v>124</v>
      </c>
      <c r="P1532" t="s">
        <v>130</v>
      </c>
      <c r="Q1532" t="s">
        <v>131</v>
      </c>
      <c r="R1532" t="s">
        <v>132</v>
      </c>
      <c r="S1532" t="s">
        <v>81</v>
      </c>
      <c r="T1532" t="s">
        <v>133</v>
      </c>
      <c r="U1532">
        <v>4</v>
      </c>
      <c r="V1532" t="s">
        <v>193</v>
      </c>
      <c r="W1532" t="s">
        <v>106</v>
      </c>
      <c r="X1532" t="s">
        <v>219</v>
      </c>
      <c r="Y1532">
        <v>1</v>
      </c>
      <c r="Z1532">
        <v>4</v>
      </c>
      <c r="AA1532">
        <v>48</v>
      </c>
    </row>
    <row r="1533" spans="1:27" x14ac:dyDescent="0.35">
      <c r="A1533">
        <v>202</v>
      </c>
      <c r="B1533">
        <v>202</v>
      </c>
      <c r="C1533" t="s">
        <v>38</v>
      </c>
      <c r="D1533" t="s">
        <v>39</v>
      </c>
      <c r="E1533">
        <v>4</v>
      </c>
      <c r="F1533" t="s">
        <v>262</v>
      </c>
      <c r="G1533">
        <v>8</v>
      </c>
      <c r="H1533">
        <v>13</v>
      </c>
      <c r="I1533">
        <v>1</v>
      </c>
      <c r="J1533">
        <v>52</v>
      </c>
      <c r="K1533">
        <v>54</v>
      </c>
      <c r="L1533">
        <v>54</v>
      </c>
      <c r="M1533">
        <v>2</v>
      </c>
      <c r="N1533" t="s">
        <v>142</v>
      </c>
      <c r="O1533" t="s">
        <v>124</v>
      </c>
      <c r="P1533" t="s">
        <v>143</v>
      </c>
      <c r="Q1533" t="s">
        <v>144</v>
      </c>
      <c r="R1533" t="s">
        <v>132</v>
      </c>
      <c r="S1533" t="s">
        <v>81</v>
      </c>
      <c r="T1533" t="s">
        <v>145</v>
      </c>
      <c r="U1533">
        <v>1</v>
      </c>
      <c r="V1533" t="s">
        <v>133</v>
      </c>
      <c r="W1533" t="s">
        <v>238</v>
      </c>
      <c r="X1533" t="s">
        <v>96</v>
      </c>
      <c r="Y1533">
        <v>2</v>
      </c>
      <c r="Z1533">
        <v>4</v>
      </c>
      <c r="AA1533">
        <v>48</v>
      </c>
    </row>
    <row r="1534" spans="1:27" x14ac:dyDescent="0.35">
      <c r="A1534">
        <v>202</v>
      </c>
      <c r="B1534">
        <v>202</v>
      </c>
      <c r="C1534" t="s">
        <v>38</v>
      </c>
      <c r="D1534" t="s">
        <v>39</v>
      </c>
      <c r="E1534">
        <v>4</v>
      </c>
      <c r="F1534" t="s">
        <v>262</v>
      </c>
      <c r="G1534">
        <v>8</v>
      </c>
      <c r="H1534">
        <v>13</v>
      </c>
      <c r="I1534">
        <v>1</v>
      </c>
      <c r="J1534">
        <v>53</v>
      </c>
      <c r="K1534">
        <v>58</v>
      </c>
      <c r="L1534">
        <v>58</v>
      </c>
      <c r="M1534">
        <v>2</v>
      </c>
      <c r="N1534" t="s">
        <v>190</v>
      </c>
      <c r="O1534" t="s">
        <v>124</v>
      </c>
      <c r="P1534" t="s">
        <v>181</v>
      </c>
      <c r="Q1534" t="s">
        <v>182</v>
      </c>
      <c r="R1534" t="s">
        <v>150</v>
      </c>
      <c r="S1534" t="s">
        <v>53</v>
      </c>
      <c r="T1534" t="s">
        <v>191</v>
      </c>
      <c r="U1534">
        <v>2</v>
      </c>
      <c r="V1534" t="s">
        <v>169</v>
      </c>
      <c r="W1534" t="s">
        <v>122</v>
      </c>
      <c r="X1534" t="s">
        <v>225</v>
      </c>
      <c r="Y1534">
        <v>2</v>
      </c>
      <c r="Z1534">
        <v>4</v>
      </c>
      <c r="AA1534">
        <v>48</v>
      </c>
    </row>
    <row r="1535" spans="1:27" x14ac:dyDescent="0.35">
      <c r="A1535">
        <v>202</v>
      </c>
      <c r="B1535">
        <v>202</v>
      </c>
      <c r="C1535" t="s">
        <v>38</v>
      </c>
      <c r="D1535" t="s">
        <v>39</v>
      </c>
      <c r="E1535">
        <v>4</v>
      </c>
      <c r="F1535" t="s">
        <v>262</v>
      </c>
      <c r="G1535">
        <v>8</v>
      </c>
      <c r="H1535">
        <v>13</v>
      </c>
      <c r="I1535">
        <v>1</v>
      </c>
      <c r="J1535">
        <v>54</v>
      </c>
      <c r="K1535">
        <v>50</v>
      </c>
      <c r="L1535">
        <v>50</v>
      </c>
      <c r="M1535">
        <v>2</v>
      </c>
      <c r="N1535" t="s">
        <v>192</v>
      </c>
      <c r="O1535" t="s">
        <v>124</v>
      </c>
      <c r="P1535" t="s">
        <v>130</v>
      </c>
      <c r="Q1535" t="s">
        <v>131</v>
      </c>
      <c r="R1535" t="s">
        <v>147</v>
      </c>
      <c r="S1535" t="s">
        <v>63</v>
      </c>
      <c r="T1535" t="s">
        <v>193</v>
      </c>
      <c r="U1535">
        <v>4</v>
      </c>
      <c r="V1535" t="s">
        <v>155</v>
      </c>
      <c r="W1535" t="s">
        <v>82</v>
      </c>
      <c r="X1535" t="s">
        <v>257</v>
      </c>
      <c r="Y1535">
        <v>2</v>
      </c>
      <c r="Z1535">
        <v>4</v>
      </c>
      <c r="AA1535">
        <v>48</v>
      </c>
    </row>
    <row r="1536" spans="1:27" x14ac:dyDescent="0.35">
      <c r="A1536">
        <v>202</v>
      </c>
      <c r="B1536">
        <v>202</v>
      </c>
      <c r="C1536" t="s">
        <v>38</v>
      </c>
      <c r="D1536" t="s">
        <v>39</v>
      </c>
      <c r="E1536">
        <v>4</v>
      </c>
      <c r="F1536" t="s">
        <v>262</v>
      </c>
      <c r="G1536">
        <v>8</v>
      </c>
      <c r="H1536">
        <v>13</v>
      </c>
      <c r="I1536">
        <v>1</v>
      </c>
      <c r="J1536">
        <v>55</v>
      </c>
      <c r="K1536">
        <v>52</v>
      </c>
      <c r="L1536">
        <v>52</v>
      </c>
      <c r="M1536">
        <v>2</v>
      </c>
      <c r="N1536" t="s">
        <v>166</v>
      </c>
      <c r="O1536" t="s">
        <v>124</v>
      </c>
      <c r="P1536" t="s">
        <v>167</v>
      </c>
      <c r="Q1536" t="s">
        <v>168</v>
      </c>
      <c r="R1536" t="s">
        <v>150</v>
      </c>
      <c r="S1536" t="s">
        <v>53</v>
      </c>
      <c r="T1536" t="s">
        <v>169</v>
      </c>
      <c r="U1536">
        <v>2</v>
      </c>
      <c r="V1536" t="s">
        <v>195</v>
      </c>
      <c r="W1536" t="s">
        <v>112</v>
      </c>
      <c r="X1536" t="s">
        <v>241</v>
      </c>
      <c r="Y1536">
        <v>1</v>
      </c>
      <c r="Z1536">
        <v>4</v>
      </c>
      <c r="AA1536">
        <v>48</v>
      </c>
    </row>
    <row r="1537" spans="1:27" x14ac:dyDescent="0.35">
      <c r="A1537">
        <v>202</v>
      </c>
      <c r="B1537">
        <v>202</v>
      </c>
      <c r="C1537" t="s">
        <v>38</v>
      </c>
      <c r="D1537" t="s">
        <v>39</v>
      </c>
      <c r="E1537">
        <v>4</v>
      </c>
      <c r="F1537" t="s">
        <v>262</v>
      </c>
      <c r="G1537">
        <v>8</v>
      </c>
      <c r="H1537">
        <v>13</v>
      </c>
      <c r="I1537">
        <v>1</v>
      </c>
      <c r="J1537">
        <v>56</v>
      </c>
      <c r="K1537">
        <v>56</v>
      </c>
      <c r="L1537">
        <v>56</v>
      </c>
      <c r="M1537">
        <v>2</v>
      </c>
      <c r="N1537" t="s">
        <v>160</v>
      </c>
      <c r="O1537" t="s">
        <v>124</v>
      </c>
      <c r="P1537" t="s">
        <v>139</v>
      </c>
      <c r="Q1537" t="s">
        <v>140</v>
      </c>
      <c r="R1537" t="s">
        <v>147</v>
      </c>
      <c r="S1537" t="s">
        <v>63</v>
      </c>
      <c r="T1537" t="s">
        <v>161</v>
      </c>
      <c r="U1537">
        <v>5</v>
      </c>
      <c r="V1537" t="s">
        <v>141</v>
      </c>
      <c r="W1537" t="s">
        <v>251</v>
      </c>
      <c r="X1537" t="s">
        <v>76</v>
      </c>
      <c r="Y1537">
        <v>1</v>
      </c>
      <c r="Z1537">
        <v>4</v>
      </c>
      <c r="AA1537">
        <v>48</v>
      </c>
    </row>
    <row r="1538" spans="1:27" x14ac:dyDescent="0.35">
      <c r="A1538">
        <v>202</v>
      </c>
      <c r="B1538">
        <v>202</v>
      </c>
      <c r="C1538" t="s">
        <v>38</v>
      </c>
      <c r="D1538" t="s">
        <v>39</v>
      </c>
      <c r="E1538">
        <v>4</v>
      </c>
      <c r="F1538" t="s">
        <v>262</v>
      </c>
      <c r="G1538">
        <v>8</v>
      </c>
      <c r="H1538">
        <v>13</v>
      </c>
      <c r="I1538">
        <v>1</v>
      </c>
      <c r="J1538">
        <v>57</v>
      </c>
      <c r="K1538">
        <v>59</v>
      </c>
      <c r="L1538">
        <v>59</v>
      </c>
      <c r="M1538">
        <v>2</v>
      </c>
      <c r="N1538" t="s">
        <v>184</v>
      </c>
      <c r="O1538" t="s">
        <v>124</v>
      </c>
      <c r="P1538" t="s">
        <v>185</v>
      </c>
      <c r="Q1538" t="s">
        <v>186</v>
      </c>
      <c r="R1538" t="s">
        <v>127</v>
      </c>
      <c r="S1538" t="s">
        <v>46</v>
      </c>
      <c r="T1538" t="s">
        <v>187</v>
      </c>
      <c r="U1538">
        <v>1</v>
      </c>
      <c r="V1538" t="s">
        <v>128</v>
      </c>
      <c r="W1538" t="s">
        <v>210</v>
      </c>
      <c r="X1538" t="s">
        <v>94</v>
      </c>
      <c r="Y1538">
        <v>2</v>
      </c>
      <c r="Z1538">
        <v>4</v>
      </c>
      <c r="AA1538">
        <v>48</v>
      </c>
    </row>
    <row r="1539" spans="1:27" x14ac:dyDescent="0.35">
      <c r="A1539">
        <v>202</v>
      </c>
      <c r="B1539">
        <v>202</v>
      </c>
      <c r="C1539" t="s">
        <v>38</v>
      </c>
      <c r="D1539" t="s">
        <v>39</v>
      </c>
      <c r="E1539">
        <v>4</v>
      </c>
      <c r="F1539" t="s">
        <v>262</v>
      </c>
      <c r="G1539">
        <v>8</v>
      </c>
      <c r="H1539">
        <v>13</v>
      </c>
      <c r="I1539">
        <v>1</v>
      </c>
      <c r="J1539">
        <v>58</v>
      </c>
      <c r="K1539">
        <v>53</v>
      </c>
      <c r="L1539">
        <v>53</v>
      </c>
      <c r="M1539">
        <v>2</v>
      </c>
      <c r="N1539" t="s">
        <v>172</v>
      </c>
      <c r="O1539" t="s">
        <v>124</v>
      </c>
      <c r="P1539" t="s">
        <v>143</v>
      </c>
      <c r="Q1539" t="s">
        <v>144</v>
      </c>
      <c r="R1539" t="s">
        <v>127</v>
      </c>
      <c r="S1539" t="s">
        <v>46</v>
      </c>
      <c r="T1539" t="s">
        <v>173</v>
      </c>
      <c r="U1539">
        <v>1</v>
      </c>
      <c r="V1539" t="s">
        <v>145</v>
      </c>
      <c r="W1539" t="s">
        <v>86</v>
      </c>
      <c r="X1539" t="s">
        <v>243</v>
      </c>
      <c r="Y1539">
        <v>1</v>
      </c>
      <c r="Z1539">
        <v>4</v>
      </c>
      <c r="AA1539">
        <v>48</v>
      </c>
    </row>
    <row r="1540" spans="1:27" x14ac:dyDescent="0.35">
      <c r="A1540">
        <v>202</v>
      </c>
      <c r="B1540">
        <v>202</v>
      </c>
      <c r="C1540" t="s">
        <v>38</v>
      </c>
      <c r="D1540" t="s">
        <v>39</v>
      </c>
      <c r="E1540">
        <v>4</v>
      </c>
      <c r="F1540" t="s">
        <v>262</v>
      </c>
      <c r="G1540">
        <v>8</v>
      </c>
      <c r="H1540">
        <v>13</v>
      </c>
      <c r="I1540">
        <v>1</v>
      </c>
      <c r="J1540">
        <v>59</v>
      </c>
      <c r="K1540">
        <v>51</v>
      </c>
      <c r="L1540">
        <v>51</v>
      </c>
      <c r="M1540">
        <v>2</v>
      </c>
      <c r="N1540" t="s">
        <v>194</v>
      </c>
      <c r="O1540" t="s">
        <v>124</v>
      </c>
      <c r="P1540" t="s">
        <v>167</v>
      </c>
      <c r="Q1540" t="s">
        <v>168</v>
      </c>
      <c r="R1540" t="s">
        <v>127</v>
      </c>
      <c r="S1540" t="s">
        <v>46</v>
      </c>
      <c r="T1540" t="s">
        <v>195</v>
      </c>
      <c r="U1540">
        <v>1</v>
      </c>
      <c r="V1540" t="s">
        <v>173</v>
      </c>
      <c r="W1540" t="s">
        <v>228</v>
      </c>
      <c r="X1540" t="s">
        <v>120</v>
      </c>
      <c r="Y1540">
        <v>2</v>
      </c>
      <c r="Z1540">
        <v>4</v>
      </c>
      <c r="AA1540">
        <v>48</v>
      </c>
    </row>
    <row r="1541" spans="1:27" x14ac:dyDescent="0.35">
      <c r="A1541">
        <v>202</v>
      </c>
      <c r="B1541">
        <v>202</v>
      </c>
      <c r="C1541" t="s">
        <v>38</v>
      </c>
      <c r="D1541" t="s">
        <v>39</v>
      </c>
      <c r="E1541">
        <v>4</v>
      </c>
      <c r="F1541" t="s">
        <v>262</v>
      </c>
      <c r="G1541">
        <v>8</v>
      </c>
      <c r="H1541">
        <v>13</v>
      </c>
      <c r="I1541">
        <v>1</v>
      </c>
      <c r="J1541">
        <v>60</v>
      </c>
      <c r="K1541">
        <v>57</v>
      </c>
      <c r="L1541">
        <v>57</v>
      </c>
      <c r="M1541">
        <v>2</v>
      </c>
      <c r="N1541" t="s">
        <v>180</v>
      </c>
      <c r="O1541" t="s">
        <v>124</v>
      </c>
      <c r="P1541" t="s">
        <v>181</v>
      </c>
      <c r="Q1541" t="s">
        <v>182</v>
      </c>
      <c r="R1541" t="s">
        <v>147</v>
      </c>
      <c r="S1541" t="s">
        <v>63</v>
      </c>
      <c r="T1541" t="s">
        <v>183</v>
      </c>
      <c r="U1541">
        <v>1</v>
      </c>
      <c r="V1541" t="s">
        <v>191</v>
      </c>
      <c r="W1541" t="s">
        <v>207</v>
      </c>
      <c r="X1541" t="s">
        <v>47</v>
      </c>
      <c r="Y1541">
        <v>1</v>
      </c>
      <c r="Z1541">
        <v>4</v>
      </c>
      <c r="AA1541">
        <v>48</v>
      </c>
    </row>
    <row r="1542" spans="1:27" x14ac:dyDescent="0.35">
      <c r="A1542">
        <v>202</v>
      </c>
      <c r="B1542">
        <v>202</v>
      </c>
      <c r="C1542" t="s">
        <v>38</v>
      </c>
      <c r="D1542" t="s">
        <v>39</v>
      </c>
      <c r="E1542">
        <v>4</v>
      </c>
      <c r="F1542" t="s">
        <v>262</v>
      </c>
      <c r="G1542">
        <v>8</v>
      </c>
      <c r="H1542">
        <v>13</v>
      </c>
      <c r="I1542">
        <v>1</v>
      </c>
      <c r="J1542">
        <v>61</v>
      </c>
      <c r="K1542">
        <v>70</v>
      </c>
      <c r="L1542">
        <v>70</v>
      </c>
      <c r="M1542">
        <v>2</v>
      </c>
      <c r="N1542" t="s">
        <v>217</v>
      </c>
      <c r="O1542" t="s">
        <v>201</v>
      </c>
      <c r="P1542" t="s">
        <v>202</v>
      </c>
      <c r="Q1542" t="s">
        <v>218</v>
      </c>
      <c r="R1542" t="s">
        <v>202</v>
      </c>
      <c r="S1542" t="s">
        <v>53</v>
      </c>
      <c r="T1542" t="s">
        <v>219</v>
      </c>
      <c r="U1542">
        <v>4</v>
      </c>
      <c r="V1542" t="s">
        <v>238</v>
      </c>
      <c r="W1542" t="s">
        <v>72</v>
      </c>
      <c r="X1542" t="s">
        <v>173</v>
      </c>
      <c r="Y1542">
        <v>2</v>
      </c>
      <c r="Z1542">
        <v>4</v>
      </c>
      <c r="AA1542">
        <v>48</v>
      </c>
    </row>
    <row r="1543" spans="1:27" x14ac:dyDescent="0.35">
      <c r="A1543">
        <v>202</v>
      </c>
      <c r="B1543">
        <v>202</v>
      </c>
      <c r="C1543" t="s">
        <v>38</v>
      </c>
      <c r="D1543" t="s">
        <v>39</v>
      </c>
      <c r="E1543">
        <v>4</v>
      </c>
      <c r="F1543" t="s">
        <v>262</v>
      </c>
      <c r="G1543">
        <v>8</v>
      </c>
      <c r="H1543">
        <v>13</v>
      </c>
      <c r="I1543">
        <v>1</v>
      </c>
      <c r="J1543">
        <v>62</v>
      </c>
      <c r="K1543">
        <v>68</v>
      </c>
      <c r="L1543">
        <v>68</v>
      </c>
      <c r="M1543">
        <v>2</v>
      </c>
      <c r="N1543" t="s">
        <v>242</v>
      </c>
      <c r="O1543" t="s">
        <v>201</v>
      </c>
      <c r="P1543" t="s">
        <v>202</v>
      </c>
      <c r="Q1543" t="s">
        <v>227</v>
      </c>
      <c r="R1543" t="s">
        <v>202</v>
      </c>
      <c r="S1543" t="s">
        <v>63</v>
      </c>
      <c r="T1543" t="s">
        <v>243</v>
      </c>
      <c r="U1543">
        <v>1</v>
      </c>
      <c r="V1543" t="s">
        <v>253</v>
      </c>
      <c r="W1543" t="s">
        <v>199</v>
      </c>
      <c r="X1543" t="s">
        <v>118</v>
      </c>
      <c r="Y1543">
        <v>2</v>
      </c>
      <c r="Z1543">
        <v>4</v>
      </c>
      <c r="AA1543">
        <v>48</v>
      </c>
    </row>
    <row r="1544" spans="1:27" x14ac:dyDescent="0.35">
      <c r="A1544">
        <v>202</v>
      </c>
      <c r="B1544">
        <v>202</v>
      </c>
      <c r="C1544" t="s">
        <v>38</v>
      </c>
      <c r="D1544" t="s">
        <v>39</v>
      </c>
      <c r="E1544">
        <v>4</v>
      </c>
      <c r="F1544" t="s">
        <v>262</v>
      </c>
      <c r="G1544">
        <v>8</v>
      </c>
      <c r="H1544">
        <v>13</v>
      </c>
      <c r="I1544">
        <v>1</v>
      </c>
      <c r="J1544">
        <v>63</v>
      </c>
      <c r="K1544">
        <v>72</v>
      </c>
      <c r="L1544">
        <v>72</v>
      </c>
      <c r="M1544">
        <v>2</v>
      </c>
      <c r="N1544" t="s">
        <v>250</v>
      </c>
      <c r="O1544" t="s">
        <v>201</v>
      </c>
      <c r="P1544" t="s">
        <v>202</v>
      </c>
      <c r="Q1544" t="s">
        <v>235</v>
      </c>
      <c r="R1544" t="s">
        <v>202</v>
      </c>
      <c r="S1544" t="s">
        <v>53</v>
      </c>
      <c r="T1544" t="s">
        <v>251</v>
      </c>
      <c r="U1544">
        <v>1</v>
      </c>
      <c r="V1544" t="s">
        <v>236</v>
      </c>
      <c r="W1544" t="s">
        <v>141</v>
      </c>
      <c r="X1544" t="s">
        <v>122</v>
      </c>
      <c r="Y1544">
        <v>1</v>
      </c>
      <c r="Z1544">
        <v>4</v>
      </c>
      <c r="AA1544">
        <v>48</v>
      </c>
    </row>
    <row r="1545" spans="1:27" x14ac:dyDescent="0.35">
      <c r="A1545">
        <v>202</v>
      </c>
      <c r="B1545">
        <v>202</v>
      </c>
      <c r="C1545" t="s">
        <v>38</v>
      </c>
      <c r="D1545" t="s">
        <v>39</v>
      </c>
      <c r="E1545">
        <v>4</v>
      </c>
      <c r="F1545" t="s">
        <v>262</v>
      </c>
      <c r="G1545">
        <v>8</v>
      </c>
      <c r="H1545">
        <v>13</v>
      </c>
      <c r="I1545">
        <v>1</v>
      </c>
      <c r="J1545">
        <v>64</v>
      </c>
      <c r="K1545">
        <v>66</v>
      </c>
      <c r="L1545">
        <v>66</v>
      </c>
      <c r="M1545">
        <v>2</v>
      </c>
      <c r="N1545" t="s">
        <v>229</v>
      </c>
      <c r="O1545" t="s">
        <v>201</v>
      </c>
      <c r="P1545" t="s">
        <v>202</v>
      </c>
      <c r="Q1545" t="s">
        <v>203</v>
      </c>
      <c r="R1545" t="s">
        <v>202</v>
      </c>
      <c r="S1545" t="s">
        <v>81</v>
      </c>
      <c r="T1545" t="s">
        <v>230</v>
      </c>
      <c r="U1545">
        <v>2</v>
      </c>
      <c r="V1545" t="s">
        <v>228</v>
      </c>
      <c r="W1545" t="s">
        <v>76</v>
      </c>
      <c r="X1545" t="s">
        <v>155</v>
      </c>
      <c r="Y1545">
        <v>2</v>
      </c>
      <c r="Z1545">
        <v>4</v>
      </c>
      <c r="AA1545">
        <v>48</v>
      </c>
    </row>
    <row r="1546" spans="1:27" x14ac:dyDescent="0.35">
      <c r="A1546">
        <v>202</v>
      </c>
      <c r="B1546">
        <v>202</v>
      </c>
      <c r="C1546" t="s">
        <v>38</v>
      </c>
      <c r="D1546" t="s">
        <v>39</v>
      </c>
      <c r="E1546">
        <v>4</v>
      </c>
      <c r="F1546" t="s">
        <v>262</v>
      </c>
      <c r="G1546">
        <v>8</v>
      </c>
      <c r="H1546">
        <v>13</v>
      </c>
      <c r="I1546">
        <v>1</v>
      </c>
      <c r="J1546">
        <v>65</v>
      </c>
      <c r="K1546">
        <v>63</v>
      </c>
      <c r="L1546">
        <v>63</v>
      </c>
      <c r="M1546">
        <v>2</v>
      </c>
      <c r="N1546" t="s">
        <v>223</v>
      </c>
      <c r="O1546" t="s">
        <v>201</v>
      </c>
      <c r="P1546" t="s">
        <v>202</v>
      </c>
      <c r="Q1546" t="s">
        <v>224</v>
      </c>
      <c r="R1546" t="s">
        <v>202</v>
      </c>
      <c r="S1546" t="s">
        <v>46</v>
      </c>
      <c r="T1546" t="s">
        <v>225</v>
      </c>
      <c r="U1546">
        <v>5</v>
      </c>
      <c r="V1546" t="s">
        <v>222</v>
      </c>
      <c r="W1546" t="s">
        <v>114</v>
      </c>
      <c r="X1546" t="s">
        <v>179</v>
      </c>
      <c r="Y1546">
        <v>2</v>
      </c>
      <c r="Z1546">
        <v>4</v>
      </c>
      <c r="AA1546">
        <v>48</v>
      </c>
    </row>
    <row r="1547" spans="1:27" x14ac:dyDescent="0.35">
      <c r="A1547">
        <v>202</v>
      </c>
      <c r="B1547">
        <v>202</v>
      </c>
      <c r="C1547" t="s">
        <v>38</v>
      </c>
      <c r="D1547" t="s">
        <v>39</v>
      </c>
      <c r="E1547">
        <v>4</v>
      </c>
      <c r="F1547" t="s">
        <v>262</v>
      </c>
      <c r="G1547">
        <v>8</v>
      </c>
      <c r="H1547">
        <v>13</v>
      </c>
      <c r="I1547">
        <v>1</v>
      </c>
      <c r="J1547">
        <v>66</v>
      </c>
      <c r="K1547">
        <v>61</v>
      </c>
      <c r="L1547">
        <v>61</v>
      </c>
      <c r="M1547">
        <v>2</v>
      </c>
      <c r="N1547" t="s">
        <v>244</v>
      </c>
      <c r="O1547" t="s">
        <v>201</v>
      </c>
      <c r="P1547" t="s">
        <v>202</v>
      </c>
      <c r="Q1547" t="s">
        <v>240</v>
      </c>
      <c r="R1547" t="s">
        <v>202</v>
      </c>
      <c r="S1547" t="s">
        <v>81</v>
      </c>
      <c r="T1547" t="s">
        <v>245</v>
      </c>
      <c r="U1547">
        <v>2</v>
      </c>
      <c r="V1547" t="s">
        <v>241</v>
      </c>
      <c r="W1547" t="s">
        <v>47</v>
      </c>
      <c r="X1547" t="s">
        <v>151</v>
      </c>
      <c r="Y1547">
        <v>1</v>
      </c>
      <c r="Z1547">
        <v>4</v>
      </c>
      <c r="AA1547">
        <v>48</v>
      </c>
    </row>
    <row r="1548" spans="1:27" x14ac:dyDescent="0.35">
      <c r="A1548">
        <v>202</v>
      </c>
      <c r="B1548">
        <v>202</v>
      </c>
      <c r="C1548" t="s">
        <v>38</v>
      </c>
      <c r="D1548" t="s">
        <v>39</v>
      </c>
      <c r="E1548">
        <v>4</v>
      </c>
      <c r="F1548" t="s">
        <v>262</v>
      </c>
      <c r="G1548">
        <v>8</v>
      </c>
      <c r="H1548">
        <v>13</v>
      </c>
      <c r="I1548">
        <v>1</v>
      </c>
      <c r="J1548">
        <v>67</v>
      </c>
      <c r="K1548">
        <v>65</v>
      </c>
      <c r="L1548">
        <v>65</v>
      </c>
      <c r="M1548">
        <v>2</v>
      </c>
      <c r="N1548" t="s">
        <v>200</v>
      </c>
      <c r="O1548" t="s">
        <v>201</v>
      </c>
      <c r="P1548" t="s">
        <v>202</v>
      </c>
      <c r="Q1548" t="s">
        <v>203</v>
      </c>
      <c r="R1548" t="s">
        <v>202</v>
      </c>
      <c r="S1548" t="s">
        <v>46</v>
      </c>
      <c r="T1548" t="s">
        <v>204</v>
      </c>
      <c r="U1548">
        <v>2</v>
      </c>
      <c r="V1548" t="s">
        <v>230</v>
      </c>
      <c r="W1548" t="s">
        <v>148</v>
      </c>
      <c r="X1548" t="s">
        <v>54</v>
      </c>
      <c r="Y1548">
        <v>1</v>
      </c>
      <c r="Z1548">
        <v>4</v>
      </c>
      <c r="AA1548">
        <v>48</v>
      </c>
    </row>
    <row r="1549" spans="1:27" x14ac:dyDescent="0.35">
      <c r="A1549">
        <v>202</v>
      </c>
      <c r="B1549">
        <v>202</v>
      </c>
      <c r="C1549" t="s">
        <v>38</v>
      </c>
      <c r="D1549" t="s">
        <v>39</v>
      </c>
      <c r="E1549">
        <v>4</v>
      </c>
      <c r="F1549" t="s">
        <v>262</v>
      </c>
      <c r="G1549">
        <v>8</v>
      </c>
      <c r="H1549">
        <v>13</v>
      </c>
      <c r="I1549">
        <v>1</v>
      </c>
      <c r="J1549">
        <v>68</v>
      </c>
      <c r="K1549">
        <v>71</v>
      </c>
      <c r="L1549">
        <v>71</v>
      </c>
      <c r="M1549">
        <v>2</v>
      </c>
      <c r="N1549" t="s">
        <v>234</v>
      </c>
      <c r="O1549" t="s">
        <v>201</v>
      </c>
      <c r="P1549" t="s">
        <v>202</v>
      </c>
      <c r="Q1549" t="s">
        <v>235</v>
      </c>
      <c r="R1549" t="s">
        <v>202</v>
      </c>
      <c r="S1549" t="s">
        <v>46</v>
      </c>
      <c r="T1549" t="s">
        <v>236</v>
      </c>
      <c r="U1549">
        <v>5</v>
      </c>
      <c r="V1549" t="s">
        <v>204</v>
      </c>
      <c r="W1549" t="s">
        <v>191</v>
      </c>
      <c r="X1549" t="s">
        <v>86</v>
      </c>
      <c r="Y1549">
        <v>2</v>
      </c>
      <c r="Z1549">
        <v>4</v>
      </c>
      <c r="AA1549">
        <v>48</v>
      </c>
    </row>
    <row r="1550" spans="1:27" x14ac:dyDescent="0.35">
      <c r="A1550">
        <v>202</v>
      </c>
      <c r="B1550">
        <v>202</v>
      </c>
      <c r="C1550" t="s">
        <v>38</v>
      </c>
      <c r="D1550" t="s">
        <v>39</v>
      </c>
      <c r="E1550">
        <v>4</v>
      </c>
      <c r="F1550" t="s">
        <v>262</v>
      </c>
      <c r="G1550">
        <v>8</v>
      </c>
      <c r="H1550">
        <v>13</v>
      </c>
      <c r="I1550">
        <v>1</v>
      </c>
      <c r="J1550">
        <v>69</v>
      </c>
      <c r="K1550">
        <v>64</v>
      </c>
      <c r="L1550">
        <v>64</v>
      </c>
      <c r="M1550">
        <v>2</v>
      </c>
      <c r="N1550" t="s">
        <v>237</v>
      </c>
      <c r="O1550" t="s">
        <v>201</v>
      </c>
      <c r="P1550" t="s">
        <v>202</v>
      </c>
      <c r="Q1550" t="s">
        <v>224</v>
      </c>
      <c r="R1550" t="s">
        <v>202</v>
      </c>
      <c r="S1550" t="s">
        <v>53</v>
      </c>
      <c r="T1550" t="s">
        <v>238</v>
      </c>
      <c r="U1550">
        <v>1</v>
      </c>
      <c r="V1550" t="s">
        <v>225</v>
      </c>
      <c r="W1550" t="s">
        <v>171</v>
      </c>
      <c r="X1550" t="s">
        <v>112</v>
      </c>
      <c r="Y1550">
        <v>1</v>
      </c>
      <c r="Z1550">
        <v>4</v>
      </c>
      <c r="AA1550">
        <v>48</v>
      </c>
    </row>
    <row r="1551" spans="1:27" x14ac:dyDescent="0.35">
      <c r="A1551">
        <v>202</v>
      </c>
      <c r="B1551">
        <v>202</v>
      </c>
      <c r="C1551" t="s">
        <v>38</v>
      </c>
      <c r="D1551" t="s">
        <v>39</v>
      </c>
      <c r="E1551">
        <v>4</v>
      </c>
      <c r="F1551" t="s">
        <v>262</v>
      </c>
      <c r="G1551">
        <v>8</v>
      </c>
      <c r="H1551">
        <v>13</v>
      </c>
      <c r="I1551">
        <v>1</v>
      </c>
      <c r="J1551">
        <v>70</v>
      </c>
      <c r="K1551">
        <v>69</v>
      </c>
      <c r="L1551">
        <v>69</v>
      </c>
      <c r="M1551">
        <v>2</v>
      </c>
      <c r="N1551" t="s">
        <v>252</v>
      </c>
      <c r="O1551" t="s">
        <v>201</v>
      </c>
      <c r="P1551" t="s">
        <v>202</v>
      </c>
      <c r="Q1551" t="s">
        <v>218</v>
      </c>
      <c r="R1551" t="s">
        <v>202</v>
      </c>
      <c r="S1551" t="s">
        <v>63</v>
      </c>
      <c r="T1551" t="s">
        <v>253</v>
      </c>
      <c r="U1551">
        <v>1</v>
      </c>
      <c r="V1551" t="s">
        <v>219</v>
      </c>
      <c r="W1551" t="s">
        <v>100</v>
      </c>
      <c r="X1551" t="s">
        <v>133</v>
      </c>
      <c r="Y1551">
        <v>1</v>
      </c>
      <c r="Z1551">
        <v>4</v>
      </c>
      <c r="AA1551">
        <v>48</v>
      </c>
    </row>
    <row r="1552" spans="1:27" x14ac:dyDescent="0.35">
      <c r="A1552">
        <v>202</v>
      </c>
      <c r="B1552">
        <v>202</v>
      </c>
      <c r="C1552" t="s">
        <v>38</v>
      </c>
      <c r="D1552" t="s">
        <v>39</v>
      </c>
      <c r="E1552">
        <v>4</v>
      </c>
      <c r="F1552" t="s">
        <v>262</v>
      </c>
      <c r="G1552">
        <v>8</v>
      </c>
      <c r="H1552">
        <v>13</v>
      </c>
      <c r="I1552">
        <v>1</v>
      </c>
      <c r="J1552">
        <v>71</v>
      </c>
      <c r="K1552">
        <v>62</v>
      </c>
      <c r="L1552">
        <v>62</v>
      </c>
      <c r="M1552">
        <v>2</v>
      </c>
      <c r="N1552" t="s">
        <v>239</v>
      </c>
      <c r="O1552" t="s">
        <v>201</v>
      </c>
      <c r="P1552" t="s">
        <v>202</v>
      </c>
      <c r="Q1552" t="s">
        <v>240</v>
      </c>
      <c r="R1552" t="s">
        <v>202</v>
      </c>
      <c r="S1552" t="s">
        <v>63</v>
      </c>
      <c r="T1552" t="s">
        <v>241</v>
      </c>
      <c r="U1552">
        <v>2</v>
      </c>
      <c r="V1552" t="s">
        <v>210</v>
      </c>
      <c r="W1552" t="s">
        <v>120</v>
      </c>
      <c r="X1552" t="s">
        <v>128</v>
      </c>
      <c r="Y1552">
        <v>2</v>
      </c>
      <c r="Z1552">
        <v>4</v>
      </c>
      <c r="AA1552">
        <v>48</v>
      </c>
    </row>
    <row r="1553" spans="1:27" x14ac:dyDescent="0.35">
      <c r="A1553">
        <v>202</v>
      </c>
      <c r="B1553">
        <v>202</v>
      </c>
      <c r="C1553" t="s">
        <v>38</v>
      </c>
      <c r="D1553" t="s">
        <v>39</v>
      </c>
      <c r="E1553">
        <v>4</v>
      </c>
      <c r="F1553" t="s">
        <v>262</v>
      </c>
      <c r="G1553">
        <v>8</v>
      </c>
      <c r="H1553">
        <v>13</v>
      </c>
      <c r="I1553">
        <v>1</v>
      </c>
      <c r="J1553">
        <v>72</v>
      </c>
      <c r="K1553">
        <v>67</v>
      </c>
      <c r="L1553">
        <v>67</v>
      </c>
      <c r="M1553">
        <v>2</v>
      </c>
      <c r="N1553" t="s">
        <v>226</v>
      </c>
      <c r="O1553" t="s">
        <v>201</v>
      </c>
      <c r="P1553" t="s">
        <v>202</v>
      </c>
      <c r="Q1553" t="s">
        <v>227</v>
      </c>
      <c r="R1553" t="s">
        <v>202</v>
      </c>
      <c r="S1553" t="s">
        <v>81</v>
      </c>
      <c r="T1553" t="s">
        <v>228</v>
      </c>
      <c r="U1553">
        <v>1</v>
      </c>
      <c r="V1553" t="s">
        <v>243</v>
      </c>
      <c r="W1553" t="s">
        <v>96</v>
      </c>
      <c r="X1553" t="s">
        <v>169</v>
      </c>
      <c r="Y1553">
        <v>1</v>
      </c>
      <c r="Z1553">
        <v>4</v>
      </c>
      <c r="AA1553">
        <v>48</v>
      </c>
    </row>
    <row r="1554" spans="1:27" x14ac:dyDescent="0.35">
      <c r="A1554">
        <v>202</v>
      </c>
      <c r="B1554">
        <v>202</v>
      </c>
      <c r="C1554" t="s">
        <v>38</v>
      </c>
      <c r="D1554" t="s">
        <v>39</v>
      </c>
      <c r="E1554">
        <v>4</v>
      </c>
      <c r="F1554" t="s">
        <v>40</v>
      </c>
      <c r="G1554">
        <v>2</v>
      </c>
      <c r="H1554">
        <v>14</v>
      </c>
      <c r="I1554">
        <v>1</v>
      </c>
      <c r="J1554">
        <v>1</v>
      </c>
      <c r="K1554">
        <v>10</v>
      </c>
      <c r="L1554">
        <v>10</v>
      </c>
      <c r="M1554">
        <v>1</v>
      </c>
      <c r="N1554" t="s">
        <v>264</v>
      </c>
      <c r="O1554" t="s">
        <v>42</v>
      </c>
      <c r="P1554" t="s">
        <v>56</v>
      </c>
      <c r="Q1554" t="s">
        <v>57</v>
      </c>
      <c r="R1554" t="s">
        <v>52</v>
      </c>
      <c r="S1554" t="s">
        <v>53</v>
      </c>
      <c r="T1554" t="s">
        <v>265</v>
      </c>
      <c r="U1554">
        <v>0</v>
      </c>
      <c r="V1554" t="s">
        <v>48</v>
      </c>
      <c r="W1554" t="s">
        <v>48</v>
      </c>
      <c r="X1554" t="s">
        <v>48</v>
      </c>
      <c r="Y1554">
        <v>0</v>
      </c>
      <c r="Z1554">
        <v>0</v>
      </c>
      <c r="AA1554">
        <v>48</v>
      </c>
    </row>
    <row r="1555" spans="1:27" x14ac:dyDescent="0.35">
      <c r="A1555">
        <v>202</v>
      </c>
      <c r="B1555">
        <v>202</v>
      </c>
      <c r="C1555" t="s">
        <v>38</v>
      </c>
      <c r="D1555" t="s">
        <v>39</v>
      </c>
      <c r="E1555">
        <v>4</v>
      </c>
      <c r="F1555" t="s">
        <v>40</v>
      </c>
      <c r="G1555">
        <v>2</v>
      </c>
      <c r="H1555">
        <v>14</v>
      </c>
      <c r="I1555">
        <v>1</v>
      </c>
      <c r="J1555">
        <v>2</v>
      </c>
      <c r="K1555">
        <v>6</v>
      </c>
      <c r="L1555">
        <v>6</v>
      </c>
      <c r="M1555">
        <v>1</v>
      </c>
      <c r="N1555" t="s">
        <v>266</v>
      </c>
      <c r="O1555" t="s">
        <v>42</v>
      </c>
      <c r="P1555" t="s">
        <v>60</v>
      </c>
      <c r="Q1555" t="s">
        <v>61</v>
      </c>
      <c r="R1555" t="s">
        <v>80</v>
      </c>
      <c r="S1555" t="s">
        <v>81</v>
      </c>
      <c r="T1555" t="s">
        <v>267</v>
      </c>
      <c r="U1555">
        <v>0</v>
      </c>
      <c r="V1555" t="s">
        <v>48</v>
      </c>
      <c r="W1555" t="s">
        <v>48</v>
      </c>
      <c r="X1555" t="s">
        <v>48</v>
      </c>
      <c r="Y1555">
        <v>0</v>
      </c>
      <c r="Z1555">
        <v>0</v>
      </c>
      <c r="AA1555">
        <v>48</v>
      </c>
    </row>
    <row r="1556" spans="1:27" x14ac:dyDescent="0.35">
      <c r="A1556">
        <v>202</v>
      </c>
      <c r="B1556">
        <v>202</v>
      </c>
      <c r="C1556" t="s">
        <v>38</v>
      </c>
      <c r="D1556" t="s">
        <v>39</v>
      </c>
      <c r="E1556">
        <v>4</v>
      </c>
      <c r="F1556" t="s">
        <v>40</v>
      </c>
      <c r="G1556">
        <v>2</v>
      </c>
      <c r="H1556">
        <v>14</v>
      </c>
      <c r="I1556">
        <v>1</v>
      </c>
      <c r="J1556">
        <v>3</v>
      </c>
      <c r="K1556">
        <v>4</v>
      </c>
      <c r="L1556">
        <v>4</v>
      </c>
      <c r="M1556">
        <v>1</v>
      </c>
      <c r="N1556" t="s">
        <v>268</v>
      </c>
      <c r="O1556" t="s">
        <v>42</v>
      </c>
      <c r="P1556" t="s">
        <v>70</v>
      </c>
      <c r="Q1556" t="s">
        <v>71</v>
      </c>
      <c r="R1556" t="s">
        <v>52</v>
      </c>
      <c r="S1556" t="s">
        <v>53</v>
      </c>
      <c r="T1556" t="s">
        <v>269</v>
      </c>
      <c r="U1556">
        <v>0</v>
      </c>
      <c r="V1556" t="s">
        <v>48</v>
      </c>
      <c r="W1556" t="s">
        <v>48</v>
      </c>
      <c r="X1556" t="s">
        <v>48</v>
      </c>
      <c r="Y1556">
        <v>0</v>
      </c>
      <c r="Z1556">
        <v>0</v>
      </c>
      <c r="AA1556">
        <v>48</v>
      </c>
    </row>
    <row r="1557" spans="1:27" x14ac:dyDescent="0.35">
      <c r="A1557">
        <v>202</v>
      </c>
      <c r="B1557">
        <v>202</v>
      </c>
      <c r="C1557" t="s">
        <v>38</v>
      </c>
      <c r="D1557" t="s">
        <v>39</v>
      </c>
      <c r="E1557">
        <v>4</v>
      </c>
      <c r="F1557" t="s">
        <v>40</v>
      </c>
      <c r="G1557">
        <v>2</v>
      </c>
      <c r="H1557">
        <v>14</v>
      </c>
      <c r="I1557">
        <v>1</v>
      </c>
      <c r="J1557">
        <v>4</v>
      </c>
      <c r="K1557">
        <v>12</v>
      </c>
      <c r="L1557">
        <v>12</v>
      </c>
      <c r="M1557">
        <v>1</v>
      </c>
      <c r="N1557" t="s">
        <v>270</v>
      </c>
      <c r="O1557" t="s">
        <v>42</v>
      </c>
      <c r="P1557" t="s">
        <v>78</v>
      </c>
      <c r="Q1557" t="s">
        <v>79</v>
      </c>
      <c r="R1557" t="s">
        <v>62</v>
      </c>
      <c r="S1557" t="s">
        <v>63</v>
      </c>
      <c r="T1557" t="s">
        <v>271</v>
      </c>
      <c r="U1557">
        <v>0</v>
      </c>
      <c r="V1557" t="s">
        <v>48</v>
      </c>
      <c r="W1557" t="s">
        <v>48</v>
      </c>
      <c r="X1557" t="s">
        <v>48</v>
      </c>
      <c r="Y1557">
        <v>0</v>
      </c>
      <c r="Z1557">
        <v>0</v>
      </c>
      <c r="AA1557">
        <v>48</v>
      </c>
    </row>
    <row r="1558" spans="1:27" x14ac:dyDescent="0.35">
      <c r="A1558">
        <v>202</v>
      </c>
      <c r="B1558">
        <v>202</v>
      </c>
      <c r="C1558" t="s">
        <v>38</v>
      </c>
      <c r="D1558" t="s">
        <v>39</v>
      </c>
      <c r="E1558">
        <v>4</v>
      </c>
      <c r="F1558" t="s">
        <v>40</v>
      </c>
      <c r="G1558">
        <v>2</v>
      </c>
      <c r="H1558">
        <v>14</v>
      </c>
      <c r="I1558">
        <v>1</v>
      </c>
      <c r="J1558">
        <v>5</v>
      </c>
      <c r="K1558">
        <v>9</v>
      </c>
      <c r="L1558">
        <v>9</v>
      </c>
      <c r="M1558">
        <v>1</v>
      </c>
      <c r="N1558" t="s">
        <v>272</v>
      </c>
      <c r="O1558" t="s">
        <v>42</v>
      </c>
      <c r="P1558" t="s">
        <v>56</v>
      </c>
      <c r="Q1558" t="s">
        <v>57</v>
      </c>
      <c r="R1558" t="s">
        <v>80</v>
      </c>
      <c r="S1558" t="s">
        <v>81</v>
      </c>
      <c r="T1558" t="s">
        <v>273</v>
      </c>
      <c r="U1558">
        <v>0</v>
      </c>
      <c r="V1558" t="s">
        <v>48</v>
      </c>
      <c r="W1558" t="s">
        <v>48</v>
      </c>
      <c r="X1558" t="s">
        <v>48</v>
      </c>
      <c r="Y1558">
        <v>0</v>
      </c>
      <c r="Z1558">
        <v>0</v>
      </c>
      <c r="AA1558">
        <v>48</v>
      </c>
    </row>
    <row r="1559" spans="1:27" x14ac:dyDescent="0.35">
      <c r="A1559">
        <v>202</v>
      </c>
      <c r="B1559">
        <v>202</v>
      </c>
      <c r="C1559" t="s">
        <v>38</v>
      </c>
      <c r="D1559" t="s">
        <v>39</v>
      </c>
      <c r="E1559">
        <v>4</v>
      </c>
      <c r="F1559" t="s">
        <v>40</v>
      </c>
      <c r="G1559">
        <v>2</v>
      </c>
      <c r="H1559">
        <v>14</v>
      </c>
      <c r="I1559">
        <v>1</v>
      </c>
      <c r="J1559">
        <v>6</v>
      </c>
      <c r="K1559">
        <v>7</v>
      </c>
      <c r="L1559">
        <v>7</v>
      </c>
      <c r="M1559">
        <v>1</v>
      </c>
      <c r="N1559" t="s">
        <v>274</v>
      </c>
      <c r="O1559" t="s">
        <v>42</v>
      </c>
      <c r="P1559" t="s">
        <v>43</v>
      </c>
      <c r="Q1559" t="s">
        <v>44</v>
      </c>
      <c r="R1559" t="s">
        <v>80</v>
      </c>
      <c r="S1559" t="s">
        <v>81</v>
      </c>
      <c r="T1559" t="s">
        <v>275</v>
      </c>
      <c r="U1559">
        <v>0</v>
      </c>
      <c r="V1559" t="s">
        <v>48</v>
      </c>
      <c r="W1559" t="s">
        <v>48</v>
      </c>
      <c r="X1559" t="s">
        <v>48</v>
      </c>
      <c r="Y1559">
        <v>0</v>
      </c>
      <c r="Z1559">
        <v>0</v>
      </c>
      <c r="AA1559">
        <v>48</v>
      </c>
    </row>
    <row r="1560" spans="1:27" x14ac:dyDescent="0.35">
      <c r="A1560">
        <v>202</v>
      </c>
      <c r="B1560">
        <v>202</v>
      </c>
      <c r="C1560" t="s">
        <v>38</v>
      </c>
      <c r="D1560" t="s">
        <v>39</v>
      </c>
      <c r="E1560">
        <v>4</v>
      </c>
      <c r="F1560" t="s">
        <v>40</v>
      </c>
      <c r="G1560">
        <v>2</v>
      </c>
      <c r="H1560">
        <v>14</v>
      </c>
      <c r="I1560">
        <v>1</v>
      </c>
      <c r="J1560">
        <v>7</v>
      </c>
      <c r="K1560">
        <v>2</v>
      </c>
      <c r="L1560">
        <v>2</v>
      </c>
      <c r="M1560">
        <v>1</v>
      </c>
      <c r="N1560" t="s">
        <v>276</v>
      </c>
      <c r="O1560" t="s">
        <v>42</v>
      </c>
      <c r="P1560" t="s">
        <v>98</v>
      </c>
      <c r="Q1560" t="s">
        <v>99</v>
      </c>
      <c r="R1560" t="s">
        <v>52</v>
      </c>
      <c r="S1560" t="s">
        <v>53</v>
      </c>
      <c r="T1560" t="s">
        <v>277</v>
      </c>
      <c r="U1560">
        <v>0</v>
      </c>
      <c r="V1560" t="s">
        <v>48</v>
      </c>
      <c r="W1560" t="s">
        <v>48</v>
      </c>
      <c r="X1560" t="s">
        <v>48</v>
      </c>
      <c r="Y1560">
        <v>0</v>
      </c>
      <c r="Z1560">
        <v>0</v>
      </c>
      <c r="AA1560">
        <v>48</v>
      </c>
    </row>
    <row r="1561" spans="1:27" x14ac:dyDescent="0.35">
      <c r="A1561">
        <v>202</v>
      </c>
      <c r="B1561">
        <v>202</v>
      </c>
      <c r="C1561" t="s">
        <v>38</v>
      </c>
      <c r="D1561" t="s">
        <v>39</v>
      </c>
      <c r="E1561">
        <v>4</v>
      </c>
      <c r="F1561" t="s">
        <v>40</v>
      </c>
      <c r="G1561">
        <v>2</v>
      </c>
      <c r="H1561">
        <v>14</v>
      </c>
      <c r="I1561">
        <v>1</v>
      </c>
      <c r="J1561">
        <v>8</v>
      </c>
      <c r="K1561">
        <v>11</v>
      </c>
      <c r="L1561">
        <v>11</v>
      </c>
      <c r="M1561">
        <v>1</v>
      </c>
      <c r="N1561" t="s">
        <v>278</v>
      </c>
      <c r="O1561" t="s">
        <v>42</v>
      </c>
      <c r="P1561" t="s">
        <v>78</v>
      </c>
      <c r="Q1561" t="s">
        <v>79</v>
      </c>
      <c r="R1561" t="s">
        <v>45</v>
      </c>
      <c r="S1561" t="s">
        <v>46</v>
      </c>
      <c r="T1561" t="s">
        <v>279</v>
      </c>
      <c r="U1561">
        <v>0</v>
      </c>
      <c r="V1561" t="s">
        <v>48</v>
      </c>
      <c r="W1561" t="s">
        <v>48</v>
      </c>
      <c r="X1561" t="s">
        <v>48</v>
      </c>
      <c r="Y1561">
        <v>0</v>
      </c>
      <c r="Z1561">
        <v>0</v>
      </c>
      <c r="AA1561">
        <v>48</v>
      </c>
    </row>
    <row r="1562" spans="1:27" x14ac:dyDescent="0.35">
      <c r="A1562">
        <v>202</v>
      </c>
      <c r="B1562">
        <v>202</v>
      </c>
      <c r="C1562" t="s">
        <v>38</v>
      </c>
      <c r="D1562" t="s">
        <v>39</v>
      </c>
      <c r="E1562">
        <v>4</v>
      </c>
      <c r="F1562" t="s">
        <v>40</v>
      </c>
      <c r="G1562">
        <v>2</v>
      </c>
      <c r="H1562">
        <v>14</v>
      </c>
      <c r="I1562">
        <v>1</v>
      </c>
      <c r="J1562">
        <v>9</v>
      </c>
      <c r="K1562">
        <v>1</v>
      </c>
      <c r="L1562">
        <v>1</v>
      </c>
      <c r="M1562">
        <v>1</v>
      </c>
      <c r="N1562" t="s">
        <v>280</v>
      </c>
      <c r="O1562" t="s">
        <v>42</v>
      </c>
      <c r="P1562" t="s">
        <v>98</v>
      </c>
      <c r="Q1562" t="s">
        <v>99</v>
      </c>
      <c r="R1562" t="s">
        <v>62</v>
      </c>
      <c r="S1562" t="s">
        <v>63</v>
      </c>
      <c r="T1562" t="s">
        <v>281</v>
      </c>
      <c r="U1562">
        <v>0</v>
      </c>
      <c r="V1562" t="s">
        <v>48</v>
      </c>
      <c r="W1562" t="s">
        <v>48</v>
      </c>
      <c r="X1562" t="s">
        <v>48</v>
      </c>
      <c r="Y1562">
        <v>0</v>
      </c>
      <c r="Z1562">
        <v>0</v>
      </c>
      <c r="AA1562">
        <v>48</v>
      </c>
    </row>
    <row r="1563" spans="1:27" x14ac:dyDescent="0.35">
      <c r="A1563">
        <v>202</v>
      </c>
      <c r="B1563">
        <v>202</v>
      </c>
      <c r="C1563" t="s">
        <v>38</v>
      </c>
      <c r="D1563" t="s">
        <v>39</v>
      </c>
      <c r="E1563">
        <v>4</v>
      </c>
      <c r="F1563" t="s">
        <v>40</v>
      </c>
      <c r="G1563">
        <v>2</v>
      </c>
      <c r="H1563">
        <v>14</v>
      </c>
      <c r="I1563">
        <v>1</v>
      </c>
      <c r="J1563">
        <v>10</v>
      </c>
      <c r="K1563">
        <v>8</v>
      </c>
      <c r="L1563">
        <v>8</v>
      </c>
      <c r="M1563">
        <v>1</v>
      </c>
      <c r="N1563" t="s">
        <v>282</v>
      </c>
      <c r="O1563" t="s">
        <v>42</v>
      </c>
      <c r="P1563" t="s">
        <v>43</v>
      </c>
      <c r="Q1563" t="s">
        <v>44</v>
      </c>
      <c r="R1563" t="s">
        <v>62</v>
      </c>
      <c r="S1563" t="s">
        <v>63</v>
      </c>
      <c r="T1563" t="s">
        <v>283</v>
      </c>
      <c r="U1563">
        <v>0</v>
      </c>
      <c r="V1563" t="s">
        <v>48</v>
      </c>
      <c r="W1563" t="s">
        <v>48</v>
      </c>
      <c r="X1563" t="s">
        <v>48</v>
      </c>
      <c r="Y1563">
        <v>0</v>
      </c>
      <c r="Z1563">
        <v>0</v>
      </c>
      <c r="AA1563">
        <v>48</v>
      </c>
    </row>
    <row r="1564" spans="1:27" x14ac:dyDescent="0.35">
      <c r="A1564">
        <v>202</v>
      </c>
      <c r="B1564">
        <v>202</v>
      </c>
      <c r="C1564" t="s">
        <v>38</v>
      </c>
      <c r="D1564" t="s">
        <v>39</v>
      </c>
      <c r="E1564">
        <v>4</v>
      </c>
      <c r="F1564" t="s">
        <v>40</v>
      </c>
      <c r="G1564">
        <v>2</v>
      </c>
      <c r="H1564">
        <v>14</v>
      </c>
      <c r="I1564">
        <v>1</v>
      </c>
      <c r="J1564">
        <v>11</v>
      </c>
      <c r="K1564">
        <v>3</v>
      </c>
      <c r="L1564">
        <v>3</v>
      </c>
      <c r="M1564">
        <v>1</v>
      </c>
      <c r="N1564" t="s">
        <v>284</v>
      </c>
      <c r="O1564" t="s">
        <v>42</v>
      </c>
      <c r="P1564" t="s">
        <v>70</v>
      </c>
      <c r="Q1564" t="s">
        <v>71</v>
      </c>
      <c r="R1564" t="s">
        <v>45</v>
      </c>
      <c r="S1564" t="s">
        <v>46</v>
      </c>
      <c r="T1564" t="s">
        <v>285</v>
      </c>
      <c r="U1564">
        <v>0</v>
      </c>
      <c r="V1564" t="s">
        <v>48</v>
      </c>
      <c r="W1564" t="s">
        <v>48</v>
      </c>
      <c r="X1564" t="s">
        <v>48</v>
      </c>
      <c r="Y1564">
        <v>0</v>
      </c>
      <c r="Z1564">
        <v>0</v>
      </c>
      <c r="AA1564">
        <v>48</v>
      </c>
    </row>
    <row r="1565" spans="1:27" x14ac:dyDescent="0.35">
      <c r="A1565">
        <v>202</v>
      </c>
      <c r="B1565">
        <v>202</v>
      </c>
      <c r="C1565" t="s">
        <v>38</v>
      </c>
      <c r="D1565" t="s">
        <v>39</v>
      </c>
      <c r="E1565">
        <v>4</v>
      </c>
      <c r="F1565" t="s">
        <v>40</v>
      </c>
      <c r="G1565">
        <v>2</v>
      </c>
      <c r="H1565">
        <v>14</v>
      </c>
      <c r="I1565">
        <v>1</v>
      </c>
      <c r="J1565">
        <v>12</v>
      </c>
      <c r="K1565">
        <v>5</v>
      </c>
      <c r="L1565">
        <v>5</v>
      </c>
      <c r="M1565">
        <v>1</v>
      </c>
      <c r="N1565" t="s">
        <v>286</v>
      </c>
      <c r="O1565" t="s">
        <v>42</v>
      </c>
      <c r="P1565" t="s">
        <v>60</v>
      </c>
      <c r="Q1565" t="s">
        <v>61</v>
      </c>
      <c r="R1565" t="s">
        <v>45</v>
      </c>
      <c r="S1565" t="s">
        <v>46</v>
      </c>
      <c r="T1565" t="s">
        <v>287</v>
      </c>
      <c r="U1565">
        <v>0</v>
      </c>
      <c r="V1565" t="s">
        <v>48</v>
      </c>
      <c r="W1565" t="s">
        <v>48</v>
      </c>
      <c r="X1565" t="s">
        <v>48</v>
      </c>
      <c r="Y1565">
        <v>0</v>
      </c>
      <c r="Z1565">
        <v>0</v>
      </c>
      <c r="AA1565">
        <v>48</v>
      </c>
    </row>
    <row r="1566" spans="1:27" x14ac:dyDescent="0.35">
      <c r="A1566">
        <v>202</v>
      </c>
      <c r="B1566">
        <v>202</v>
      </c>
      <c r="C1566" t="s">
        <v>38</v>
      </c>
      <c r="D1566" t="s">
        <v>39</v>
      </c>
      <c r="E1566">
        <v>4</v>
      </c>
      <c r="F1566" t="s">
        <v>40</v>
      </c>
      <c r="G1566">
        <v>2</v>
      </c>
      <c r="H1566">
        <v>14</v>
      </c>
      <c r="I1566">
        <v>1</v>
      </c>
      <c r="J1566">
        <v>13</v>
      </c>
      <c r="K1566">
        <v>20</v>
      </c>
      <c r="L1566">
        <v>20</v>
      </c>
      <c r="M1566">
        <v>1</v>
      </c>
      <c r="N1566" t="s">
        <v>288</v>
      </c>
      <c r="O1566" t="s">
        <v>124</v>
      </c>
      <c r="P1566" t="s">
        <v>135</v>
      </c>
      <c r="Q1566" t="s">
        <v>136</v>
      </c>
      <c r="R1566" t="s">
        <v>147</v>
      </c>
      <c r="S1566" t="s">
        <v>63</v>
      </c>
      <c r="T1566" t="s">
        <v>289</v>
      </c>
      <c r="U1566">
        <v>0</v>
      </c>
      <c r="V1566" t="s">
        <v>48</v>
      </c>
      <c r="W1566" t="s">
        <v>48</v>
      </c>
      <c r="X1566" t="s">
        <v>48</v>
      </c>
      <c r="Y1566">
        <v>0</v>
      </c>
      <c r="Z1566">
        <v>0</v>
      </c>
      <c r="AA1566">
        <v>48</v>
      </c>
    </row>
    <row r="1567" spans="1:27" x14ac:dyDescent="0.35">
      <c r="A1567">
        <v>202</v>
      </c>
      <c r="B1567">
        <v>202</v>
      </c>
      <c r="C1567" t="s">
        <v>38</v>
      </c>
      <c r="D1567" t="s">
        <v>39</v>
      </c>
      <c r="E1567">
        <v>4</v>
      </c>
      <c r="F1567" t="s">
        <v>40</v>
      </c>
      <c r="G1567">
        <v>2</v>
      </c>
      <c r="H1567">
        <v>14</v>
      </c>
      <c r="I1567">
        <v>1</v>
      </c>
      <c r="J1567">
        <v>14</v>
      </c>
      <c r="K1567">
        <v>14</v>
      </c>
      <c r="L1567">
        <v>14</v>
      </c>
      <c r="M1567">
        <v>1</v>
      </c>
      <c r="N1567" t="s">
        <v>290</v>
      </c>
      <c r="O1567" t="s">
        <v>124</v>
      </c>
      <c r="P1567" t="s">
        <v>163</v>
      </c>
      <c r="Q1567" t="s">
        <v>164</v>
      </c>
      <c r="R1567" t="s">
        <v>150</v>
      </c>
      <c r="S1567" t="s">
        <v>53</v>
      </c>
      <c r="T1567" t="s">
        <v>291</v>
      </c>
      <c r="U1567">
        <v>0</v>
      </c>
      <c r="V1567" t="s">
        <v>48</v>
      </c>
      <c r="W1567" t="s">
        <v>48</v>
      </c>
      <c r="X1567" t="s">
        <v>48</v>
      </c>
      <c r="Y1567">
        <v>0</v>
      </c>
      <c r="Z1567">
        <v>0</v>
      </c>
      <c r="AA1567">
        <v>48</v>
      </c>
    </row>
    <row r="1568" spans="1:27" x14ac:dyDescent="0.35">
      <c r="A1568">
        <v>202</v>
      </c>
      <c r="B1568">
        <v>202</v>
      </c>
      <c r="C1568" t="s">
        <v>38</v>
      </c>
      <c r="D1568" t="s">
        <v>39</v>
      </c>
      <c r="E1568">
        <v>4</v>
      </c>
      <c r="F1568" t="s">
        <v>40</v>
      </c>
      <c r="G1568">
        <v>2</v>
      </c>
      <c r="H1568">
        <v>14</v>
      </c>
      <c r="I1568">
        <v>1</v>
      </c>
      <c r="J1568">
        <v>15</v>
      </c>
      <c r="K1568">
        <v>19</v>
      </c>
      <c r="L1568">
        <v>19</v>
      </c>
      <c r="M1568">
        <v>1</v>
      </c>
      <c r="N1568" t="s">
        <v>292</v>
      </c>
      <c r="O1568" t="s">
        <v>124</v>
      </c>
      <c r="P1568" t="s">
        <v>135</v>
      </c>
      <c r="Q1568" t="s">
        <v>136</v>
      </c>
      <c r="R1568" t="s">
        <v>132</v>
      </c>
      <c r="S1568" t="s">
        <v>81</v>
      </c>
      <c r="T1568" t="s">
        <v>293</v>
      </c>
      <c r="U1568">
        <v>0</v>
      </c>
      <c r="V1568" t="s">
        <v>48</v>
      </c>
      <c r="W1568" t="s">
        <v>48</v>
      </c>
      <c r="X1568" t="s">
        <v>48</v>
      </c>
      <c r="Y1568">
        <v>0</v>
      </c>
      <c r="Z1568">
        <v>0</v>
      </c>
      <c r="AA1568">
        <v>48</v>
      </c>
    </row>
    <row r="1569" spans="1:27" x14ac:dyDescent="0.35">
      <c r="A1569">
        <v>202</v>
      </c>
      <c r="B1569">
        <v>202</v>
      </c>
      <c r="C1569" t="s">
        <v>38</v>
      </c>
      <c r="D1569" t="s">
        <v>39</v>
      </c>
      <c r="E1569">
        <v>4</v>
      </c>
      <c r="F1569" t="s">
        <v>40</v>
      </c>
      <c r="G1569">
        <v>2</v>
      </c>
      <c r="H1569">
        <v>14</v>
      </c>
      <c r="I1569">
        <v>1</v>
      </c>
      <c r="J1569">
        <v>16</v>
      </c>
      <c r="K1569">
        <v>15</v>
      </c>
      <c r="L1569">
        <v>15</v>
      </c>
      <c r="M1569">
        <v>1</v>
      </c>
      <c r="N1569" t="s">
        <v>294</v>
      </c>
      <c r="O1569" t="s">
        <v>124</v>
      </c>
      <c r="P1569" t="s">
        <v>157</v>
      </c>
      <c r="Q1569" t="s">
        <v>158</v>
      </c>
      <c r="R1569" t="s">
        <v>127</v>
      </c>
      <c r="S1569" t="s">
        <v>46</v>
      </c>
      <c r="T1569" t="s">
        <v>295</v>
      </c>
      <c r="U1569">
        <v>0</v>
      </c>
      <c r="V1569" t="s">
        <v>48</v>
      </c>
      <c r="W1569" t="s">
        <v>48</v>
      </c>
      <c r="X1569" t="s">
        <v>48</v>
      </c>
      <c r="Y1569">
        <v>0</v>
      </c>
      <c r="Z1569">
        <v>0</v>
      </c>
      <c r="AA1569">
        <v>48</v>
      </c>
    </row>
    <row r="1570" spans="1:27" x14ac:dyDescent="0.35">
      <c r="A1570">
        <v>202</v>
      </c>
      <c r="B1570">
        <v>202</v>
      </c>
      <c r="C1570" t="s">
        <v>38</v>
      </c>
      <c r="D1570" t="s">
        <v>39</v>
      </c>
      <c r="E1570">
        <v>4</v>
      </c>
      <c r="F1570" t="s">
        <v>40</v>
      </c>
      <c r="G1570">
        <v>2</v>
      </c>
      <c r="H1570">
        <v>14</v>
      </c>
      <c r="I1570">
        <v>1</v>
      </c>
      <c r="J1570">
        <v>17</v>
      </c>
      <c r="K1570">
        <v>24</v>
      </c>
      <c r="L1570">
        <v>24</v>
      </c>
      <c r="M1570">
        <v>1</v>
      </c>
      <c r="N1570" t="s">
        <v>296</v>
      </c>
      <c r="O1570" t="s">
        <v>124</v>
      </c>
      <c r="P1570" t="s">
        <v>177</v>
      </c>
      <c r="Q1570" t="s">
        <v>178</v>
      </c>
      <c r="R1570" t="s">
        <v>147</v>
      </c>
      <c r="S1570" t="s">
        <v>63</v>
      </c>
      <c r="T1570" t="s">
        <v>297</v>
      </c>
      <c r="U1570">
        <v>0</v>
      </c>
      <c r="V1570" t="s">
        <v>48</v>
      </c>
      <c r="W1570" t="s">
        <v>48</v>
      </c>
      <c r="X1570" t="s">
        <v>48</v>
      </c>
      <c r="Y1570">
        <v>0</v>
      </c>
      <c r="Z1570">
        <v>0</v>
      </c>
      <c r="AA1570">
        <v>48</v>
      </c>
    </row>
    <row r="1571" spans="1:27" x14ac:dyDescent="0.35">
      <c r="A1571">
        <v>202</v>
      </c>
      <c r="B1571">
        <v>202</v>
      </c>
      <c r="C1571" t="s">
        <v>38</v>
      </c>
      <c r="D1571" t="s">
        <v>39</v>
      </c>
      <c r="E1571">
        <v>4</v>
      </c>
      <c r="F1571" t="s">
        <v>40</v>
      </c>
      <c r="G1571">
        <v>2</v>
      </c>
      <c r="H1571">
        <v>14</v>
      </c>
      <c r="I1571">
        <v>1</v>
      </c>
      <c r="J1571">
        <v>18</v>
      </c>
      <c r="K1571">
        <v>13</v>
      </c>
      <c r="L1571">
        <v>13</v>
      </c>
      <c r="M1571">
        <v>1</v>
      </c>
      <c r="N1571" t="s">
        <v>298</v>
      </c>
      <c r="O1571" t="s">
        <v>124</v>
      </c>
      <c r="P1571" t="s">
        <v>163</v>
      </c>
      <c r="Q1571" t="s">
        <v>164</v>
      </c>
      <c r="R1571" t="s">
        <v>147</v>
      </c>
      <c r="S1571" t="s">
        <v>63</v>
      </c>
      <c r="T1571" t="s">
        <v>299</v>
      </c>
      <c r="U1571">
        <v>0</v>
      </c>
      <c r="V1571" t="s">
        <v>48</v>
      </c>
      <c r="W1571" t="s">
        <v>48</v>
      </c>
      <c r="X1571" t="s">
        <v>48</v>
      </c>
      <c r="Y1571">
        <v>0</v>
      </c>
      <c r="Z1571">
        <v>0</v>
      </c>
      <c r="AA1571">
        <v>48</v>
      </c>
    </row>
    <row r="1572" spans="1:27" x14ac:dyDescent="0.35">
      <c r="A1572">
        <v>202</v>
      </c>
      <c r="B1572">
        <v>202</v>
      </c>
      <c r="C1572" t="s">
        <v>38</v>
      </c>
      <c r="D1572" t="s">
        <v>39</v>
      </c>
      <c r="E1572">
        <v>4</v>
      </c>
      <c r="F1572" t="s">
        <v>40</v>
      </c>
      <c r="G1572">
        <v>2</v>
      </c>
      <c r="H1572">
        <v>14</v>
      </c>
      <c r="I1572">
        <v>1</v>
      </c>
      <c r="J1572">
        <v>19</v>
      </c>
      <c r="K1572">
        <v>21</v>
      </c>
      <c r="L1572">
        <v>21</v>
      </c>
      <c r="M1572">
        <v>1</v>
      </c>
      <c r="N1572" t="s">
        <v>300</v>
      </c>
      <c r="O1572" t="s">
        <v>124</v>
      </c>
      <c r="P1572" t="s">
        <v>125</v>
      </c>
      <c r="Q1572" t="s">
        <v>126</v>
      </c>
      <c r="R1572" t="s">
        <v>132</v>
      </c>
      <c r="S1572" t="s">
        <v>81</v>
      </c>
      <c r="T1572" t="s">
        <v>301</v>
      </c>
      <c r="U1572">
        <v>0</v>
      </c>
      <c r="V1572" t="s">
        <v>48</v>
      </c>
      <c r="W1572" t="s">
        <v>48</v>
      </c>
      <c r="X1572" t="s">
        <v>48</v>
      </c>
      <c r="Y1572">
        <v>0</v>
      </c>
      <c r="Z1572">
        <v>0</v>
      </c>
      <c r="AA1572">
        <v>48</v>
      </c>
    </row>
    <row r="1573" spans="1:27" x14ac:dyDescent="0.35">
      <c r="A1573">
        <v>202</v>
      </c>
      <c r="B1573">
        <v>202</v>
      </c>
      <c r="C1573" t="s">
        <v>38</v>
      </c>
      <c r="D1573" t="s">
        <v>39</v>
      </c>
      <c r="E1573">
        <v>4</v>
      </c>
      <c r="F1573" t="s">
        <v>40</v>
      </c>
      <c r="G1573">
        <v>2</v>
      </c>
      <c r="H1573">
        <v>14</v>
      </c>
      <c r="I1573">
        <v>1</v>
      </c>
      <c r="J1573">
        <v>20</v>
      </c>
      <c r="K1573">
        <v>17</v>
      </c>
      <c r="L1573">
        <v>17</v>
      </c>
      <c r="M1573">
        <v>1</v>
      </c>
      <c r="N1573" t="s">
        <v>302</v>
      </c>
      <c r="O1573" t="s">
        <v>124</v>
      </c>
      <c r="P1573" t="s">
        <v>153</v>
      </c>
      <c r="Q1573" t="s">
        <v>154</v>
      </c>
      <c r="R1573" t="s">
        <v>127</v>
      </c>
      <c r="S1573" t="s">
        <v>46</v>
      </c>
      <c r="T1573" t="s">
        <v>303</v>
      </c>
      <c r="U1573">
        <v>0</v>
      </c>
      <c r="V1573" t="s">
        <v>48</v>
      </c>
      <c r="W1573" t="s">
        <v>48</v>
      </c>
      <c r="X1573" t="s">
        <v>48</v>
      </c>
      <c r="Y1573">
        <v>0</v>
      </c>
      <c r="Z1573">
        <v>0</v>
      </c>
      <c r="AA1573">
        <v>48</v>
      </c>
    </row>
    <row r="1574" spans="1:27" x14ac:dyDescent="0.35">
      <c r="A1574">
        <v>202</v>
      </c>
      <c r="B1574">
        <v>202</v>
      </c>
      <c r="C1574" t="s">
        <v>38</v>
      </c>
      <c r="D1574" t="s">
        <v>39</v>
      </c>
      <c r="E1574">
        <v>4</v>
      </c>
      <c r="F1574" t="s">
        <v>40</v>
      </c>
      <c r="G1574">
        <v>2</v>
      </c>
      <c r="H1574">
        <v>14</v>
      </c>
      <c r="I1574">
        <v>1</v>
      </c>
      <c r="J1574">
        <v>21</v>
      </c>
      <c r="K1574">
        <v>16</v>
      </c>
      <c r="L1574">
        <v>16</v>
      </c>
      <c r="M1574">
        <v>1</v>
      </c>
      <c r="N1574" t="s">
        <v>304</v>
      </c>
      <c r="O1574" t="s">
        <v>124</v>
      </c>
      <c r="P1574" t="s">
        <v>157</v>
      </c>
      <c r="Q1574" t="s">
        <v>158</v>
      </c>
      <c r="R1574" t="s">
        <v>150</v>
      </c>
      <c r="S1574" t="s">
        <v>53</v>
      </c>
      <c r="T1574" t="s">
        <v>305</v>
      </c>
      <c r="U1574">
        <v>0</v>
      </c>
      <c r="V1574" t="s">
        <v>48</v>
      </c>
      <c r="W1574" t="s">
        <v>48</v>
      </c>
      <c r="X1574" t="s">
        <v>48</v>
      </c>
      <c r="Y1574">
        <v>0</v>
      </c>
      <c r="Z1574">
        <v>0</v>
      </c>
      <c r="AA1574">
        <v>48</v>
      </c>
    </row>
    <row r="1575" spans="1:27" x14ac:dyDescent="0.35">
      <c r="A1575">
        <v>202</v>
      </c>
      <c r="B1575">
        <v>202</v>
      </c>
      <c r="C1575" t="s">
        <v>38</v>
      </c>
      <c r="D1575" t="s">
        <v>39</v>
      </c>
      <c r="E1575">
        <v>4</v>
      </c>
      <c r="F1575" t="s">
        <v>40</v>
      </c>
      <c r="G1575">
        <v>2</v>
      </c>
      <c r="H1575">
        <v>14</v>
      </c>
      <c r="I1575">
        <v>1</v>
      </c>
      <c r="J1575">
        <v>22</v>
      </c>
      <c r="K1575">
        <v>22</v>
      </c>
      <c r="L1575">
        <v>22</v>
      </c>
      <c r="M1575">
        <v>1</v>
      </c>
      <c r="N1575" t="s">
        <v>306</v>
      </c>
      <c r="O1575" t="s">
        <v>124</v>
      </c>
      <c r="P1575" t="s">
        <v>125</v>
      </c>
      <c r="Q1575" t="s">
        <v>126</v>
      </c>
      <c r="R1575" t="s">
        <v>150</v>
      </c>
      <c r="S1575" t="s">
        <v>53</v>
      </c>
      <c r="T1575" t="s">
        <v>307</v>
      </c>
      <c r="U1575">
        <v>0</v>
      </c>
      <c r="V1575" t="s">
        <v>48</v>
      </c>
      <c r="W1575" t="s">
        <v>48</v>
      </c>
      <c r="X1575" t="s">
        <v>48</v>
      </c>
      <c r="Y1575">
        <v>0</v>
      </c>
      <c r="Z1575">
        <v>0</v>
      </c>
      <c r="AA1575">
        <v>48</v>
      </c>
    </row>
    <row r="1576" spans="1:27" x14ac:dyDescent="0.35">
      <c r="A1576">
        <v>202</v>
      </c>
      <c r="B1576">
        <v>202</v>
      </c>
      <c r="C1576" t="s">
        <v>38</v>
      </c>
      <c r="D1576" t="s">
        <v>39</v>
      </c>
      <c r="E1576">
        <v>4</v>
      </c>
      <c r="F1576" t="s">
        <v>40</v>
      </c>
      <c r="G1576">
        <v>2</v>
      </c>
      <c r="H1576">
        <v>14</v>
      </c>
      <c r="I1576">
        <v>1</v>
      </c>
      <c r="J1576">
        <v>23</v>
      </c>
      <c r="K1576">
        <v>18</v>
      </c>
      <c r="L1576">
        <v>18</v>
      </c>
      <c r="M1576">
        <v>1</v>
      </c>
      <c r="N1576" t="s">
        <v>308</v>
      </c>
      <c r="O1576" t="s">
        <v>124</v>
      </c>
      <c r="P1576" t="s">
        <v>153</v>
      </c>
      <c r="Q1576" t="s">
        <v>154</v>
      </c>
      <c r="R1576" t="s">
        <v>132</v>
      </c>
      <c r="S1576" t="s">
        <v>81</v>
      </c>
      <c r="T1576" t="s">
        <v>309</v>
      </c>
      <c r="U1576">
        <v>0</v>
      </c>
      <c r="V1576" t="s">
        <v>48</v>
      </c>
      <c r="W1576" t="s">
        <v>48</v>
      </c>
      <c r="X1576" t="s">
        <v>48</v>
      </c>
      <c r="Y1576">
        <v>0</v>
      </c>
      <c r="Z1576">
        <v>0</v>
      </c>
      <c r="AA1576">
        <v>48</v>
      </c>
    </row>
    <row r="1577" spans="1:27" x14ac:dyDescent="0.35">
      <c r="A1577">
        <v>202</v>
      </c>
      <c r="B1577">
        <v>202</v>
      </c>
      <c r="C1577" t="s">
        <v>38</v>
      </c>
      <c r="D1577" t="s">
        <v>39</v>
      </c>
      <c r="E1577">
        <v>4</v>
      </c>
      <c r="F1577" t="s">
        <v>40</v>
      </c>
      <c r="G1577">
        <v>2</v>
      </c>
      <c r="H1577">
        <v>14</v>
      </c>
      <c r="I1577">
        <v>1</v>
      </c>
      <c r="J1577">
        <v>24</v>
      </c>
      <c r="K1577">
        <v>23</v>
      </c>
      <c r="L1577">
        <v>23</v>
      </c>
      <c r="M1577">
        <v>1</v>
      </c>
      <c r="N1577" t="s">
        <v>310</v>
      </c>
      <c r="O1577" t="s">
        <v>124</v>
      </c>
      <c r="P1577" t="s">
        <v>177</v>
      </c>
      <c r="Q1577" t="s">
        <v>178</v>
      </c>
      <c r="R1577" t="s">
        <v>127</v>
      </c>
      <c r="S1577" t="s">
        <v>46</v>
      </c>
      <c r="T1577" t="s">
        <v>311</v>
      </c>
      <c r="U1577">
        <v>0</v>
      </c>
      <c r="V1577" t="s">
        <v>48</v>
      </c>
      <c r="W1577" t="s">
        <v>48</v>
      </c>
      <c r="X1577" t="s">
        <v>48</v>
      </c>
      <c r="Y1577">
        <v>0</v>
      </c>
      <c r="Z1577">
        <v>0</v>
      </c>
      <c r="AA1577">
        <v>48</v>
      </c>
    </row>
    <row r="1578" spans="1:27" x14ac:dyDescent="0.35">
      <c r="A1578">
        <v>202</v>
      </c>
      <c r="B1578">
        <v>202</v>
      </c>
      <c r="C1578" t="s">
        <v>38</v>
      </c>
      <c r="D1578" t="s">
        <v>39</v>
      </c>
      <c r="E1578">
        <v>4</v>
      </c>
      <c r="F1578" t="s">
        <v>40</v>
      </c>
      <c r="G1578">
        <v>2</v>
      </c>
      <c r="H1578">
        <v>14</v>
      </c>
      <c r="I1578">
        <v>1</v>
      </c>
      <c r="J1578">
        <v>25</v>
      </c>
      <c r="K1578">
        <v>26</v>
      </c>
      <c r="L1578">
        <v>26</v>
      </c>
      <c r="M1578">
        <v>1</v>
      </c>
      <c r="N1578" t="s">
        <v>312</v>
      </c>
      <c r="O1578" t="s">
        <v>201</v>
      </c>
      <c r="P1578" t="s">
        <v>202</v>
      </c>
      <c r="Q1578" t="s">
        <v>221</v>
      </c>
      <c r="R1578" t="s">
        <v>202</v>
      </c>
      <c r="S1578" t="s">
        <v>53</v>
      </c>
      <c r="T1578" t="s">
        <v>313</v>
      </c>
      <c r="U1578">
        <v>0</v>
      </c>
      <c r="V1578" t="s">
        <v>48</v>
      </c>
      <c r="W1578" t="s">
        <v>48</v>
      </c>
      <c r="X1578" t="s">
        <v>48</v>
      </c>
      <c r="Y1578">
        <v>0</v>
      </c>
      <c r="Z1578">
        <v>0</v>
      </c>
      <c r="AA1578">
        <v>48</v>
      </c>
    </row>
    <row r="1579" spans="1:27" x14ac:dyDescent="0.35">
      <c r="A1579">
        <v>202</v>
      </c>
      <c r="B1579">
        <v>202</v>
      </c>
      <c r="C1579" t="s">
        <v>38</v>
      </c>
      <c r="D1579" t="s">
        <v>39</v>
      </c>
      <c r="E1579">
        <v>4</v>
      </c>
      <c r="F1579" t="s">
        <v>40</v>
      </c>
      <c r="G1579">
        <v>2</v>
      </c>
      <c r="H1579">
        <v>14</v>
      </c>
      <c r="I1579">
        <v>1</v>
      </c>
      <c r="J1579">
        <v>26</v>
      </c>
      <c r="K1579">
        <v>29</v>
      </c>
      <c r="L1579">
        <v>29</v>
      </c>
      <c r="M1579">
        <v>1</v>
      </c>
      <c r="N1579" t="s">
        <v>314</v>
      </c>
      <c r="O1579" t="s">
        <v>201</v>
      </c>
      <c r="P1579" t="s">
        <v>202</v>
      </c>
      <c r="Q1579" t="s">
        <v>215</v>
      </c>
      <c r="R1579" t="s">
        <v>202</v>
      </c>
      <c r="S1579" t="s">
        <v>46</v>
      </c>
      <c r="T1579" t="s">
        <v>315</v>
      </c>
      <c r="U1579">
        <v>0</v>
      </c>
      <c r="V1579" t="s">
        <v>48</v>
      </c>
      <c r="W1579" t="s">
        <v>48</v>
      </c>
      <c r="X1579" t="s">
        <v>48</v>
      </c>
      <c r="Y1579">
        <v>0</v>
      </c>
      <c r="Z1579">
        <v>0</v>
      </c>
      <c r="AA1579">
        <v>48</v>
      </c>
    </row>
    <row r="1580" spans="1:27" x14ac:dyDescent="0.35">
      <c r="A1580">
        <v>202</v>
      </c>
      <c r="B1580">
        <v>202</v>
      </c>
      <c r="C1580" t="s">
        <v>38</v>
      </c>
      <c r="D1580" t="s">
        <v>39</v>
      </c>
      <c r="E1580">
        <v>4</v>
      </c>
      <c r="F1580" t="s">
        <v>40</v>
      </c>
      <c r="G1580">
        <v>2</v>
      </c>
      <c r="H1580">
        <v>14</v>
      </c>
      <c r="I1580">
        <v>1</v>
      </c>
      <c r="J1580">
        <v>27</v>
      </c>
      <c r="K1580">
        <v>31</v>
      </c>
      <c r="L1580">
        <v>31</v>
      </c>
      <c r="M1580">
        <v>1</v>
      </c>
      <c r="N1580" t="s">
        <v>316</v>
      </c>
      <c r="O1580" t="s">
        <v>201</v>
      </c>
      <c r="P1580" t="s">
        <v>202</v>
      </c>
      <c r="Q1580" t="s">
        <v>212</v>
      </c>
      <c r="R1580" t="s">
        <v>202</v>
      </c>
      <c r="S1580" t="s">
        <v>81</v>
      </c>
      <c r="T1580" t="s">
        <v>317</v>
      </c>
      <c r="U1580">
        <v>0</v>
      </c>
      <c r="V1580" t="s">
        <v>48</v>
      </c>
      <c r="W1580" t="s">
        <v>48</v>
      </c>
      <c r="X1580" t="s">
        <v>48</v>
      </c>
      <c r="Y1580">
        <v>0</v>
      </c>
      <c r="Z1580">
        <v>0</v>
      </c>
      <c r="AA1580">
        <v>48</v>
      </c>
    </row>
    <row r="1581" spans="1:27" x14ac:dyDescent="0.35">
      <c r="A1581">
        <v>202</v>
      </c>
      <c r="B1581">
        <v>202</v>
      </c>
      <c r="C1581" t="s">
        <v>38</v>
      </c>
      <c r="D1581" t="s">
        <v>39</v>
      </c>
      <c r="E1581">
        <v>4</v>
      </c>
      <c r="F1581" t="s">
        <v>40</v>
      </c>
      <c r="G1581">
        <v>2</v>
      </c>
      <c r="H1581">
        <v>14</v>
      </c>
      <c r="I1581">
        <v>1</v>
      </c>
      <c r="J1581">
        <v>28</v>
      </c>
      <c r="K1581">
        <v>33</v>
      </c>
      <c r="L1581">
        <v>33</v>
      </c>
      <c r="M1581">
        <v>1</v>
      </c>
      <c r="N1581" t="s">
        <v>318</v>
      </c>
      <c r="O1581" t="s">
        <v>201</v>
      </c>
      <c r="P1581" t="s">
        <v>202</v>
      </c>
      <c r="Q1581" t="s">
        <v>209</v>
      </c>
      <c r="R1581" t="s">
        <v>202</v>
      </c>
      <c r="S1581" t="s">
        <v>81</v>
      </c>
      <c r="T1581" t="s">
        <v>319</v>
      </c>
      <c r="U1581">
        <v>0</v>
      </c>
      <c r="V1581" t="s">
        <v>48</v>
      </c>
      <c r="W1581" t="s">
        <v>48</v>
      </c>
      <c r="X1581" t="s">
        <v>48</v>
      </c>
      <c r="Y1581">
        <v>0</v>
      </c>
      <c r="Z1581">
        <v>0</v>
      </c>
      <c r="AA1581">
        <v>48</v>
      </c>
    </row>
    <row r="1582" spans="1:27" x14ac:dyDescent="0.35">
      <c r="A1582">
        <v>202</v>
      </c>
      <c r="B1582">
        <v>202</v>
      </c>
      <c r="C1582" t="s">
        <v>38</v>
      </c>
      <c r="D1582" t="s">
        <v>39</v>
      </c>
      <c r="E1582">
        <v>4</v>
      </c>
      <c r="F1582" t="s">
        <v>40</v>
      </c>
      <c r="G1582">
        <v>2</v>
      </c>
      <c r="H1582">
        <v>14</v>
      </c>
      <c r="I1582">
        <v>1</v>
      </c>
      <c r="J1582">
        <v>29</v>
      </c>
      <c r="K1582">
        <v>36</v>
      </c>
      <c r="L1582">
        <v>36</v>
      </c>
      <c r="M1582">
        <v>1</v>
      </c>
      <c r="N1582" t="s">
        <v>320</v>
      </c>
      <c r="O1582" t="s">
        <v>201</v>
      </c>
      <c r="P1582" t="s">
        <v>202</v>
      </c>
      <c r="Q1582" t="s">
        <v>232</v>
      </c>
      <c r="R1582" t="s">
        <v>202</v>
      </c>
      <c r="S1582" t="s">
        <v>63</v>
      </c>
      <c r="T1582" t="s">
        <v>321</v>
      </c>
      <c r="U1582">
        <v>0</v>
      </c>
      <c r="V1582" t="s">
        <v>48</v>
      </c>
      <c r="W1582" t="s">
        <v>48</v>
      </c>
      <c r="X1582" t="s">
        <v>48</v>
      </c>
      <c r="Y1582">
        <v>0</v>
      </c>
      <c r="Z1582">
        <v>0</v>
      </c>
      <c r="AA1582">
        <v>48</v>
      </c>
    </row>
    <row r="1583" spans="1:27" x14ac:dyDescent="0.35">
      <c r="A1583">
        <v>202</v>
      </c>
      <c r="B1583">
        <v>202</v>
      </c>
      <c r="C1583" t="s">
        <v>38</v>
      </c>
      <c r="D1583" t="s">
        <v>39</v>
      </c>
      <c r="E1583">
        <v>4</v>
      </c>
      <c r="F1583" t="s">
        <v>40</v>
      </c>
      <c r="G1583">
        <v>2</v>
      </c>
      <c r="H1583">
        <v>14</v>
      </c>
      <c r="I1583">
        <v>1</v>
      </c>
      <c r="J1583">
        <v>30</v>
      </c>
      <c r="K1583">
        <v>28</v>
      </c>
      <c r="L1583">
        <v>28</v>
      </c>
      <c r="M1583">
        <v>1</v>
      </c>
      <c r="N1583" t="s">
        <v>322</v>
      </c>
      <c r="O1583" t="s">
        <v>201</v>
      </c>
      <c r="P1583" t="s">
        <v>202</v>
      </c>
      <c r="Q1583" t="s">
        <v>206</v>
      </c>
      <c r="R1583" t="s">
        <v>202</v>
      </c>
      <c r="S1583" t="s">
        <v>53</v>
      </c>
      <c r="T1583" t="s">
        <v>323</v>
      </c>
      <c r="U1583">
        <v>0</v>
      </c>
      <c r="V1583" t="s">
        <v>48</v>
      </c>
      <c r="W1583" t="s">
        <v>48</v>
      </c>
      <c r="X1583" t="s">
        <v>48</v>
      </c>
      <c r="Y1583">
        <v>0</v>
      </c>
      <c r="Z1583">
        <v>0</v>
      </c>
      <c r="AA1583">
        <v>48</v>
      </c>
    </row>
    <row r="1584" spans="1:27" x14ac:dyDescent="0.35">
      <c r="A1584">
        <v>202</v>
      </c>
      <c r="B1584">
        <v>202</v>
      </c>
      <c r="C1584" t="s">
        <v>38</v>
      </c>
      <c r="D1584" t="s">
        <v>39</v>
      </c>
      <c r="E1584">
        <v>4</v>
      </c>
      <c r="F1584" t="s">
        <v>40</v>
      </c>
      <c r="G1584">
        <v>2</v>
      </c>
      <c r="H1584">
        <v>14</v>
      </c>
      <c r="I1584">
        <v>1</v>
      </c>
      <c r="J1584">
        <v>31</v>
      </c>
      <c r="K1584">
        <v>34</v>
      </c>
      <c r="L1584">
        <v>34</v>
      </c>
      <c r="M1584">
        <v>1</v>
      </c>
      <c r="N1584" t="s">
        <v>324</v>
      </c>
      <c r="O1584" t="s">
        <v>201</v>
      </c>
      <c r="P1584" t="s">
        <v>202</v>
      </c>
      <c r="Q1584" t="s">
        <v>209</v>
      </c>
      <c r="R1584" t="s">
        <v>202</v>
      </c>
      <c r="S1584" t="s">
        <v>53</v>
      </c>
      <c r="T1584" t="s">
        <v>325</v>
      </c>
      <c r="U1584">
        <v>0</v>
      </c>
      <c r="V1584" t="s">
        <v>48</v>
      </c>
      <c r="W1584" t="s">
        <v>48</v>
      </c>
      <c r="X1584" t="s">
        <v>48</v>
      </c>
      <c r="Y1584">
        <v>0</v>
      </c>
      <c r="Z1584">
        <v>0</v>
      </c>
      <c r="AA1584">
        <v>48</v>
      </c>
    </row>
    <row r="1585" spans="1:27" x14ac:dyDescent="0.35">
      <c r="A1585">
        <v>202</v>
      </c>
      <c r="B1585">
        <v>202</v>
      </c>
      <c r="C1585" t="s">
        <v>38</v>
      </c>
      <c r="D1585" t="s">
        <v>39</v>
      </c>
      <c r="E1585">
        <v>4</v>
      </c>
      <c r="F1585" t="s">
        <v>40</v>
      </c>
      <c r="G1585">
        <v>2</v>
      </c>
      <c r="H1585">
        <v>14</v>
      </c>
      <c r="I1585">
        <v>1</v>
      </c>
      <c r="J1585">
        <v>32</v>
      </c>
      <c r="K1585">
        <v>35</v>
      </c>
      <c r="L1585">
        <v>35</v>
      </c>
      <c r="M1585">
        <v>1</v>
      </c>
      <c r="N1585" t="s">
        <v>326</v>
      </c>
      <c r="O1585" t="s">
        <v>201</v>
      </c>
      <c r="P1585" t="s">
        <v>202</v>
      </c>
      <c r="Q1585" t="s">
        <v>232</v>
      </c>
      <c r="R1585" t="s">
        <v>202</v>
      </c>
      <c r="S1585" t="s">
        <v>46</v>
      </c>
      <c r="T1585" t="s">
        <v>327</v>
      </c>
      <c r="U1585">
        <v>0</v>
      </c>
      <c r="V1585" t="s">
        <v>48</v>
      </c>
      <c r="W1585" t="s">
        <v>48</v>
      </c>
      <c r="X1585" t="s">
        <v>48</v>
      </c>
      <c r="Y1585">
        <v>0</v>
      </c>
      <c r="Z1585">
        <v>0</v>
      </c>
      <c r="AA1585">
        <v>48</v>
      </c>
    </row>
    <row r="1586" spans="1:27" x14ac:dyDescent="0.35">
      <c r="A1586">
        <v>202</v>
      </c>
      <c r="B1586">
        <v>202</v>
      </c>
      <c r="C1586" t="s">
        <v>38</v>
      </c>
      <c r="D1586" t="s">
        <v>39</v>
      </c>
      <c r="E1586">
        <v>4</v>
      </c>
      <c r="F1586" t="s">
        <v>40</v>
      </c>
      <c r="G1586">
        <v>2</v>
      </c>
      <c r="H1586">
        <v>14</v>
      </c>
      <c r="I1586">
        <v>1</v>
      </c>
      <c r="J1586">
        <v>33</v>
      </c>
      <c r="K1586">
        <v>27</v>
      </c>
      <c r="L1586">
        <v>27</v>
      </c>
      <c r="M1586">
        <v>1</v>
      </c>
      <c r="N1586" t="s">
        <v>328</v>
      </c>
      <c r="O1586" t="s">
        <v>201</v>
      </c>
      <c r="P1586" t="s">
        <v>202</v>
      </c>
      <c r="Q1586" t="s">
        <v>206</v>
      </c>
      <c r="R1586" t="s">
        <v>202</v>
      </c>
      <c r="S1586" t="s">
        <v>46</v>
      </c>
      <c r="T1586" t="s">
        <v>329</v>
      </c>
      <c r="U1586">
        <v>0</v>
      </c>
      <c r="V1586" t="s">
        <v>48</v>
      </c>
      <c r="W1586" t="s">
        <v>48</v>
      </c>
      <c r="X1586" t="s">
        <v>48</v>
      </c>
      <c r="Y1586">
        <v>0</v>
      </c>
      <c r="Z1586">
        <v>0</v>
      </c>
      <c r="AA1586">
        <v>48</v>
      </c>
    </row>
    <row r="1587" spans="1:27" x14ac:dyDescent="0.35">
      <c r="A1587">
        <v>202</v>
      </c>
      <c r="B1587">
        <v>202</v>
      </c>
      <c r="C1587" t="s">
        <v>38</v>
      </c>
      <c r="D1587" t="s">
        <v>39</v>
      </c>
      <c r="E1587">
        <v>4</v>
      </c>
      <c r="F1587" t="s">
        <v>40</v>
      </c>
      <c r="G1587">
        <v>2</v>
      </c>
      <c r="H1587">
        <v>14</v>
      </c>
      <c r="I1587">
        <v>1</v>
      </c>
      <c r="J1587">
        <v>34</v>
      </c>
      <c r="K1587">
        <v>25</v>
      </c>
      <c r="L1587">
        <v>25</v>
      </c>
      <c r="M1587">
        <v>1</v>
      </c>
      <c r="N1587" t="s">
        <v>330</v>
      </c>
      <c r="O1587" t="s">
        <v>201</v>
      </c>
      <c r="P1587" t="s">
        <v>202</v>
      </c>
      <c r="Q1587" t="s">
        <v>221</v>
      </c>
      <c r="R1587" t="s">
        <v>202</v>
      </c>
      <c r="S1587" t="s">
        <v>63</v>
      </c>
      <c r="T1587" t="s">
        <v>331</v>
      </c>
      <c r="U1587">
        <v>0</v>
      </c>
      <c r="V1587" t="s">
        <v>48</v>
      </c>
      <c r="W1587" t="s">
        <v>48</v>
      </c>
      <c r="X1587" t="s">
        <v>48</v>
      </c>
      <c r="Y1587">
        <v>0</v>
      </c>
      <c r="Z1587">
        <v>0</v>
      </c>
      <c r="AA1587">
        <v>48</v>
      </c>
    </row>
    <row r="1588" spans="1:27" x14ac:dyDescent="0.35">
      <c r="A1588">
        <v>202</v>
      </c>
      <c r="B1588">
        <v>202</v>
      </c>
      <c r="C1588" t="s">
        <v>38</v>
      </c>
      <c r="D1588" t="s">
        <v>39</v>
      </c>
      <c r="E1588">
        <v>4</v>
      </c>
      <c r="F1588" t="s">
        <v>40</v>
      </c>
      <c r="G1588">
        <v>2</v>
      </c>
      <c r="H1588">
        <v>14</v>
      </c>
      <c r="I1588">
        <v>1</v>
      </c>
      <c r="J1588">
        <v>35</v>
      </c>
      <c r="K1588">
        <v>32</v>
      </c>
      <c r="L1588">
        <v>32</v>
      </c>
      <c r="M1588">
        <v>1</v>
      </c>
      <c r="N1588" t="s">
        <v>332</v>
      </c>
      <c r="O1588" t="s">
        <v>201</v>
      </c>
      <c r="P1588" t="s">
        <v>202</v>
      </c>
      <c r="Q1588" t="s">
        <v>212</v>
      </c>
      <c r="R1588" t="s">
        <v>202</v>
      </c>
      <c r="S1588" t="s">
        <v>63</v>
      </c>
      <c r="T1588" t="s">
        <v>333</v>
      </c>
      <c r="U1588">
        <v>0</v>
      </c>
      <c r="V1588" t="s">
        <v>48</v>
      </c>
      <c r="W1588" t="s">
        <v>48</v>
      </c>
      <c r="X1588" t="s">
        <v>48</v>
      </c>
      <c r="Y1588">
        <v>0</v>
      </c>
      <c r="Z1588">
        <v>0</v>
      </c>
      <c r="AA1588">
        <v>48</v>
      </c>
    </row>
    <row r="1589" spans="1:27" x14ac:dyDescent="0.35">
      <c r="A1589">
        <v>202</v>
      </c>
      <c r="B1589">
        <v>202</v>
      </c>
      <c r="C1589" t="s">
        <v>38</v>
      </c>
      <c r="D1589" t="s">
        <v>39</v>
      </c>
      <c r="E1589">
        <v>4</v>
      </c>
      <c r="F1589" t="s">
        <v>40</v>
      </c>
      <c r="G1589">
        <v>2</v>
      </c>
      <c r="H1589">
        <v>14</v>
      </c>
      <c r="I1589">
        <v>1</v>
      </c>
      <c r="J1589">
        <v>36</v>
      </c>
      <c r="K1589">
        <v>30</v>
      </c>
      <c r="L1589">
        <v>30</v>
      </c>
      <c r="M1589">
        <v>1</v>
      </c>
      <c r="N1589" t="s">
        <v>334</v>
      </c>
      <c r="O1589" t="s">
        <v>201</v>
      </c>
      <c r="P1589" t="s">
        <v>202</v>
      </c>
      <c r="Q1589" t="s">
        <v>215</v>
      </c>
      <c r="R1589" t="s">
        <v>202</v>
      </c>
      <c r="S1589" t="s">
        <v>81</v>
      </c>
      <c r="T1589" t="s">
        <v>335</v>
      </c>
      <c r="U1589">
        <v>0</v>
      </c>
      <c r="V1589" t="s">
        <v>48</v>
      </c>
      <c r="W1589" t="s">
        <v>48</v>
      </c>
      <c r="X1589" t="s">
        <v>48</v>
      </c>
      <c r="Y1589">
        <v>0</v>
      </c>
      <c r="Z1589">
        <v>0</v>
      </c>
      <c r="AA1589">
        <v>48</v>
      </c>
    </row>
    <row r="1590" spans="1:27" x14ac:dyDescent="0.35">
      <c r="A1590">
        <v>202</v>
      </c>
      <c r="B1590">
        <v>202</v>
      </c>
      <c r="C1590" t="s">
        <v>38</v>
      </c>
      <c r="D1590" t="s">
        <v>39</v>
      </c>
      <c r="E1590">
        <v>4</v>
      </c>
      <c r="F1590" t="s">
        <v>262</v>
      </c>
      <c r="G1590">
        <v>9</v>
      </c>
      <c r="H1590">
        <v>15</v>
      </c>
      <c r="I1590">
        <v>1</v>
      </c>
      <c r="J1590">
        <v>1</v>
      </c>
      <c r="K1590">
        <v>7</v>
      </c>
      <c r="L1590">
        <v>7</v>
      </c>
      <c r="M1590">
        <v>1</v>
      </c>
      <c r="N1590" t="s">
        <v>274</v>
      </c>
      <c r="O1590" t="s">
        <v>42</v>
      </c>
      <c r="P1590" t="s">
        <v>43</v>
      </c>
      <c r="Q1590" t="s">
        <v>44</v>
      </c>
      <c r="R1590" t="s">
        <v>80</v>
      </c>
      <c r="S1590" t="s">
        <v>81</v>
      </c>
      <c r="T1590" t="s">
        <v>275</v>
      </c>
      <c r="U1590">
        <v>5</v>
      </c>
      <c r="V1590" t="s">
        <v>267</v>
      </c>
      <c r="W1590" t="s">
        <v>289</v>
      </c>
      <c r="X1590" t="s">
        <v>321</v>
      </c>
      <c r="Y1590">
        <v>2</v>
      </c>
      <c r="Z1590">
        <v>1</v>
      </c>
      <c r="AA1590">
        <v>48</v>
      </c>
    </row>
    <row r="1591" spans="1:27" x14ac:dyDescent="0.35">
      <c r="A1591">
        <v>202</v>
      </c>
      <c r="B1591">
        <v>202</v>
      </c>
      <c r="C1591" t="s">
        <v>38</v>
      </c>
      <c r="D1591" t="s">
        <v>39</v>
      </c>
      <c r="E1591">
        <v>4</v>
      </c>
      <c r="F1591" t="s">
        <v>262</v>
      </c>
      <c r="G1591">
        <v>9</v>
      </c>
      <c r="H1591">
        <v>15</v>
      </c>
      <c r="I1591">
        <v>1</v>
      </c>
      <c r="J1591">
        <v>2</v>
      </c>
      <c r="K1591">
        <v>2</v>
      </c>
      <c r="L1591">
        <v>2</v>
      </c>
      <c r="M1591">
        <v>1</v>
      </c>
      <c r="N1591" t="s">
        <v>276</v>
      </c>
      <c r="O1591" t="s">
        <v>42</v>
      </c>
      <c r="P1591" t="s">
        <v>98</v>
      </c>
      <c r="Q1591" t="s">
        <v>99</v>
      </c>
      <c r="R1591" t="s">
        <v>52</v>
      </c>
      <c r="S1591" t="s">
        <v>53</v>
      </c>
      <c r="T1591" t="s">
        <v>277</v>
      </c>
      <c r="U1591">
        <v>5</v>
      </c>
      <c r="V1591" t="s">
        <v>281</v>
      </c>
      <c r="W1591" t="s">
        <v>311</v>
      </c>
      <c r="X1591" t="s">
        <v>335</v>
      </c>
      <c r="Y1591">
        <v>1</v>
      </c>
      <c r="Z1591">
        <v>1</v>
      </c>
      <c r="AA1591">
        <v>48</v>
      </c>
    </row>
    <row r="1592" spans="1:27" x14ac:dyDescent="0.35">
      <c r="A1592">
        <v>202</v>
      </c>
      <c r="B1592">
        <v>202</v>
      </c>
      <c r="C1592" t="s">
        <v>38</v>
      </c>
      <c r="D1592" t="s">
        <v>39</v>
      </c>
      <c r="E1592">
        <v>4</v>
      </c>
      <c r="F1592" t="s">
        <v>262</v>
      </c>
      <c r="G1592">
        <v>9</v>
      </c>
      <c r="H1592">
        <v>15</v>
      </c>
      <c r="I1592">
        <v>1</v>
      </c>
      <c r="J1592">
        <v>3</v>
      </c>
      <c r="K1592">
        <v>8</v>
      </c>
      <c r="L1592">
        <v>8</v>
      </c>
      <c r="M1592">
        <v>1</v>
      </c>
      <c r="N1592" t="s">
        <v>282</v>
      </c>
      <c r="O1592" t="s">
        <v>42</v>
      </c>
      <c r="P1592" t="s">
        <v>43</v>
      </c>
      <c r="Q1592" t="s">
        <v>44</v>
      </c>
      <c r="R1592" t="s">
        <v>62</v>
      </c>
      <c r="S1592" t="s">
        <v>63</v>
      </c>
      <c r="T1592" t="s">
        <v>283</v>
      </c>
      <c r="U1592">
        <v>2</v>
      </c>
      <c r="V1592" t="s">
        <v>275</v>
      </c>
      <c r="W1592" t="s">
        <v>295</v>
      </c>
      <c r="X1592" t="s">
        <v>327</v>
      </c>
      <c r="Y1592">
        <v>1</v>
      </c>
      <c r="Z1592">
        <v>1</v>
      </c>
      <c r="AA1592">
        <v>48</v>
      </c>
    </row>
    <row r="1593" spans="1:27" x14ac:dyDescent="0.35">
      <c r="A1593">
        <v>202</v>
      </c>
      <c r="B1593">
        <v>202</v>
      </c>
      <c r="C1593" t="s">
        <v>38</v>
      </c>
      <c r="D1593" t="s">
        <v>39</v>
      </c>
      <c r="E1593">
        <v>4</v>
      </c>
      <c r="F1593" t="s">
        <v>262</v>
      </c>
      <c r="G1593">
        <v>9</v>
      </c>
      <c r="H1593">
        <v>15</v>
      </c>
      <c r="I1593">
        <v>1</v>
      </c>
      <c r="J1593">
        <v>4</v>
      </c>
      <c r="K1593">
        <v>5</v>
      </c>
      <c r="L1593">
        <v>5</v>
      </c>
      <c r="M1593">
        <v>1</v>
      </c>
      <c r="N1593" t="s">
        <v>286</v>
      </c>
      <c r="O1593" t="s">
        <v>42</v>
      </c>
      <c r="P1593" t="s">
        <v>60</v>
      </c>
      <c r="Q1593" t="s">
        <v>61</v>
      </c>
      <c r="R1593" t="s">
        <v>45</v>
      </c>
      <c r="S1593" t="s">
        <v>46</v>
      </c>
      <c r="T1593" t="s">
        <v>287</v>
      </c>
      <c r="U1593">
        <v>2</v>
      </c>
      <c r="V1593" t="s">
        <v>279</v>
      </c>
      <c r="W1593" t="s">
        <v>297</v>
      </c>
      <c r="X1593" t="s">
        <v>313</v>
      </c>
      <c r="Y1593">
        <v>2</v>
      </c>
      <c r="Z1593">
        <v>1</v>
      </c>
      <c r="AA1593">
        <v>48</v>
      </c>
    </row>
    <row r="1594" spans="1:27" x14ac:dyDescent="0.35">
      <c r="A1594">
        <v>202</v>
      </c>
      <c r="B1594">
        <v>202</v>
      </c>
      <c r="C1594" t="s">
        <v>38</v>
      </c>
      <c r="D1594" t="s">
        <v>39</v>
      </c>
      <c r="E1594">
        <v>4</v>
      </c>
      <c r="F1594" t="s">
        <v>262</v>
      </c>
      <c r="G1594">
        <v>9</v>
      </c>
      <c r="H1594">
        <v>15</v>
      </c>
      <c r="I1594">
        <v>1</v>
      </c>
      <c r="J1594">
        <v>5</v>
      </c>
      <c r="K1594">
        <v>10</v>
      </c>
      <c r="L1594">
        <v>10</v>
      </c>
      <c r="M1594">
        <v>1</v>
      </c>
      <c r="N1594" t="s">
        <v>264</v>
      </c>
      <c r="O1594" t="s">
        <v>42</v>
      </c>
      <c r="P1594" t="s">
        <v>56</v>
      </c>
      <c r="Q1594" t="s">
        <v>57</v>
      </c>
      <c r="R1594" t="s">
        <v>52</v>
      </c>
      <c r="S1594" t="s">
        <v>53</v>
      </c>
      <c r="T1594" t="s">
        <v>265</v>
      </c>
      <c r="U1594">
        <v>1</v>
      </c>
      <c r="V1594" t="s">
        <v>277</v>
      </c>
      <c r="W1594" t="s">
        <v>303</v>
      </c>
      <c r="X1594" t="s">
        <v>315</v>
      </c>
      <c r="Y1594">
        <v>2</v>
      </c>
      <c r="Z1594">
        <v>1</v>
      </c>
      <c r="AA1594">
        <v>48</v>
      </c>
    </row>
    <row r="1595" spans="1:27" x14ac:dyDescent="0.35">
      <c r="A1595">
        <v>202</v>
      </c>
      <c r="B1595">
        <v>202</v>
      </c>
      <c r="C1595" t="s">
        <v>38</v>
      </c>
      <c r="D1595" t="s">
        <v>39</v>
      </c>
      <c r="E1595">
        <v>4</v>
      </c>
      <c r="F1595" t="s">
        <v>262</v>
      </c>
      <c r="G1595">
        <v>9</v>
      </c>
      <c r="H1595">
        <v>15</v>
      </c>
      <c r="I1595">
        <v>1</v>
      </c>
      <c r="J1595">
        <v>6</v>
      </c>
      <c r="K1595">
        <v>11</v>
      </c>
      <c r="L1595">
        <v>11</v>
      </c>
      <c r="M1595">
        <v>1</v>
      </c>
      <c r="N1595" t="s">
        <v>278</v>
      </c>
      <c r="O1595" t="s">
        <v>42</v>
      </c>
      <c r="P1595" t="s">
        <v>78</v>
      </c>
      <c r="Q1595" t="s">
        <v>79</v>
      </c>
      <c r="R1595" t="s">
        <v>45</v>
      </c>
      <c r="S1595" t="s">
        <v>46</v>
      </c>
      <c r="T1595" t="s">
        <v>279</v>
      </c>
      <c r="U1595">
        <v>1</v>
      </c>
      <c r="V1595" t="s">
        <v>271</v>
      </c>
      <c r="W1595" t="s">
        <v>293</v>
      </c>
      <c r="X1595" t="s">
        <v>317</v>
      </c>
      <c r="Y1595">
        <v>1</v>
      </c>
      <c r="Z1595">
        <v>1</v>
      </c>
      <c r="AA1595">
        <v>48</v>
      </c>
    </row>
    <row r="1596" spans="1:27" x14ac:dyDescent="0.35">
      <c r="A1596">
        <v>202</v>
      </c>
      <c r="B1596">
        <v>202</v>
      </c>
      <c r="C1596" t="s">
        <v>38</v>
      </c>
      <c r="D1596" t="s">
        <v>39</v>
      </c>
      <c r="E1596">
        <v>4</v>
      </c>
      <c r="F1596" t="s">
        <v>262</v>
      </c>
      <c r="G1596">
        <v>9</v>
      </c>
      <c r="H1596">
        <v>15</v>
      </c>
      <c r="I1596">
        <v>1</v>
      </c>
      <c r="J1596">
        <v>7</v>
      </c>
      <c r="K1596">
        <v>9</v>
      </c>
      <c r="L1596">
        <v>9</v>
      </c>
      <c r="M1596">
        <v>1</v>
      </c>
      <c r="N1596" t="s">
        <v>272</v>
      </c>
      <c r="O1596" t="s">
        <v>42</v>
      </c>
      <c r="P1596" t="s">
        <v>56</v>
      </c>
      <c r="Q1596" t="s">
        <v>57</v>
      </c>
      <c r="R1596" t="s">
        <v>80</v>
      </c>
      <c r="S1596" t="s">
        <v>81</v>
      </c>
      <c r="T1596" t="s">
        <v>273</v>
      </c>
      <c r="U1596">
        <v>4</v>
      </c>
      <c r="V1596" t="s">
        <v>265</v>
      </c>
      <c r="W1596" t="s">
        <v>311</v>
      </c>
      <c r="X1596" t="s">
        <v>331</v>
      </c>
      <c r="Y1596">
        <v>2</v>
      </c>
      <c r="Z1596">
        <v>1</v>
      </c>
      <c r="AA1596">
        <v>48</v>
      </c>
    </row>
    <row r="1597" spans="1:27" x14ac:dyDescent="0.35">
      <c r="A1597">
        <v>202</v>
      </c>
      <c r="B1597">
        <v>202</v>
      </c>
      <c r="C1597" t="s">
        <v>38</v>
      </c>
      <c r="D1597" t="s">
        <v>39</v>
      </c>
      <c r="E1597">
        <v>4</v>
      </c>
      <c r="F1597" t="s">
        <v>262</v>
      </c>
      <c r="G1597">
        <v>9</v>
      </c>
      <c r="H1597">
        <v>15</v>
      </c>
      <c r="I1597">
        <v>1</v>
      </c>
      <c r="J1597">
        <v>8</v>
      </c>
      <c r="K1597">
        <v>6</v>
      </c>
      <c r="L1597">
        <v>6</v>
      </c>
      <c r="M1597">
        <v>1</v>
      </c>
      <c r="N1597" t="s">
        <v>266</v>
      </c>
      <c r="O1597" t="s">
        <v>42</v>
      </c>
      <c r="P1597" t="s">
        <v>60</v>
      </c>
      <c r="Q1597" t="s">
        <v>61</v>
      </c>
      <c r="R1597" t="s">
        <v>80</v>
      </c>
      <c r="S1597" t="s">
        <v>81</v>
      </c>
      <c r="T1597" t="s">
        <v>267</v>
      </c>
      <c r="U1597">
        <v>5</v>
      </c>
      <c r="V1597" t="s">
        <v>287</v>
      </c>
      <c r="W1597" t="s">
        <v>299</v>
      </c>
      <c r="X1597" t="s">
        <v>333</v>
      </c>
      <c r="Y1597">
        <v>1</v>
      </c>
      <c r="Z1597">
        <v>1</v>
      </c>
      <c r="AA1597">
        <v>48</v>
      </c>
    </row>
    <row r="1598" spans="1:27" x14ac:dyDescent="0.35">
      <c r="A1598">
        <v>202</v>
      </c>
      <c r="B1598">
        <v>202</v>
      </c>
      <c r="C1598" t="s">
        <v>38</v>
      </c>
      <c r="D1598" t="s">
        <v>39</v>
      </c>
      <c r="E1598">
        <v>4</v>
      </c>
      <c r="F1598" t="s">
        <v>262</v>
      </c>
      <c r="G1598">
        <v>9</v>
      </c>
      <c r="H1598">
        <v>15</v>
      </c>
      <c r="I1598">
        <v>1</v>
      </c>
      <c r="J1598">
        <v>9</v>
      </c>
      <c r="K1598">
        <v>4</v>
      </c>
      <c r="L1598">
        <v>4</v>
      </c>
      <c r="M1598">
        <v>1</v>
      </c>
      <c r="N1598" t="s">
        <v>268</v>
      </c>
      <c r="O1598" t="s">
        <v>42</v>
      </c>
      <c r="P1598" t="s">
        <v>70</v>
      </c>
      <c r="Q1598" t="s">
        <v>71</v>
      </c>
      <c r="R1598" t="s">
        <v>52</v>
      </c>
      <c r="S1598" t="s">
        <v>53</v>
      </c>
      <c r="T1598" t="s">
        <v>269</v>
      </c>
      <c r="U1598">
        <v>2</v>
      </c>
      <c r="V1598" t="s">
        <v>285</v>
      </c>
      <c r="W1598" t="s">
        <v>309</v>
      </c>
      <c r="X1598" t="s">
        <v>331</v>
      </c>
      <c r="Y1598">
        <v>1</v>
      </c>
      <c r="Z1598">
        <v>1</v>
      </c>
      <c r="AA1598">
        <v>48</v>
      </c>
    </row>
    <row r="1599" spans="1:27" x14ac:dyDescent="0.35">
      <c r="A1599">
        <v>202</v>
      </c>
      <c r="B1599">
        <v>202</v>
      </c>
      <c r="C1599" t="s">
        <v>38</v>
      </c>
      <c r="D1599" t="s">
        <v>39</v>
      </c>
      <c r="E1599">
        <v>4</v>
      </c>
      <c r="F1599" t="s">
        <v>262</v>
      </c>
      <c r="G1599">
        <v>9</v>
      </c>
      <c r="H1599">
        <v>15</v>
      </c>
      <c r="I1599">
        <v>1</v>
      </c>
      <c r="J1599">
        <v>10</v>
      </c>
      <c r="K1599">
        <v>12</v>
      </c>
      <c r="L1599">
        <v>12</v>
      </c>
      <c r="M1599">
        <v>1</v>
      </c>
      <c r="N1599" t="s">
        <v>270</v>
      </c>
      <c r="O1599" t="s">
        <v>42</v>
      </c>
      <c r="P1599" t="s">
        <v>78</v>
      </c>
      <c r="Q1599" t="s">
        <v>79</v>
      </c>
      <c r="R1599" t="s">
        <v>62</v>
      </c>
      <c r="S1599" t="s">
        <v>63</v>
      </c>
      <c r="T1599" t="s">
        <v>271</v>
      </c>
      <c r="U1599">
        <v>4</v>
      </c>
      <c r="V1599" t="s">
        <v>283</v>
      </c>
      <c r="W1599" t="s">
        <v>291</v>
      </c>
      <c r="X1599" t="s">
        <v>329</v>
      </c>
      <c r="Y1599">
        <v>1</v>
      </c>
      <c r="Z1599">
        <v>1</v>
      </c>
      <c r="AA1599">
        <v>48</v>
      </c>
    </row>
    <row r="1600" spans="1:27" x14ac:dyDescent="0.35">
      <c r="A1600">
        <v>202</v>
      </c>
      <c r="B1600">
        <v>202</v>
      </c>
      <c r="C1600" t="s">
        <v>38</v>
      </c>
      <c r="D1600" t="s">
        <v>39</v>
      </c>
      <c r="E1600">
        <v>4</v>
      </c>
      <c r="F1600" t="s">
        <v>262</v>
      </c>
      <c r="G1600">
        <v>9</v>
      </c>
      <c r="H1600">
        <v>15</v>
      </c>
      <c r="I1600">
        <v>1</v>
      </c>
      <c r="J1600">
        <v>11</v>
      </c>
      <c r="K1600">
        <v>3</v>
      </c>
      <c r="L1600">
        <v>3</v>
      </c>
      <c r="M1600">
        <v>1</v>
      </c>
      <c r="N1600" t="s">
        <v>284</v>
      </c>
      <c r="O1600" t="s">
        <v>42</v>
      </c>
      <c r="P1600" t="s">
        <v>70</v>
      </c>
      <c r="Q1600" t="s">
        <v>71</v>
      </c>
      <c r="R1600" t="s">
        <v>45</v>
      </c>
      <c r="S1600" t="s">
        <v>46</v>
      </c>
      <c r="T1600" t="s">
        <v>285</v>
      </c>
      <c r="U1600">
        <v>2</v>
      </c>
      <c r="V1600" t="s">
        <v>279</v>
      </c>
      <c r="W1600" t="s">
        <v>301</v>
      </c>
      <c r="X1600" t="s">
        <v>325</v>
      </c>
      <c r="Y1600">
        <v>2</v>
      </c>
      <c r="Z1600">
        <v>1</v>
      </c>
      <c r="AA1600">
        <v>48</v>
      </c>
    </row>
    <row r="1601" spans="1:27" x14ac:dyDescent="0.35">
      <c r="A1601">
        <v>202</v>
      </c>
      <c r="B1601">
        <v>202</v>
      </c>
      <c r="C1601" t="s">
        <v>38</v>
      </c>
      <c r="D1601" t="s">
        <v>39</v>
      </c>
      <c r="E1601">
        <v>4</v>
      </c>
      <c r="F1601" t="s">
        <v>262</v>
      </c>
      <c r="G1601">
        <v>9</v>
      </c>
      <c r="H1601">
        <v>15</v>
      </c>
      <c r="I1601">
        <v>1</v>
      </c>
      <c r="J1601">
        <v>12</v>
      </c>
      <c r="K1601">
        <v>1</v>
      </c>
      <c r="L1601">
        <v>1</v>
      </c>
      <c r="M1601">
        <v>1</v>
      </c>
      <c r="N1601" t="s">
        <v>280</v>
      </c>
      <c r="O1601" t="s">
        <v>42</v>
      </c>
      <c r="P1601" t="s">
        <v>98</v>
      </c>
      <c r="Q1601" t="s">
        <v>99</v>
      </c>
      <c r="R1601" t="s">
        <v>62</v>
      </c>
      <c r="S1601" t="s">
        <v>63</v>
      </c>
      <c r="T1601" t="s">
        <v>281</v>
      </c>
      <c r="U1601">
        <v>5</v>
      </c>
      <c r="V1601" t="s">
        <v>283</v>
      </c>
      <c r="W1601" t="s">
        <v>305</v>
      </c>
      <c r="X1601" t="s">
        <v>323</v>
      </c>
      <c r="Y1601">
        <v>2</v>
      </c>
      <c r="Z1601">
        <v>1</v>
      </c>
      <c r="AA1601">
        <v>48</v>
      </c>
    </row>
    <row r="1602" spans="1:27" x14ac:dyDescent="0.35">
      <c r="A1602">
        <v>202</v>
      </c>
      <c r="B1602">
        <v>202</v>
      </c>
      <c r="C1602" t="s">
        <v>38</v>
      </c>
      <c r="D1602" t="s">
        <v>39</v>
      </c>
      <c r="E1602">
        <v>4</v>
      </c>
      <c r="F1602" t="s">
        <v>262</v>
      </c>
      <c r="G1602">
        <v>9</v>
      </c>
      <c r="H1602">
        <v>15</v>
      </c>
      <c r="I1602">
        <v>1</v>
      </c>
      <c r="J1602">
        <v>13</v>
      </c>
      <c r="K1602">
        <v>18</v>
      </c>
      <c r="L1602">
        <v>18</v>
      </c>
      <c r="M1602">
        <v>1</v>
      </c>
      <c r="N1602" t="s">
        <v>308</v>
      </c>
      <c r="O1602" t="s">
        <v>124</v>
      </c>
      <c r="P1602" t="s">
        <v>153</v>
      </c>
      <c r="Q1602" t="s">
        <v>154</v>
      </c>
      <c r="R1602" t="s">
        <v>132</v>
      </c>
      <c r="S1602" t="s">
        <v>81</v>
      </c>
      <c r="T1602" t="s">
        <v>309</v>
      </c>
      <c r="U1602">
        <v>4</v>
      </c>
      <c r="V1602" t="s">
        <v>303</v>
      </c>
      <c r="W1602" t="s">
        <v>333</v>
      </c>
      <c r="X1602" t="s">
        <v>269</v>
      </c>
      <c r="Y1602">
        <v>2</v>
      </c>
      <c r="Z1602">
        <v>1</v>
      </c>
      <c r="AA1602">
        <v>48</v>
      </c>
    </row>
    <row r="1603" spans="1:27" x14ac:dyDescent="0.35">
      <c r="A1603">
        <v>202</v>
      </c>
      <c r="B1603">
        <v>202</v>
      </c>
      <c r="C1603" t="s">
        <v>38</v>
      </c>
      <c r="D1603" t="s">
        <v>39</v>
      </c>
      <c r="E1603">
        <v>4</v>
      </c>
      <c r="F1603" t="s">
        <v>262</v>
      </c>
      <c r="G1603">
        <v>9</v>
      </c>
      <c r="H1603">
        <v>15</v>
      </c>
      <c r="I1603">
        <v>1</v>
      </c>
      <c r="J1603">
        <v>14</v>
      </c>
      <c r="K1603">
        <v>24</v>
      </c>
      <c r="L1603">
        <v>24</v>
      </c>
      <c r="M1603">
        <v>1</v>
      </c>
      <c r="N1603" t="s">
        <v>296</v>
      </c>
      <c r="O1603" t="s">
        <v>124</v>
      </c>
      <c r="P1603" t="s">
        <v>177</v>
      </c>
      <c r="Q1603" t="s">
        <v>178</v>
      </c>
      <c r="R1603" t="s">
        <v>147</v>
      </c>
      <c r="S1603" t="s">
        <v>63</v>
      </c>
      <c r="T1603" t="s">
        <v>297</v>
      </c>
      <c r="U1603">
        <v>5</v>
      </c>
      <c r="V1603" t="s">
        <v>299</v>
      </c>
      <c r="W1603" t="s">
        <v>313</v>
      </c>
      <c r="X1603" t="s">
        <v>277</v>
      </c>
      <c r="Y1603">
        <v>1</v>
      </c>
      <c r="Z1603">
        <v>1</v>
      </c>
      <c r="AA1603">
        <v>48</v>
      </c>
    </row>
    <row r="1604" spans="1:27" x14ac:dyDescent="0.35">
      <c r="A1604">
        <v>202</v>
      </c>
      <c r="B1604">
        <v>202</v>
      </c>
      <c r="C1604" t="s">
        <v>38</v>
      </c>
      <c r="D1604" t="s">
        <v>39</v>
      </c>
      <c r="E1604">
        <v>4</v>
      </c>
      <c r="F1604" t="s">
        <v>262</v>
      </c>
      <c r="G1604">
        <v>9</v>
      </c>
      <c r="H1604">
        <v>15</v>
      </c>
      <c r="I1604">
        <v>1</v>
      </c>
      <c r="J1604">
        <v>15</v>
      </c>
      <c r="K1604">
        <v>14</v>
      </c>
      <c r="L1604">
        <v>14</v>
      </c>
      <c r="M1604">
        <v>1</v>
      </c>
      <c r="N1604" t="s">
        <v>290</v>
      </c>
      <c r="O1604" t="s">
        <v>124</v>
      </c>
      <c r="P1604" t="s">
        <v>163</v>
      </c>
      <c r="Q1604" t="s">
        <v>164</v>
      </c>
      <c r="R1604" t="s">
        <v>150</v>
      </c>
      <c r="S1604" t="s">
        <v>53</v>
      </c>
      <c r="T1604" t="s">
        <v>291</v>
      </c>
      <c r="U1604">
        <v>2</v>
      </c>
      <c r="V1604" t="s">
        <v>307</v>
      </c>
      <c r="W1604" t="s">
        <v>329</v>
      </c>
      <c r="X1604" t="s">
        <v>281</v>
      </c>
      <c r="Y1604">
        <v>1</v>
      </c>
      <c r="Z1604">
        <v>1</v>
      </c>
      <c r="AA1604">
        <v>48</v>
      </c>
    </row>
    <row r="1605" spans="1:27" x14ac:dyDescent="0.35">
      <c r="A1605">
        <v>202</v>
      </c>
      <c r="B1605">
        <v>202</v>
      </c>
      <c r="C1605" t="s">
        <v>38</v>
      </c>
      <c r="D1605" t="s">
        <v>39</v>
      </c>
      <c r="E1605">
        <v>4</v>
      </c>
      <c r="F1605" t="s">
        <v>262</v>
      </c>
      <c r="G1605">
        <v>9</v>
      </c>
      <c r="H1605">
        <v>15</v>
      </c>
      <c r="I1605">
        <v>1</v>
      </c>
      <c r="J1605">
        <v>16</v>
      </c>
      <c r="K1605">
        <v>16</v>
      </c>
      <c r="L1605">
        <v>16</v>
      </c>
      <c r="M1605">
        <v>1</v>
      </c>
      <c r="N1605" t="s">
        <v>304</v>
      </c>
      <c r="O1605" t="s">
        <v>124</v>
      </c>
      <c r="P1605" t="s">
        <v>157</v>
      </c>
      <c r="Q1605" t="s">
        <v>158</v>
      </c>
      <c r="R1605" t="s">
        <v>150</v>
      </c>
      <c r="S1605" t="s">
        <v>53</v>
      </c>
      <c r="T1605" t="s">
        <v>305</v>
      </c>
      <c r="U1605">
        <v>2</v>
      </c>
      <c r="V1605" t="s">
        <v>307</v>
      </c>
      <c r="W1605" t="s">
        <v>317</v>
      </c>
      <c r="X1605" t="s">
        <v>275</v>
      </c>
      <c r="Y1605">
        <v>2</v>
      </c>
      <c r="Z1605">
        <v>1</v>
      </c>
      <c r="AA1605">
        <v>48</v>
      </c>
    </row>
    <row r="1606" spans="1:27" x14ac:dyDescent="0.35">
      <c r="A1606">
        <v>202</v>
      </c>
      <c r="B1606">
        <v>202</v>
      </c>
      <c r="C1606" t="s">
        <v>38</v>
      </c>
      <c r="D1606" t="s">
        <v>39</v>
      </c>
      <c r="E1606">
        <v>4</v>
      </c>
      <c r="F1606" t="s">
        <v>262</v>
      </c>
      <c r="G1606">
        <v>9</v>
      </c>
      <c r="H1606">
        <v>15</v>
      </c>
      <c r="I1606">
        <v>1</v>
      </c>
      <c r="J1606">
        <v>17</v>
      </c>
      <c r="K1606">
        <v>23</v>
      </c>
      <c r="L1606">
        <v>23</v>
      </c>
      <c r="M1606">
        <v>1</v>
      </c>
      <c r="N1606" t="s">
        <v>310</v>
      </c>
      <c r="O1606" t="s">
        <v>124</v>
      </c>
      <c r="P1606" t="s">
        <v>177</v>
      </c>
      <c r="Q1606" t="s">
        <v>178</v>
      </c>
      <c r="R1606" t="s">
        <v>127</v>
      </c>
      <c r="S1606" t="s">
        <v>46</v>
      </c>
      <c r="T1606" t="s">
        <v>311</v>
      </c>
      <c r="U1606">
        <v>2</v>
      </c>
      <c r="V1606" t="s">
        <v>297</v>
      </c>
      <c r="W1606" t="s">
        <v>319</v>
      </c>
      <c r="X1606" t="s">
        <v>267</v>
      </c>
      <c r="Y1606">
        <v>1</v>
      </c>
      <c r="Z1606">
        <v>1</v>
      </c>
      <c r="AA1606">
        <v>48</v>
      </c>
    </row>
    <row r="1607" spans="1:27" x14ac:dyDescent="0.35">
      <c r="A1607">
        <v>202</v>
      </c>
      <c r="B1607">
        <v>202</v>
      </c>
      <c r="C1607" t="s">
        <v>38</v>
      </c>
      <c r="D1607" t="s">
        <v>39</v>
      </c>
      <c r="E1607">
        <v>4</v>
      </c>
      <c r="F1607" t="s">
        <v>262</v>
      </c>
      <c r="G1607">
        <v>9</v>
      </c>
      <c r="H1607">
        <v>15</v>
      </c>
      <c r="I1607">
        <v>1</v>
      </c>
      <c r="J1607">
        <v>18</v>
      </c>
      <c r="K1607">
        <v>21</v>
      </c>
      <c r="L1607">
        <v>21</v>
      </c>
      <c r="M1607">
        <v>1</v>
      </c>
      <c r="N1607" t="s">
        <v>300</v>
      </c>
      <c r="O1607" t="s">
        <v>124</v>
      </c>
      <c r="P1607" t="s">
        <v>125</v>
      </c>
      <c r="Q1607" t="s">
        <v>126</v>
      </c>
      <c r="R1607" t="s">
        <v>132</v>
      </c>
      <c r="S1607" t="s">
        <v>81</v>
      </c>
      <c r="T1607" t="s">
        <v>301</v>
      </c>
      <c r="U1607">
        <v>2</v>
      </c>
      <c r="V1607" t="s">
        <v>293</v>
      </c>
      <c r="W1607" t="s">
        <v>325</v>
      </c>
      <c r="X1607" t="s">
        <v>265</v>
      </c>
      <c r="Y1607">
        <v>2</v>
      </c>
      <c r="Z1607">
        <v>1</v>
      </c>
      <c r="AA1607">
        <v>48</v>
      </c>
    </row>
    <row r="1608" spans="1:27" x14ac:dyDescent="0.35">
      <c r="A1608">
        <v>202</v>
      </c>
      <c r="B1608">
        <v>202</v>
      </c>
      <c r="C1608" t="s">
        <v>38</v>
      </c>
      <c r="D1608" t="s">
        <v>39</v>
      </c>
      <c r="E1608">
        <v>4</v>
      </c>
      <c r="F1608" t="s">
        <v>262</v>
      </c>
      <c r="G1608">
        <v>9</v>
      </c>
      <c r="H1608">
        <v>15</v>
      </c>
      <c r="I1608">
        <v>1</v>
      </c>
      <c r="J1608">
        <v>19</v>
      </c>
      <c r="K1608">
        <v>19</v>
      </c>
      <c r="L1608">
        <v>19</v>
      </c>
      <c r="M1608">
        <v>1</v>
      </c>
      <c r="N1608" t="s">
        <v>292</v>
      </c>
      <c r="O1608" t="s">
        <v>124</v>
      </c>
      <c r="P1608" t="s">
        <v>135</v>
      </c>
      <c r="Q1608" t="s">
        <v>136</v>
      </c>
      <c r="R1608" t="s">
        <v>132</v>
      </c>
      <c r="S1608" t="s">
        <v>81</v>
      </c>
      <c r="T1608" t="s">
        <v>293</v>
      </c>
      <c r="U1608">
        <v>2</v>
      </c>
      <c r="V1608" t="s">
        <v>289</v>
      </c>
      <c r="W1608" t="s">
        <v>315</v>
      </c>
      <c r="X1608" t="s">
        <v>285</v>
      </c>
      <c r="Y1608">
        <v>1</v>
      </c>
      <c r="Z1608">
        <v>1</v>
      </c>
      <c r="AA1608">
        <v>48</v>
      </c>
    </row>
    <row r="1609" spans="1:27" x14ac:dyDescent="0.35">
      <c r="A1609">
        <v>202</v>
      </c>
      <c r="B1609">
        <v>202</v>
      </c>
      <c r="C1609" t="s">
        <v>38</v>
      </c>
      <c r="D1609" t="s">
        <v>39</v>
      </c>
      <c r="E1609">
        <v>4</v>
      </c>
      <c r="F1609" t="s">
        <v>262</v>
      </c>
      <c r="G1609">
        <v>9</v>
      </c>
      <c r="H1609">
        <v>15</v>
      </c>
      <c r="I1609">
        <v>1</v>
      </c>
      <c r="J1609">
        <v>20</v>
      </c>
      <c r="K1609">
        <v>15</v>
      </c>
      <c r="L1609">
        <v>15</v>
      </c>
      <c r="M1609">
        <v>1</v>
      </c>
      <c r="N1609" t="s">
        <v>294</v>
      </c>
      <c r="O1609" t="s">
        <v>124</v>
      </c>
      <c r="P1609" t="s">
        <v>157</v>
      </c>
      <c r="Q1609" t="s">
        <v>158</v>
      </c>
      <c r="R1609" t="s">
        <v>127</v>
      </c>
      <c r="S1609" t="s">
        <v>46</v>
      </c>
      <c r="T1609" t="s">
        <v>295</v>
      </c>
      <c r="U1609">
        <v>5</v>
      </c>
      <c r="V1609" t="s">
        <v>305</v>
      </c>
      <c r="W1609" t="s">
        <v>331</v>
      </c>
      <c r="X1609" t="s">
        <v>283</v>
      </c>
      <c r="Y1609">
        <v>2</v>
      </c>
      <c r="Z1609">
        <v>1</v>
      </c>
      <c r="AA1609">
        <v>48</v>
      </c>
    </row>
    <row r="1610" spans="1:27" x14ac:dyDescent="0.35">
      <c r="A1610">
        <v>202</v>
      </c>
      <c r="B1610">
        <v>202</v>
      </c>
      <c r="C1610" t="s">
        <v>38</v>
      </c>
      <c r="D1610" t="s">
        <v>39</v>
      </c>
      <c r="E1610">
        <v>4</v>
      </c>
      <c r="F1610" t="s">
        <v>262</v>
      </c>
      <c r="G1610">
        <v>9</v>
      </c>
      <c r="H1610">
        <v>15</v>
      </c>
      <c r="I1610">
        <v>1</v>
      </c>
      <c r="J1610">
        <v>21</v>
      </c>
      <c r="K1610">
        <v>17</v>
      </c>
      <c r="L1610">
        <v>17</v>
      </c>
      <c r="M1610">
        <v>1</v>
      </c>
      <c r="N1610" t="s">
        <v>302</v>
      </c>
      <c r="O1610" t="s">
        <v>124</v>
      </c>
      <c r="P1610" t="s">
        <v>153</v>
      </c>
      <c r="Q1610" t="s">
        <v>154</v>
      </c>
      <c r="R1610" t="s">
        <v>127</v>
      </c>
      <c r="S1610" t="s">
        <v>46</v>
      </c>
      <c r="T1610" t="s">
        <v>303</v>
      </c>
      <c r="U1610">
        <v>5</v>
      </c>
      <c r="V1610" t="s">
        <v>295</v>
      </c>
      <c r="W1610" t="s">
        <v>335</v>
      </c>
      <c r="X1610" t="s">
        <v>271</v>
      </c>
      <c r="Y1610">
        <v>1</v>
      </c>
      <c r="Z1610">
        <v>1</v>
      </c>
      <c r="AA1610">
        <v>48</v>
      </c>
    </row>
    <row r="1611" spans="1:27" x14ac:dyDescent="0.35">
      <c r="A1611">
        <v>202</v>
      </c>
      <c r="B1611">
        <v>202</v>
      </c>
      <c r="C1611" t="s">
        <v>38</v>
      </c>
      <c r="D1611" t="s">
        <v>39</v>
      </c>
      <c r="E1611">
        <v>4</v>
      </c>
      <c r="F1611" t="s">
        <v>262</v>
      </c>
      <c r="G1611">
        <v>9</v>
      </c>
      <c r="H1611">
        <v>15</v>
      </c>
      <c r="I1611">
        <v>1</v>
      </c>
      <c r="J1611">
        <v>22</v>
      </c>
      <c r="K1611">
        <v>20</v>
      </c>
      <c r="L1611">
        <v>20</v>
      </c>
      <c r="M1611">
        <v>1</v>
      </c>
      <c r="N1611" t="s">
        <v>288</v>
      </c>
      <c r="O1611" t="s">
        <v>124</v>
      </c>
      <c r="P1611" t="s">
        <v>135</v>
      </c>
      <c r="Q1611" t="s">
        <v>136</v>
      </c>
      <c r="R1611" t="s">
        <v>147</v>
      </c>
      <c r="S1611" t="s">
        <v>63</v>
      </c>
      <c r="T1611" t="s">
        <v>289</v>
      </c>
      <c r="U1611">
        <v>1</v>
      </c>
      <c r="V1611" t="s">
        <v>299</v>
      </c>
      <c r="W1611" t="s">
        <v>327</v>
      </c>
      <c r="X1611" t="s">
        <v>269</v>
      </c>
      <c r="Y1611">
        <v>2</v>
      </c>
      <c r="Z1611">
        <v>1</v>
      </c>
      <c r="AA1611">
        <v>48</v>
      </c>
    </row>
    <row r="1612" spans="1:27" x14ac:dyDescent="0.35">
      <c r="A1612">
        <v>202</v>
      </c>
      <c r="B1612">
        <v>202</v>
      </c>
      <c r="C1612" t="s">
        <v>38</v>
      </c>
      <c r="D1612" t="s">
        <v>39</v>
      </c>
      <c r="E1612">
        <v>4</v>
      </c>
      <c r="F1612" t="s">
        <v>262</v>
      </c>
      <c r="G1612">
        <v>9</v>
      </c>
      <c r="H1612">
        <v>15</v>
      </c>
      <c r="I1612">
        <v>1</v>
      </c>
      <c r="J1612">
        <v>23</v>
      </c>
      <c r="K1612">
        <v>22</v>
      </c>
      <c r="L1612">
        <v>22</v>
      </c>
      <c r="M1612">
        <v>1</v>
      </c>
      <c r="N1612" t="s">
        <v>306</v>
      </c>
      <c r="O1612" t="s">
        <v>124</v>
      </c>
      <c r="P1612" t="s">
        <v>125</v>
      </c>
      <c r="Q1612" t="s">
        <v>126</v>
      </c>
      <c r="R1612" t="s">
        <v>150</v>
      </c>
      <c r="S1612" t="s">
        <v>53</v>
      </c>
      <c r="T1612" t="s">
        <v>307</v>
      </c>
      <c r="U1612">
        <v>5</v>
      </c>
      <c r="V1612" t="s">
        <v>301</v>
      </c>
      <c r="W1612" t="s">
        <v>321</v>
      </c>
      <c r="X1612" t="s">
        <v>287</v>
      </c>
      <c r="Y1612">
        <v>2</v>
      </c>
      <c r="Z1612">
        <v>1</v>
      </c>
      <c r="AA1612">
        <v>48</v>
      </c>
    </row>
    <row r="1613" spans="1:27" x14ac:dyDescent="0.35">
      <c r="A1613">
        <v>202</v>
      </c>
      <c r="B1613">
        <v>202</v>
      </c>
      <c r="C1613" t="s">
        <v>38</v>
      </c>
      <c r="D1613" t="s">
        <v>39</v>
      </c>
      <c r="E1613">
        <v>4</v>
      </c>
      <c r="F1613" t="s">
        <v>262</v>
      </c>
      <c r="G1613">
        <v>9</v>
      </c>
      <c r="H1613">
        <v>15</v>
      </c>
      <c r="I1613">
        <v>1</v>
      </c>
      <c r="J1613">
        <v>24</v>
      </c>
      <c r="K1613">
        <v>13</v>
      </c>
      <c r="L1613">
        <v>13</v>
      </c>
      <c r="M1613">
        <v>1</v>
      </c>
      <c r="N1613" t="s">
        <v>298</v>
      </c>
      <c r="O1613" t="s">
        <v>124</v>
      </c>
      <c r="P1613" t="s">
        <v>163</v>
      </c>
      <c r="Q1613" t="s">
        <v>164</v>
      </c>
      <c r="R1613" t="s">
        <v>147</v>
      </c>
      <c r="S1613" t="s">
        <v>63</v>
      </c>
      <c r="T1613" t="s">
        <v>299</v>
      </c>
      <c r="U1613">
        <v>5</v>
      </c>
      <c r="V1613" t="s">
        <v>291</v>
      </c>
      <c r="W1613" t="s">
        <v>327</v>
      </c>
      <c r="X1613" t="s">
        <v>273</v>
      </c>
      <c r="Y1613">
        <v>1</v>
      </c>
      <c r="Z1613">
        <v>1</v>
      </c>
      <c r="AA1613">
        <v>48</v>
      </c>
    </row>
    <row r="1614" spans="1:27" x14ac:dyDescent="0.35">
      <c r="A1614">
        <v>202</v>
      </c>
      <c r="B1614">
        <v>202</v>
      </c>
      <c r="C1614" t="s">
        <v>38</v>
      </c>
      <c r="D1614" t="s">
        <v>39</v>
      </c>
      <c r="E1614">
        <v>4</v>
      </c>
      <c r="F1614" t="s">
        <v>262</v>
      </c>
      <c r="G1614">
        <v>9</v>
      </c>
      <c r="H1614">
        <v>15</v>
      </c>
      <c r="I1614">
        <v>1</v>
      </c>
      <c r="J1614">
        <v>25</v>
      </c>
      <c r="K1614">
        <v>27</v>
      </c>
      <c r="L1614">
        <v>27</v>
      </c>
      <c r="M1614">
        <v>1</v>
      </c>
      <c r="N1614" t="s">
        <v>328</v>
      </c>
      <c r="O1614" t="s">
        <v>201</v>
      </c>
      <c r="P1614" t="s">
        <v>202</v>
      </c>
      <c r="Q1614" t="s">
        <v>206</v>
      </c>
      <c r="R1614" t="s">
        <v>202</v>
      </c>
      <c r="S1614" t="s">
        <v>46</v>
      </c>
      <c r="T1614" t="s">
        <v>329</v>
      </c>
      <c r="U1614">
        <v>4</v>
      </c>
      <c r="V1614" t="s">
        <v>315</v>
      </c>
      <c r="W1614" t="s">
        <v>275</v>
      </c>
      <c r="X1614" t="s">
        <v>309</v>
      </c>
      <c r="Y1614">
        <v>2</v>
      </c>
      <c r="Z1614">
        <v>1</v>
      </c>
      <c r="AA1614">
        <v>48</v>
      </c>
    </row>
    <row r="1615" spans="1:27" x14ac:dyDescent="0.35">
      <c r="A1615">
        <v>202</v>
      </c>
      <c r="B1615">
        <v>202</v>
      </c>
      <c r="C1615" t="s">
        <v>38</v>
      </c>
      <c r="D1615" t="s">
        <v>39</v>
      </c>
      <c r="E1615">
        <v>4</v>
      </c>
      <c r="F1615" t="s">
        <v>262</v>
      </c>
      <c r="G1615">
        <v>9</v>
      </c>
      <c r="H1615">
        <v>15</v>
      </c>
      <c r="I1615">
        <v>1</v>
      </c>
      <c r="J1615">
        <v>26</v>
      </c>
      <c r="K1615">
        <v>25</v>
      </c>
      <c r="L1615">
        <v>25</v>
      </c>
      <c r="M1615">
        <v>1</v>
      </c>
      <c r="N1615" t="s">
        <v>330</v>
      </c>
      <c r="O1615" t="s">
        <v>201</v>
      </c>
      <c r="P1615" t="s">
        <v>202</v>
      </c>
      <c r="Q1615" t="s">
        <v>221</v>
      </c>
      <c r="R1615" t="s">
        <v>202</v>
      </c>
      <c r="S1615" t="s">
        <v>63</v>
      </c>
      <c r="T1615" t="s">
        <v>331</v>
      </c>
      <c r="U1615">
        <v>4</v>
      </c>
      <c r="V1615" t="s">
        <v>313</v>
      </c>
      <c r="W1615" t="s">
        <v>273</v>
      </c>
      <c r="X1615" t="s">
        <v>311</v>
      </c>
      <c r="Y1615">
        <v>1</v>
      </c>
      <c r="Z1615">
        <v>1</v>
      </c>
      <c r="AA1615">
        <v>48</v>
      </c>
    </row>
    <row r="1616" spans="1:27" x14ac:dyDescent="0.35">
      <c r="A1616">
        <v>202</v>
      </c>
      <c r="B1616">
        <v>202</v>
      </c>
      <c r="C1616" t="s">
        <v>38</v>
      </c>
      <c r="D1616" t="s">
        <v>39</v>
      </c>
      <c r="E1616">
        <v>4</v>
      </c>
      <c r="F1616" t="s">
        <v>262</v>
      </c>
      <c r="G1616">
        <v>9</v>
      </c>
      <c r="H1616">
        <v>15</v>
      </c>
      <c r="I1616">
        <v>1</v>
      </c>
      <c r="J1616">
        <v>27</v>
      </c>
      <c r="K1616">
        <v>32</v>
      </c>
      <c r="L1616">
        <v>32</v>
      </c>
      <c r="M1616">
        <v>1</v>
      </c>
      <c r="N1616" t="s">
        <v>332</v>
      </c>
      <c r="O1616" t="s">
        <v>201</v>
      </c>
      <c r="P1616" t="s">
        <v>202</v>
      </c>
      <c r="Q1616" t="s">
        <v>212</v>
      </c>
      <c r="R1616" t="s">
        <v>202</v>
      </c>
      <c r="S1616" t="s">
        <v>63</v>
      </c>
      <c r="T1616" t="s">
        <v>333</v>
      </c>
      <c r="U1616">
        <v>4</v>
      </c>
      <c r="V1616" t="s">
        <v>317</v>
      </c>
      <c r="W1616" t="s">
        <v>277</v>
      </c>
      <c r="X1616" t="s">
        <v>295</v>
      </c>
      <c r="Y1616">
        <v>1</v>
      </c>
      <c r="Z1616">
        <v>1</v>
      </c>
      <c r="AA1616">
        <v>48</v>
      </c>
    </row>
    <row r="1617" spans="1:27" x14ac:dyDescent="0.35">
      <c r="A1617">
        <v>202</v>
      </c>
      <c r="B1617">
        <v>202</v>
      </c>
      <c r="C1617" t="s">
        <v>38</v>
      </c>
      <c r="D1617" t="s">
        <v>39</v>
      </c>
      <c r="E1617">
        <v>4</v>
      </c>
      <c r="F1617" t="s">
        <v>262</v>
      </c>
      <c r="G1617">
        <v>9</v>
      </c>
      <c r="H1617">
        <v>15</v>
      </c>
      <c r="I1617">
        <v>1</v>
      </c>
      <c r="J1617">
        <v>28</v>
      </c>
      <c r="K1617">
        <v>33</v>
      </c>
      <c r="L1617">
        <v>33</v>
      </c>
      <c r="M1617">
        <v>1</v>
      </c>
      <c r="N1617" t="s">
        <v>318</v>
      </c>
      <c r="O1617" t="s">
        <v>201</v>
      </c>
      <c r="P1617" t="s">
        <v>202</v>
      </c>
      <c r="Q1617" t="s">
        <v>209</v>
      </c>
      <c r="R1617" t="s">
        <v>202</v>
      </c>
      <c r="S1617" t="s">
        <v>81</v>
      </c>
      <c r="T1617" t="s">
        <v>319</v>
      </c>
      <c r="U1617">
        <v>5</v>
      </c>
      <c r="V1617" t="s">
        <v>325</v>
      </c>
      <c r="W1617" t="s">
        <v>281</v>
      </c>
      <c r="X1617" t="s">
        <v>289</v>
      </c>
      <c r="Y1617">
        <v>1</v>
      </c>
      <c r="Z1617">
        <v>1</v>
      </c>
      <c r="AA1617">
        <v>48</v>
      </c>
    </row>
    <row r="1618" spans="1:27" x14ac:dyDescent="0.35">
      <c r="A1618">
        <v>202</v>
      </c>
      <c r="B1618">
        <v>202</v>
      </c>
      <c r="C1618" t="s">
        <v>38</v>
      </c>
      <c r="D1618" t="s">
        <v>39</v>
      </c>
      <c r="E1618">
        <v>4</v>
      </c>
      <c r="F1618" t="s">
        <v>262</v>
      </c>
      <c r="G1618">
        <v>9</v>
      </c>
      <c r="H1618">
        <v>15</v>
      </c>
      <c r="I1618">
        <v>1</v>
      </c>
      <c r="J1618">
        <v>29</v>
      </c>
      <c r="K1618">
        <v>35</v>
      </c>
      <c r="L1618">
        <v>35</v>
      </c>
      <c r="M1618">
        <v>1</v>
      </c>
      <c r="N1618" t="s">
        <v>326</v>
      </c>
      <c r="O1618" t="s">
        <v>201</v>
      </c>
      <c r="P1618" t="s">
        <v>202</v>
      </c>
      <c r="Q1618" t="s">
        <v>232</v>
      </c>
      <c r="R1618" t="s">
        <v>202</v>
      </c>
      <c r="S1618" t="s">
        <v>46</v>
      </c>
      <c r="T1618" t="s">
        <v>327</v>
      </c>
      <c r="U1618">
        <v>4</v>
      </c>
      <c r="V1618" t="s">
        <v>321</v>
      </c>
      <c r="W1618" t="s">
        <v>273</v>
      </c>
      <c r="X1618" t="s">
        <v>291</v>
      </c>
      <c r="Y1618">
        <v>1</v>
      </c>
      <c r="Z1618">
        <v>1</v>
      </c>
      <c r="AA1618">
        <v>48</v>
      </c>
    </row>
    <row r="1619" spans="1:27" x14ac:dyDescent="0.35">
      <c r="A1619">
        <v>202</v>
      </c>
      <c r="B1619">
        <v>202</v>
      </c>
      <c r="C1619" t="s">
        <v>38</v>
      </c>
      <c r="D1619" t="s">
        <v>39</v>
      </c>
      <c r="E1619">
        <v>4</v>
      </c>
      <c r="F1619" t="s">
        <v>262</v>
      </c>
      <c r="G1619">
        <v>9</v>
      </c>
      <c r="H1619">
        <v>15</v>
      </c>
      <c r="I1619">
        <v>1</v>
      </c>
      <c r="J1619">
        <v>30</v>
      </c>
      <c r="K1619">
        <v>34</v>
      </c>
      <c r="L1619">
        <v>34</v>
      </c>
      <c r="M1619">
        <v>1</v>
      </c>
      <c r="N1619" t="s">
        <v>324</v>
      </c>
      <c r="O1619" t="s">
        <v>201</v>
      </c>
      <c r="P1619" t="s">
        <v>202</v>
      </c>
      <c r="Q1619" t="s">
        <v>209</v>
      </c>
      <c r="R1619" t="s">
        <v>202</v>
      </c>
      <c r="S1619" t="s">
        <v>53</v>
      </c>
      <c r="T1619" t="s">
        <v>325</v>
      </c>
      <c r="U1619">
        <v>4</v>
      </c>
      <c r="V1619" t="s">
        <v>323</v>
      </c>
      <c r="W1619" t="s">
        <v>285</v>
      </c>
      <c r="X1619" t="s">
        <v>301</v>
      </c>
      <c r="Y1619">
        <v>2</v>
      </c>
      <c r="Z1619">
        <v>1</v>
      </c>
      <c r="AA1619">
        <v>48</v>
      </c>
    </row>
    <row r="1620" spans="1:27" x14ac:dyDescent="0.35">
      <c r="A1620">
        <v>202</v>
      </c>
      <c r="B1620">
        <v>202</v>
      </c>
      <c r="C1620" t="s">
        <v>38</v>
      </c>
      <c r="D1620" t="s">
        <v>39</v>
      </c>
      <c r="E1620">
        <v>4</v>
      </c>
      <c r="F1620" t="s">
        <v>262</v>
      </c>
      <c r="G1620">
        <v>9</v>
      </c>
      <c r="H1620">
        <v>15</v>
      </c>
      <c r="I1620">
        <v>1</v>
      </c>
      <c r="J1620">
        <v>31</v>
      </c>
      <c r="K1620">
        <v>36</v>
      </c>
      <c r="L1620">
        <v>36</v>
      </c>
      <c r="M1620">
        <v>1</v>
      </c>
      <c r="N1620" t="s">
        <v>320</v>
      </c>
      <c r="O1620" t="s">
        <v>201</v>
      </c>
      <c r="P1620" t="s">
        <v>202</v>
      </c>
      <c r="Q1620" t="s">
        <v>232</v>
      </c>
      <c r="R1620" t="s">
        <v>202</v>
      </c>
      <c r="S1620" t="s">
        <v>63</v>
      </c>
      <c r="T1620" t="s">
        <v>321</v>
      </c>
      <c r="U1620">
        <v>2</v>
      </c>
      <c r="V1620" t="s">
        <v>333</v>
      </c>
      <c r="W1620" t="s">
        <v>265</v>
      </c>
      <c r="X1620" t="s">
        <v>293</v>
      </c>
      <c r="Y1620">
        <v>2</v>
      </c>
      <c r="Z1620">
        <v>1</v>
      </c>
      <c r="AA1620">
        <v>48</v>
      </c>
    </row>
    <row r="1621" spans="1:27" x14ac:dyDescent="0.35">
      <c r="A1621">
        <v>202</v>
      </c>
      <c r="B1621">
        <v>202</v>
      </c>
      <c r="C1621" t="s">
        <v>38</v>
      </c>
      <c r="D1621" t="s">
        <v>39</v>
      </c>
      <c r="E1621">
        <v>4</v>
      </c>
      <c r="F1621" t="s">
        <v>262</v>
      </c>
      <c r="G1621">
        <v>9</v>
      </c>
      <c r="H1621">
        <v>15</v>
      </c>
      <c r="I1621">
        <v>1</v>
      </c>
      <c r="J1621">
        <v>32</v>
      </c>
      <c r="K1621">
        <v>29</v>
      </c>
      <c r="L1621">
        <v>29</v>
      </c>
      <c r="M1621">
        <v>1</v>
      </c>
      <c r="N1621" t="s">
        <v>314</v>
      </c>
      <c r="O1621" t="s">
        <v>201</v>
      </c>
      <c r="P1621" t="s">
        <v>202</v>
      </c>
      <c r="Q1621" t="s">
        <v>215</v>
      </c>
      <c r="R1621" t="s">
        <v>202</v>
      </c>
      <c r="S1621" t="s">
        <v>46</v>
      </c>
      <c r="T1621" t="s">
        <v>315</v>
      </c>
      <c r="U1621">
        <v>4</v>
      </c>
      <c r="V1621" t="s">
        <v>335</v>
      </c>
      <c r="W1621" t="s">
        <v>269</v>
      </c>
      <c r="X1621" t="s">
        <v>307</v>
      </c>
      <c r="Y1621">
        <v>1</v>
      </c>
      <c r="Z1621">
        <v>1</v>
      </c>
      <c r="AA1621">
        <v>48</v>
      </c>
    </row>
    <row r="1622" spans="1:27" x14ac:dyDescent="0.35">
      <c r="A1622">
        <v>202</v>
      </c>
      <c r="B1622">
        <v>202</v>
      </c>
      <c r="C1622" t="s">
        <v>38</v>
      </c>
      <c r="D1622" t="s">
        <v>39</v>
      </c>
      <c r="E1622">
        <v>4</v>
      </c>
      <c r="F1622" t="s">
        <v>262</v>
      </c>
      <c r="G1622">
        <v>9</v>
      </c>
      <c r="H1622">
        <v>15</v>
      </c>
      <c r="I1622">
        <v>1</v>
      </c>
      <c r="J1622">
        <v>33</v>
      </c>
      <c r="K1622">
        <v>28</v>
      </c>
      <c r="L1622">
        <v>28</v>
      </c>
      <c r="M1622">
        <v>1</v>
      </c>
      <c r="N1622" t="s">
        <v>322</v>
      </c>
      <c r="O1622" t="s">
        <v>201</v>
      </c>
      <c r="P1622" t="s">
        <v>202</v>
      </c>
      <c r="Q1622" t="s">
        <v>206</v>
      </c>
      <c r="R1622" t="s">
        <v>202</v>
      </c>
      <c r="S1622" t="s">
        <v>53</v>
      </c>
      <c r="T1622" t="s">
        <v>323</v>
      </c>
      <c r="U1622">
        <v>4</v>
      </c>
      <c r="V1622" t="s">
        <v>329</v>
      </c>
      <c r="W1622" t="s">
        <v>267</v>
      </c>
      <c r="X1622" t="s">
        <v>309</v>
      </c>
      <c r="Y1622">
        <v>1</v>
      </c>
      <c r="Z1622">
        <v>1</v>
      </c>
      <c r="AA1622">
        <v>48</v>
      </c>
    </row>
    <row r="1623" spans="1:27" x14ac:dyDescent="0.35">
      <c r="A1623">
        <v>202</v>
      </c>
      <c r="B1623">
        <v>202</v>
      </c>
      <c r="C1623" t="s">
        <v>38</v>
      </c>
      <c r="D1623" t="s">
        <v>39</v>
      </c>
      <c r="E1623">
        <v>4</v>
      </c>
      <c r="F1623" t="s">
        <v>262</v>
      </c>
      <c r="G1623">
        <v>9</v>
      </c>
      <c r="H1623">
        <v>15</v>
      </c>
      <c r="I1623">
        <v>1</v>
      </c>
      <c r="J1623">
        <v>34</v>
      </c>
      <c r="K1623">
        <v>30</v>
      </c>
      <c r="L1623">
        <v>30</v>
      </c>
      <c r="M1623">
        <v>1</v>
      </c>
      <c r="N1623" t="s">
        <v>334</v>
      </c>
      <c r="O1623" t="s">
        <v>201</v>
      </c>
      <c r="P1623" t="s">
        <v>202</v>
      </c>
      <c r="Q1623" t="s">
        <v>215</v>
      </c>
      <c r="R1623" t="s">
        <v>202</v>
      </c>
      <c r="S1623" t="s">
        <v>81</v>
      </c>
      <c r="T1623" t="s">
        <v>335</v>
      </c>
      <c r="U1623">
        <v>4</v>
      </c>
      <c r="V1623" t="s">
        <v>319</v>
      </c>
      <c r="W1623" t="s">
        <v>287</v>
      </c>
      <c r="X1623" t="s">
        <v>303</v>
      </c>
      <c r="Y1623">
        <v>2</v>
      </c>
      <c r="Z1623">
        <v>1</v>
      </c>
      <c r="AA1623">
        <v>48</v>
      </c>
    </row>
    <row r="1624" spans="1:27" x14ac:dyDescent="0.35">
      <c r="A1624">
        <v>202</v>
      </c>
      <c r="B1624">
        <v>202</v>
      </c>
      <c r="C1624" t="s">
        <v>38</v>
      </c>
      <c r="D1624" t="s">
        <v>39</v>
      </c>
      <c r="E1624">
        <v>4</v>
      </c>
      <c r="F1624" t="s">
        <v>262</v>
      </c>
      <c r="G1624">
        <v>9</v>
      </c>
      <c r="H1624">
        <v>15</v>
      </c>
      <c r="I1624">
        <v>1</v>
      </c>
      <c r="J1624">
        <v>35</v>
      </c>
      <c r="K1624">
        <v>26</v>
      </c>
      <c r="L1624">
        <v>26</v>
      </c>
      <c r="M1624">
        <v>1</v>
      </c>
      <c r="N1624" t="s">
        <v>312</v>
      </c>
      <c r="O1624" t="s">
        <v>201</v>
      </c>
      <c r="P1624" t="s">
        <v>202</v>
      </c>
      <c r="Q1624" t="s">
        <v>221</v>
      </c>
      <c r="R1624" t="s">
        <v>202</v>
      </c>
      <c r="S1624" t="s">
        <v>53</v>
      </c>
      <c r="T1624" t="s">
        <v>313</v>
      </c>
      <c r="U1624">
        <v>1</v>
      </c>
      <c r="V1624" t="s">
        <v>323</v>
      </c>
      <c r="W1624" t="s">
        <v>271</v>
      </c>
      <c r="X1624" t="s">
        <v>297</v>
      </c>
      <c r="Y1624">
        <v>2</v>
      </c>
      <c r="Z1624">
        <v>1</v>
      </c>
      <c r="AA1624">
        <v>48</v>
      </c>
    </row>
    <row r="1625" spans="1:27" x14ac:dyDescent="0.35">
      <c r="A1625">
        <v>202</v>
      </c>
      <c r="B1625">
        <v>202</v>
      </c>
      <c r="C1625" t="s">
        <v>38</v>
      </c>
      <c r="D1625" t="s">
        <v>39</v>
      </c>
      <c r="E1625">
        <v>4</v>
      </c>
      <c r="F1625" t="s">
        <v>262</v>
      </c>
      <c r="G1625">
        <v>9</v>
      </c>
      <c r="H1625">
        <v>15</v>
      </c>
      <c r="I1625">
        <v>1</v>
      </c>
      <c r="J1625">
        <v>36</v>
      </c>
      <c r="K1625">
        <v>31</v>
      </c>
      <c r="L1625">
        <v>31</v>
      </c>
      <c r="M1625">
        <v>1</v>
      </c>
      <c r="N1625" t="s">
        <v>316</v>
      </c>
      <c r="O1625" t="s">
        <v>201</v>
      </c>
      <c r="P1625" t="s">
        <v>202</v>
      </c>
      <c r="Q1625" t="s">
        <v>212</v>
      </c>
      <c r="R1625" t="s">
        <v>202</v>
      </c>
      <c r="S1625" t="s">
        <v>81</v>
      </c>
      <c r="T1625" t="s">
        <v>317</v>
      </c>
      <c r="U1625">
        <v>5</v>
      </c>
      <c r="V1625" t="s">
        <v>319</v>
      </c>
      <c r="W1625" t="s">
        <v>279</v>
      </c>
      <c r="X1625" t="s">
        <v>305</v>
      </c>
      <c r="Y1625">
        <v>2</v>
      </c>
      <c r="Z1625">
        <v>1</v>
      </c>
      <c r="AA1625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11"/>
  <sheetViews>
    <sheetView topLeftCell="P1" workbookViewId="0">
      <selection activeCell="AN33" sqref="AN33"/>
    </sheetView>
  </sheetViews>
  <sheetFormatPr defaultRowHeight="14.5" x14ac:dyDescent="0.35"/>
  <sheetData>
    <row r="1" spans="1:40" x14ac:dyDescent="0.35">
      <c r="A1" t="s">
        <v>371</v>
      </c>
      <c r="B1" t="s">
        <v>370</v>
      </c>
      <c r="C1" t="s">
        <v>369</v>
      </c>
      <c r="D1" t="s">
        <v>368</v>
      </c>
      <c r="E1" t="s">
        <v>367</v>
      </c>
      <c r="F1" t="s">
        <v>366</v>
      </c>
      <c r="G1" t="s">
        <v>365</v>
      </c>
      <c r="H1" t="s">
        <v>364</v>
      </c>
      <c r="I1" t="s">
        <v>363</v>
      </c>
      <c r="J1" t="s">
        <v>362</v>
      </c>
      <c r="K1" t="s">
        <v>361</v>
      </c>
      <c r="L1" t="s">
        <v>360</v>
      </c>
      <c r="M1" t="s">
        <v>359</v>
      </c>
      <c r="N1" t="s">
        <v>358</v>
      </c>
      <c r="O1" t="s">
        <v>357</v>
      </c>
      <c r="P1" t="s">
        <v>356</v>
      </c>
      <c r="Q1" t="s">
        <v>355</v>
      </c>
      <c r="R1" t="s">
        <v>354</v>
      </c>
      <c r="S1" t="s">
        <v>353</v>
      </c>
      <c r="T1" t="s">
        <v>352</v>
      </c>
      <c r="U1" t="s">
        <v>351</v>
      </c>
      <c r="V1" t="s">
        <v>350</v>
      </c>
      <c r="W1" t="s">
        <v>349</v>
      </c>
      <c r="X1" t="s">
        <v>348</v>
      </c>
      <c r="Y1" t="s">
        <v>347</v>
      </c>
      <c r="Z1" t="s">
        <v>346</v>
      </c>
      <c r="AA1" t="s">
        <v>345</v>
      </c>
      <c r="AB1" t="s">
        <v>344</v>
      </c>
      <c r="AC1" t="s">
        <v>343</v>
      </c>
      <c r="AD1" t="s">
        <v>342</v>
      </c>
      <c r="AE1" t="s">
        <v>341</v>
      </c>
      <c r="AF1" t="s">
        <v>340</v>
      </c>
      <c r="AG1" t="s">
        <v>339</v>
      </c>
      <c r="AH1" t="s">
        <v>338</v>
      </c>
      <c r="AI1" t="s">
        <v>337</v>
      </c>
      <c r="AJ1" s="1"/>
      <c r="AK1" s="1"/>
      <c r="AL1" s="2"/>
      <c r="AN1" s="4"/>
    </row>
    <row r="2" spans="1:40" x14ac:dyDescent="0.35">
      <c r="A2">
        <v>202</v>
      </c>
      <c r="B2">
        <v>202</v>
      </c>
      <c r="C2" t="s">
        <v>38</v>
      </c>
      <c r="D2" t="s">
        <v>39</v>
      </c>
      <c r="E2">
        <v>1</v>
      </c>
      <c r="F2" t="s">
        <v>336</v>
      </c>
      <c r="G2">
        <v>1</v>
      </c>
      <c r="H2">
        <v>1</v>
      </c>
      <c r="I2">
        <v>1</v>
      </c>
      <c r="J2">
        <v>1</v>
      </c>
      <c r="K2">
        <v>7</v>
      </c>
      <c r="L2">
        <v>7</v>
      </c>
      <c r="M2">
        <v>1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>
        <v>0</v>
      </c>
      <c r="V2" t="s">
        <v>48</v>
      </c>
      <c r="W2" t="s">
        <v>48</v>
      </c>
      <c r="X2" t="s">
        <v>48</v>
      </c>
      <c r="Y2">
        <v>0</v>
      </c>
      <c r="Z2">
        <v>0</v>
      </c>
      <c r="AA2">
        <v>48</v>
      </c>
      <c r="AB2">
        <v>-1</v>
      </c>
      <c r="AC2" t="s">
        <v>48</v>
      </c>
      <c r="AD2">
        <v>0</v>
      </c>
      <c r="AE2">
        <v>0</v>
      </c>
      <c r="AF2">
        <v>0</v>
      </c>
      <c r="AG2">
        <v>0</v>
      </c>
      <c r="AH2">
        <v>3.0339999999999998</v>
      </c>
      <c r="AI2">
        <v>-1</v>
      </c>
      <c r="AJ2" s="1"/>
    </row>
    <row r="3" spans="1:40" x14ac:dyDescent="0.35">
      <c r="A3">
        <v>202</v>
      </c>
      <c r="B3">
        <v>202</v>
      </c>
      <c r="C3" t="s">
        <v>38</v>
      </c>
      <c r="D3" t="s">
        <v>39</v>
      </c>
      <c r="E3">
        <v>1</v>
      </c>
      <c r="F3" t="s">
        <v>336</v>
      </c>
      <c r="G3">
        <v>1</v>
      </c>
      <c r="H3">
        <v>1</v>
      </c>
      <c r="I3">
        <v>1</v>
      </c>
      <c r="J3">
        <v>2</v>
      </c>
      <c r="K3">
        <v>48</v>
      </c>
      <c r="L3">
        <v>48</v>
      </c>
      <c r="M3">
        <v>2</v>
      </c>
      <c r="N3" t="s">
        <v>49</v>
      </c>
      <c r="O3" t="s">
        <v>42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>
        <v>0</v>
      </c>
      <c r="V3" t="s">
        <v>48</v>
      </c>
      <c r="W3" t="s">
        <v>48</v>
      </c>
      <c r="X3" t="s">
        <v>48</v>
      </c>
      <c r="Y3">
        <v>0</v>
      </c>
      <c r="Z3">
        <v>0</v>
      </c>
      <c r="AA3">
        <v>48</v>
      </c>
      <c r="AB3">
        <v>-1</v>
      </c>
      <c r="AC3" t="s">
        <v>48</v>
      </c>
      <c r="AD3">
        <v>0</v>
      </c>
      <c r="AE3">
        <v>0</v>
      </c>
      <c r="AF3">
        <v>0</v>
      </c>
      <c r="AG3">
        <v>0</v>
      </c>
      <c r="AH3">
        <v>1.3320000000000001</v>
      </c>
      <c r="AI3">
        <v>-1</v>
      </c>
      <c r="AJ3" s="1"/>
      <c r="AL3" s="22" t="s">
        <v>387</v>
      </c>
      <c r="AM3" s="28" t="s">
        <v>409</v>
      </c>
      <c r="AN3" s="28" t="s">
        <v>410</v>
      </c>
    </row>
    <row r="4" spans="1:40" x14ac:dyDescent="0.35">
      <c r="A4">
        <v>202</v>
      </c>
      <c r="B4">
        <v>202</v>
      </c>
      <c r="C4" t="s">
        <v>38</v>
      </c>
      <c r="D4" t="s">
        <v>39</v>
      </c>
      <c r="E4">
        <v>1</v>
      </c>
      <c r="F4" t="s">
        <v>336</v>
      </c>
      <c r="G4">
        <v>1</v>
      </c>
      <c r="H4">
        <v>1</v>
      </c>
      <c r="I4">
        <v>1</v>
      </c>
      <c r="J4">
        <v>1</v>
      </c>
      <c r="K4">
        <v>7</v>
      </c>
      <c r="L4">
        <v>7</v>
      </c>
      <c r="M4">
        <v>1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>
        <v>0</v>
      </c>
      <c r="V4" t="s">
        <v>48</v>
      </c>
      <c r="W4" t="s">
        <v>48</v>
      </c>
      <c r="X4" t="s">
        <v>48</v>
      </c>
      <c r="Y4">
        <v>0</v>
      </c>
      <c r="Z4">
        <v>0</v>
      </c>
      <c r="AA4">
        <v>48</v>
      </c>
      <c r="AB4">
        <v>1.458</v>
      </c>
      <c r="AC4" t="s">
        <v>48</v>
      </c>
      <c r="AD4">
        <v>0</v>
      </c>
      <c r="AE4">
        <v>0</v>
      </c>
      <c r="AF4">
        <v>0</v>
      </c>
      <c r="AG4">
        <v>0</v>
      </c>
      <c r="AH4">
        <v>3.0339999999999998</v>
      </c>
      <c r="AI4">
        <v>1.446</v>
      </c>
      <c r="AJ4" s="6" t="s">
        <v>42</v>
      </c>
      <c r="AL4" s="21" t="s">
        <v>375</v>
      </c>
      <c r="AM4" s="9">
        <f>AVERAGEIFS($AB:$AB,$E:$E,1,$O:$O,$AJ4)</f>
        <v>1.2652307692307692</v>
      </c>
      <c r="AN4" s="9">
        <f>AVERAGEIFS($AB:$AB,$E:$E,4,$O:$O,$AJ4)</f>
        <v>1.4008333333333332</v>
      </c>
    </row>
    <row r="5" spans="1:40" x14ac:dyDescent="0.35">
      <c r="A5">
        <v>202</v>
      </c>
      <c r="B5">
        <v>202</v>
      </c>
      <c r="C5" t="s">
        <v>38</v>
      </c>
      <c r="D5" t="s">
        <v>39</v>
      </c>
      <c r="E5">
        <v>1</v>
      </c>
      <c r="F5" t="s">
        <v>336</v>
      </c>
      <c r="G5">
        <v>1</v>
      </c>
      <c r="H5">
        <v>1</v>
      </c>
      <c r="I5">
        <v>1</v>
      </c>
      <c r="J5">
        <v>2</v>
      </c>
      <c r="K5">
        <v>48</v>
      </c>
      <c r="L5">
        <v>48</v>
      </c>
      <c r="M5">
        <v>2</v>
      </c>
      <c r="N5" t="s">
        <v>49</v>
      </c>
      <c r="O5" t="s">
        <v>42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  <c r="U5">
        <v>0</v>
      </c>
      <c r="V5" t="s">
        <v>48</v>
      </c>
      <c r="W5" t="s">
        <v>48</v>
      </c>
      <c r="X5" t="s">
        <v>48</v>
      </c>
      <c r="Y5">
        <v>0</v>
      </c>
      <c r="Z5">
        <v>0</v>
      </c>
      <c r="AA5">
        <v>48</v>
      </c>
      <c r="AB5">
        <v>1.5489999999999999</v>
      </c>
      <c r="AC5" t="s">
        <v>48</v>
      </c>
      <c r="AD5">
        <v>0</v>
      </c>
      <c r="AE5">
        <v>0</v>
      </c>
      <c r="AF5">
        <v>0</v>
      </c>
      <c r="AG5">
        <v>0</v>
      </c>
      <c r="AH5">
        <v>3.0339999999999998</v>
      </c>
      <c r="AI5">
        <v>1.54</v>
      </c>
      <c r="AJ5" s="6" t="s">
        <v>124</v>
      </c>
      <c r="AL5" s="21" t="s">
        <v>376</v>
      </c>
      <c r="AM5" s="9">
        <f>AVERAGEIFS($AB:$AB,$E:$E,1,$O:$O,$AJ5)</f>
        <v>1.3293333333333335</v>
      </c>
      <c r="AN5" s="9">
        <f>AVERAGEIFS($AB:$AB,$E:$E,4,$O:$O,$AJ5)</f>
        <v>1.3945833333333333</v>
      </c>
    </row>
    <row r="6" spans="1:40" x14ac:dyDescent="0.35">
      <c r="A6">
        <v>202</v>
      </c>
      <c r="B6">
        <v>202</v>
      </c>
      <c r="C6" t="s">
        <v>38</v>
      </c>
      <c r="D6" t="s">
        <v>39</v>
      </c>
      <c r="E6">
        <v>1</v>
      </c>
      <c r="F6" t="s">
        <v>336</v>
      </c>
      <c r="G6">
        <v>1</v>
      </c>
      <c r="H6">
        <v>1</v>
      </c>
      <c r="I6">
        <v>1</v>
      </c>
      <c r="J6">
        <v>3</v>
      </c>
      <c r="K6">
        <v>9</v>
      </c>
      <c r="L6">
        <v>9</v>
      </c>
      <c r="M6">
        <v>1</v>
      </c>
      <c r="N6" t="s">
        <v>55</v>
      </c>
      <c r="O6" t="s">
        <v>42</v>
      </c>
      <c r="P6" t="s">
        <v>56</v>
      </c>
      <c r="Q6" t="s">
        <v>57</v>
      </c>
      <c r="R6" t="s">
        <v>45</v>
      </c>
      <c r="S6" t="s">
        <v>46</v>
      </c>
      <c r="T6" t="s">
        <v>58</v>
      </c>
      <c r="U6">
        <v>0</v>
      </c>
      <c r="V6" t="s">
        <v>48</v>
      </c>
      <c r="W6" t="s">
        <v>48</v>
      </c>
      <c r="X6" t="s">
        <v>48</v>
      </c>
      <c r="Y6">
        <v>0</v>
      </c>
      <c r="Z6">
        <v>0</v>
      </c>
      <c r="AA6">
        <v>48</v>
      </c>
      <c r="AB6">
        <v>1.508</v>
      </c>
      <c r="AC6" t="s">
        <v>48</v>
      </c>
      <c r="AD6">
        <v>0</v>
      </c>
      <c r="AE6">
        <v>0</v>
      </c>
      <c r="AF6">
        <v>0</v>
      </c>
      <c r="AG6">
        <v>0</v>
      </c>
      <c r="AH6">
        <v>1.0169999999999999</v>
      </c>
      <c r="AI6">
        <v>1.506</v>
      </c>
      <c r="AJ6" s="6" t="s">
        <v>201</v>
      </c>
      <c r="AL6" s="21" t="s">
        <v>377</v>
      </c>
      <c r="AM6" s="9">
        <f t="shared" ref="AM6" si="0">AVERAGEIFS($AB:$AB,$E:$E,1,$O:$O,$AJ6)</f>
        <v>1.3062916666666669</v>
      </c>
      <c r="AN6" s="9">
        <f>AVERAGEIFS($AB:$AB,$E:$E,4,$O:$O,$AJ6)</f>
        <v>1.4445833333333331</v>
      </c>
    </row>
    <row r="7" spans="1:40" x14ac:dyDescent="0.35">
      <c r="A7">
        <v>202</v>
      </c>
      <c r="B7">
        <v>202</v>
      </c>
      <c r="C7" t="s">
        <v>38</v>
      </c>
      <c r="D7" t="s">
        <v>39</v>
      </c>
      <c r="E7">
        <v>1</v>
      </c>
      <c r="F7" t="s">
        <v>336</v>
      </c>
      <c r="G7">
        <v>1</v>
      </c>
      <c r="H7">
        <v>1</v>
      </c>
      <c r="I7">
        <v>1</v>
      </c>
      <c r="J7">
        <v>4</v>
      </c>
      <c r="K7">
        <v>5</v>
      </c>
      <c r="L7">
        <v>5</v>
      </c>
      <c r="M7">
        <v>1</v>
      </c>
      <c r="N7" t="s">
        <v>59</v>
      </c>
      <c r="O7" t="s">
        <v>42</v>
      </c>
      <c r="P7" t="s">
        <v>60</v>
      </c>
      <c r="Q7" t="s">
        <v>61</v>
      </c>
      <c r="R7" t="s">
        <v>62</v>
      </c>
      <c r="S7" t="s">
        <v>63</v>
      </c>
      <c r="T7" t="s">
        <v>64</v>
      </c>
      <c r="U7">
        <v>0</v>
      </c>
      <c r="V7" t="s">
        <v>48</v>
      </c>
      <c r="W7" t="s">
        <v>48</v>
      </c>
      <c r="X7" t="s">
        <v>48</v>
      </c>
      <c r="Y7">
        <v>0</v>
      </c>
      <c r="Z7">
        <v>0</v>
      </c>
      <c r="AA7">
        <v>48</v>
      </c>
      <c r="AB7">
        <v>1.6479999999999999</v>
      </c>
      <c r="AC7" t="s">
        <v>48</v>
      </c>
      <c r="AD7">
        <v>0</v>
      </c>
      <c r="AE7">
        <v>0</v>
      </c>
      <c r="AF7">
        <v>0</v>
      </c>
      <c r="AG7">
        <v>0</v>
      </c>
      <c r="AH7">
        <v>3.0339999999999998</v>
      </c>
      <c r="AI7">
        <v>1.649</v>
      </c>
    </row>
    <row r="8" spans="1:40" x14ac:dyDescent="0.35">
      <c r="A8">
        <v>202</v>
      </c>
      <c r="B8">
        <v>202</v>
      </c>
      <c r="C8" t="s">
        <v>38</v>
      </c>
      <c r="D8" t="s">
        <v>39</v>
      </c>
      <c r="E8">
        <v>1</v>
      </c>
      <c r="F8" t="s">
        <v>336</v>
      </c>
      <c r="G8">
        <v>1</v>
      </c>
      <c r="H8">
        <v>1</v>
      </c>
      <c r="I8">
        <v>1</v>
      </c>
      <c r="J8">
        <v>5</v>
      </c>
      <c r="K8">
        <v>38</v>
      </c>
      <c r="L8">
        <v>38</v>
      </c>
      <c r="M8">
        <v>2</v>
      </c>
      <c r="N8" t="s">
        <v>65</v>
      </c>
      <c r="O8" t="s">
        <v>42</v>
      </c>
      <c r="P8" t="s">
        <v>66</v>
      </c>
      <c r="Q8" t="s">
        <v>67</v>
      </c>
      <c r="R8" t="s">
        <v>62</v>
      </c>
      <c r="S8" t="s">
        <v>63</v>
      </c>
      <c r="T8" t="s">
        <v>68</v>
      </c>
      <c r="U8">
        <v>0</v>
      </c>
      <c r="V8" t="s">
        <v>48</v>
      </c>
      <c r="W8" t="s">
        <v>48</v>
      </c>
      <c r="X8" t="s">
        <v>48</v>
      </c>
      <c r="Y8">
        <v>0</v>
      </c>
      <c r="Z8">
        <v>0</v>
      </c>
      <c r="AA8">
        <v>48</v>
      </c>
      <c r="AB8">
        <v>1.3560000000000001</v>
      </c>
      <c r="AC8" t="s">
        <v>48</v>
      </c>
      <c r="AD8">
        <v>0</v>
      </c>
      <c r="AE8">
        <v>0</v>
      </c>
      <c r="AF8">
        <v>0</v>
      </c>
      <c r="AG8">
        <v>0</v>
      </c>
      <c r="AH8">
        <v>1.0669999999999999</v>
      </c>
      <c r="AI8">
        <v>1.355</v>
      </c>
    </row>
    <row r="9" spans="1:40" x14ac:dyDescent="0.35">
      <c r="A9">
        <v>202</v>
      </c>
      <c r="B9">
        <v>202</v>
      </c>
      <c r="C9" t="s">
        <v>38</v>
      </c>
      <c r="D9" t="s">
        <v>39</v>
      </c>
      <c r="E9">
        <v>1</v>
      </c>
      <c r="F9" t="s">
        <v>336</v>
      </c>
      <c r="G9">
        <v>1</v>
      </c>
      <c r="H9">
        <v>1</v>
      </c>
      <c r="I9">
        <v>1</v>
      </c>
      <c r="J9">
        <v>6</v>
      </c>
      <c r="K9">
        <v>4</v>
      </c>
      <c r="L9">
        <v>4</v>
      </c>
      <c r="M9">
        <v>1</v>
      </c>
      <c r="N9" t="s">
        <v>69</v>
      </c>
      <c r="O9" t="s">
        <v>42</v>
      </c>
      <c r="P9" t="s">
        <v>70</v>
      </c>
      <c r="Q9" t="s">
        <v>71</v>
      </c>
      <c r="R9" t="s">
        <v>62</v>
      </c>
      <c r="S9" t="s">
        <v>63</v>
      </c>
      <c r="T9" t="s">
        <v>72</v>
      </c>
      <c r="U9">
        <v>0</v>
      </c>
      <c r="V9" t="s">
        <v>48</v>
      </c>
      <c r="W9" t="s">
        <v>48</v>
      </c>
      <c r="X9" t="s">
        <v>48</v>
      </c>
      <c r="Y9">
        <v>0</v>
      </c>
      <c r="Z9">
        <v>0</v>
      </c>
      <c r="AA9">
        <v>48</v>
      </c>
      <c r="AB9">
        <v>1.0580000000000001</v>
      </c>
      <c r="AC9" t="s">
        <v>48</v>
      </c>
      <c r="AD9">
        <v>0</v>
      </c>
      <c r="AE9">
        <v>0</v>
      </c>
      <c r="AF9">
        <v>0</v>
      </c>
      <c r="AG9">
        <v>0</v>
      </c>
      <c r="AH9">
        <v>3.0339999999999998</v>
      </c>
      <c r="AI9">
        <v>1.0589999999999999</v>
      </c>
    </row>
    <row r="10" spans="1:40" x14ac:dyDescent="0.35">
      <c r="A10">
        <v>202</v>
      </c>
      <c r="B10">
        <v>202</v>
      </c>
      <c r="C10" t="s">
        <v>38</v>
      </c>
      <c r="D10" t="s">
        <v>39</v>
      </c>
      <c r="E10">
        <v>1</v>
      </c>
      <c r="F10" t="s">
        <v>336</v>
      </c>
      <c r="G10">
        <v>1</v>
      </c>
      <c r="H10">
        <v>1</v>
      </c>
      <c r="I10">
        <v>1</v>
      </c>
      <c r="J10">
        <v>7</v>
      </c>
      <c r="K10">
        <v>39</v>
      </c>
      <c r="L10">
        <v>39</v>
      </c>
      <c r="M10">
        <v>2</v>
      </c>
      <c r="N10" t="s">
        <v>73</v>
      </c>
      <c r="O10" t="s">
        <v>42</v>
      </c>
      <c r="P10" t="s">
        <v>74</v>
      </c>
      <c r="Q10" t="s">
        <v>75</v>
      </c>
      <c r="R10" t="s">
        <v>45</v>
      </c>
      <c r="S10" t="s">
        <v>46</v>
      </c>
      <c r="T10" t="s">
        <v>76</v>
      </c>
      <c r="U10">
        <v>0</v>
      </c>
      <c r="V10" t="s">
        <v>48</v>
      </c>
      <c r="W10" t="s">
        <v>48</v>
      </c>
      <c r="X10" t="s">
        <v>48</v>
      </c>
      <c r="Y10">
        <v>0</v>
      </c>
      <c r="Z10">
        <v>0</v>
      </c>
      <c r="AA10">
        <v>48</v>
      </c>
      <c r="AB10">
        <v>1.3169999999999999</v>
      </c>
      <c r="AC10" t="s">
        <v>48</v>
      </c>
      <c r="AD10">
        <v>0</v>
      </c>
      <c r="AE10">
        <v>0</v>
      </c>
      <c r="AF10">
        <v>0</v>
      </c>
      <c r="AG10">
        <v>0</v>
      </c>
      <c r="AH10">
        <v>1.2829999999999999</v>
      </c>
      <c r="AI10">
        <v>1.319</v>
      </c>
    </row>
    <row r="11" spans="1:40" x14ac:dyDescent="0.35">
      <c r="A11">
        <v>202</v>
      </c>
      <c r="B11">
        <v>202</v>
      </c>
      <c r="C11" t="s">
        <v>38</v>
      </c>
      <c r="D11" t="s">
        <v>39</v>
      </c>
      <c r="E11">
        <v>1</v>
      </c>
      <c r="F11" t="s">
        <v>336</v>
      </c>
      <c r="G11">
        <v>1</v>
      </c>
      <c r="H11">
        <v>1</v>
      </c>
      <c r="I11">
        <v>1</v>
      </c>
      <c r="J11">
        <v>8</v>
      </c>
      <c r="K11">
        <v>11</v>
      </c>
      <c r="L11">
        <v>11</v>
      </c>
      <c r="M11">
        <v>1</v>
      </c>
      <c r="N11" t="s">
        <v>77</v>
      </c>
      <c r="O11" t="s">
        <v>42</v>
      </c>
      <c r="P11" t="s">
        <v>78</v>
      </c>
      <c r="Q11" t="s">
        <v>79</v>
      </c>
      <c r="R11" t="s">
        <v>80</v>
      </c>
      <c r="S11" t="s">
        <v>81</v>
      </c>
      <c r="T11" t="s">
        <v>82</v>
      </c>
      <c r="U11">
        <v>0</v>
      </c>
      <c r="V11" t="s">
        <v>48</v>
      </c>
      <c r="W11" t="s">
        <v>48</v>
      </c>
      <c r="X11" t="s">
        <v>48</v>
      </c>
      <c r="Y11">
        <v>0</v>
      </c>
      <c r="Z11">
        <v>0</v>
      </c>
      <c r="AA11">
        <v>48</v>
      </c>
      <c r="AB11">
        <v>1.4079999999999999</v>
      </c>
      <c r="AC11" t="s">
        <v>48</v>
      </c>
      <c r="AD11">
        <v>0</v>
      </c>
      <c r="AE11">
        <v>0</v>
      </c>
      <c r="AF11">
        <v>0</v>
      </c>
      <c r="AG11">
        <v>0</v>
      </c>
      <c r="AH11">
        <v>0.75</v>
      </c>
      <c r="AI11">
        <v>1.4079999999999999</v>
      </c>
    </row>
    <row r="12" spans="1:40" x14ac:dyDescent="0.35">
      <c r="A12">
        <v>202</v>
      </c>
      <c r="B12">
        <v>202</v>
      </c>
      <c r="C12" t="s">
        <v>38</v>
      </c>
      <c r="D12" t="s">
        <v>39</v>
      </c>
      <c r="E12">
        <v>1</v>
      </c>
      <c r="F12" t="s">
        <v>336</v>
      </c>
      <c r="G12">
        <v>1</v>
      </c>
      <c r="H12">
        <v>1</v>
      </c>
      <c r="I12">
        <v>1</v>
      </c>
      <c r="J12">
        <v>9</v>
      </c>
      <c r="K12">
        <v>45</v>
      </c>
      <c r="L12">
        <v>45</v>
      </c>
      <c r="M12">
        <v>2</v>
      </c>
      <c r="N12" t="s">
        <v>83</v>
      </c>
      <c r="O12" t="s">
        <v>42</v>
      </c>
      <c r="P12" t="s">
        <v>84</v>
      </c>
      <c r="Q12" t="s">
        <v>85</v>
      </c>
      <c r="R12" t="s">
        <v>62</v>
      </c>
      <c r="S12" t="s">
        <v>63</v>
      </c>
      <c r="T12" t="s">
        <v>86</v>
      </c>
      <c r="U12">
        <v>0</v>
      </c>
      <c r="V12" t="s">
        <v>48</v>
      </c>
      <c r="W12" t="s">
        <v>48</v>
      </c>
      <c r="X12" t="s">
        <v>48</v>
      </c>
      <c r="Y12">
        <v>0</v>
      </c>
      <c r="Z12">
        <v>0</v>
      </c>
      <c r="AA12">
        <v>48</v>
      </c>
      <c r="AB12">
        <v>1.33</v>
      </c>
      <c r="AC12" t="s">
        <v>48</v>
      </c>
      <c r="AD12">
        <v>0</v>
      </c>
      <c r="AE12">
        <v>0</v>
      </c>
      <c r="AF12">
        <v>0</v>
      </c>
      <c r="AG12">
        <v>0</v>
      </c>
      <c r="AH12">
        <v>0.68300000000000005</v>
      </c>
      <c r="AI12">
        <v>1.3260000000000001</v>
      </c>
    </row>
    <row r="13" spans="1:40" x14ac:dyDescent="0.35">
      <c r="A13">
        <v>202</v>
      </c>
      <c r="B13">
        <v>202</v>
      </c>
      <c r="C13" t="s">
        <v>38</v>
      </c>
      <c r="D13" t="s">
        <v>39</v>
      </c>
      <c r="E13">
        <v>1</v>
      </c>
      <c r="F13" t="s">
        <v>336</v>
      </c>
      <c r="G13">
        <v>1</v>
      </c>
      <c r="H13">
        <v>1</v>
      </c>
      <c r="I13">
        <v>1</v>
      </c>
      <c r="J13">
        <v>10</v>
      </c>
      <c r="K13">
        <v>47</v>
      </c>
      <c r="L13">
        <v>47</v>
      </c>
      <c r="M13">
        <v>2</v>
      </c>
      <c r="N13" t="s">
        <v>87</v>
      </c>
      <c r="O13" t="s">
        <v>42</v>
      </c>
      <c r="P13" t="s">
        <v>50</v>
      </c>
      <c r="Q13" t="s">
        <v>51</v>
      </c>
      <c r="R13" t="s">
        <v>45</v>
      </c>
      <c r="S13" t="s">
        <v>46</v>
      </c>
      <c r="T13" t="s">
        <v>88</v>
      </c>
      <c r="U13">
        <v>0</v>
      </c>
      <c r="V13" t="s">
        <v>48</v>
      </c>
      <c r="W13" t="s">
        <v>48</v>
      </c>
      <c r="X13" t="s">
        <v>48</v>
      </c>
      <c r="Y13">
        <v>0</v>
      </c>
      <c r="Z13">
        <v>0</v>
      </c>
      <c r="AA13">
        <v>48</v>
      </c>
      <c r="AB13">
        <v>1.57</v>
      </c>
      <c r="AC13" t="s">
        <v>48</v>
      </c>
      <c r="AD13">
        <v>0</v>
      </c>
      <c r="AE13">
        <v>0</v>
      </c>
      <c r="AF13">
        <v>0</v>
      </c>
      <c r="AG13">
        <v>0</v>
      </c>
      <c r="AH13">
        <v>0.78300000000000003</v>
      </c>
      <c r="AI13">
        <v>1.5629999999999999</v>
      </c>
    </row>
    <row r="14" spans="1:40" x14ac:dyDescent="0.35">
      <c r="A14">
        <v>202</v>
      </c>
      <c r="B14">
        <v>202</v>
      </c>
      <c r="C14" t="s">
        <v>38</v>
      </c>
      <c r="D14" t="s">
        <v>39</v>
      </c>
      <c r="E14">
        <v>1</v>
      </c>
      <c r="F14" t="s">
        <v>336</v>
      </c>
      <c r="G14">
        <v>1</v>
      </c>
      <c r="H14">
        <v>1</v>
      </c>
      <c r="I14">
        <v>1</v>
      </c>
      <c r="J14">
        <v>11</v>
      </c>
      <c r="K14">
        <v>6</v>
      </c>
      <c r="L14">
        <v>6</v>
      </c>
      <c r="M14">
        <v>1</v>
      </c>
      <c r="N14" t="s">
        <v>89</v>
      </c>
      <c r="O14" t="s">
        <v>42</v>
      </c>
      <c r="P14" t="s">
        <v>60</v>
      </c>
      <c r="Q14" t="s">
        <v>61</v>
      </c>
      <c r="R14" t="s">
        <v>52</v>
      </c>
      <c r="S14" t="s">
        <v>53</v>
      </c>
      <c r="T14" t="s">
        <v>90</v>
      </c>
      <c r="U14">
        <v>0</v>
      </c>
      <c r="V14" t="s">
        <v>48</v>
      </c>
      <c r="W14" t="s">
        <v>48</v>
      </c>
      <c r="X14" t="s">
        <v>48</v>
      </c>
      <c r="Y14">
        <v>0</v>
      </c>
      <c r="Z14">
        <v>0</v>
      </c>
      <c r="AA14">
        <v>48</v>
      </c>
      <c r="AB14">
        <v>1.498</v>
      </c>
      <c r="AC14" t="s">
        <v>48</v>
      </c>
      <c r="AD14">
        <v>0</v>
      </c>
      <c r="AE14">
        <v>0</v>
      </c>
      <c r="AF14">
        <v>0</v>
      </c>
      <c r="AG14">
        <v>0</v>
      </c>
      <c r="AH14">
        <v>0.61699999999999999</v>
      </c>
      <c r="AI14">
        <v>1.4910000000000001</v>
      </c>
    </row>
    <row r="15" spans="1:40" x14ac:dyDescent="0.35">
      <c r="A15">
        <v>202</v>
      </c>
      <c r="B15">
        <v>202</v>
      </c>
      <c r="C15" t="s">
        <v>38</v>
      </c>
      <c r="D15" t="s">
        <v>39</v>
      </c>
      <c r="E15">
        <v>1</v>
      </c>
      <c r="F15" t="s">
        <v>336</v>
      </c>
      <c r="G15">
        <v>1</v>
      </c>
      <c r="H15">
        <v>1</v>
      </c>
      <c r="I15">
        <v>1</v>
      </c>
      <c r="J15">
        <v>12</v>
      </c>
      <c r="K15">
        <v>44</v>
      </c>
      <c r="L15">
        <v>44</v>
      </c>
      <c r="M15">
        <v>2</v>
      </c>
      <c r="N15" t="s">
        <v>91</v>
      </c>
      <c r="O15" t="s">
        <v>42</v>
      </c>
      <c r="P15" t="s">
        <v>92</v>
      </c>
      <c r="Q15" t="s">
        <v>93</v>
      </c>
      <c r="R15" t="s">
        <v>62</v>
      </c>
      <c r="S15" t="s">
        <v>63</v>
      </c>
      <c r="T15" t="s">
        <v>94</v>
      </c>
      <c r="U15">
        <v>0</v>
      </c>
      <c r="V15" t="s">
        <v>48</v>
      </c>
      <c r="W15" t="s">
        <v>48</v>
      </c>
      <c r="X15" t="s">
        <v>48</v>
      </c>
      <c r="Y15">
        <v>0</v>
      </c>
      <c r="Z15">
        <v>0</v>
      </c>
      <c r="AA15">
        <v>48</v>
      </c>
      <c r="AB15">
        <v>1.47</v>
      </c>
      <c r="AC15" t="s">
        <v>48</v>
      </c>
      <c r="AD15">
        <v>0</v>
      </c>
      <c r="AE15">
        <v>0</v>
      </c>
      <c r="AF15">
        <v>0</v>
      </c>
      <c r="AG15">
        <v>0</v>
      </c>
      <c r="AH15">
        <v>0.66600000000000004</v>
      </c>
      <c r="AI15">
        <v>1.462</v>
      </c>
    </row>
    <row r="16" spans="1:40" x14ac:dyDescent="0.35">
      <c r="A16">
        <v>202</v>
      </c>
      <c r="B16">
        <v>202</v>
      </c>
      <c r="C16" t="s">
        <v>38</v>
      </c>
      <c r="D16" t="s">
        <v>39</v>
      </c>
      <c r="E16">
        <v>1</v>
      </c>
      <c r="F16" t="s">
        <v>336</v>
      </c>
      <c r="G16">
        <v>1</v>
      </c>
      <c r="H16">
        <v>1</v>
      </c>
      <c r="I16">
        <v>1</v>
      </c>
      <c r="J16">
        <v>13</v>
      </c>
      <c r="K16">
        <v>12</v>
      </c>
      <c r="L16">
        <v>12</v>
      </c>
      <c r="M16">
        <v>1</v>
      </c>
      <c r="N16" t="s">
        <v>95</v>
      </c>
      <c r="O16" t="s">
        <v>42</v>
      </c>
      <c r="P16" t="s">
        <v>78</v>
      </c>
      <c r="Q16" t="s">
        <v>79</v>
      </c>
      <c r="R16" t="s">
        <v>52</v>
      </c>
      <c r="S16" t="s">
        <v>53</v>
      </c>
      <c r="T16" t="s">
        <v>96</v>
      </c>
      <c r="U16">
        <v>0</v>
      </c>
      <c r="V16" t="s">
        <v>48</v>
      </c>
      <c r="W16" t="s">
        <v>48</v>
      </c>
      <c r="X16" t="s">
        <v>48</v>
      </c>
      <c r="Y16">
        <v>0</v>
      </c>
      <c r="Z16">
        <v>0</v>
      </c>
      <c r="AA16">
        <v>48</v>
      </c>
      <c r="AB16">
        <v>1.19</v>
      </c>
      <c r="AC16" t="s">
        <v>48</v>
      </c>
      <c r="AD16">
        <v>0</v>
      </c>
      <c r="AE16">
        <v>0</v>
      </c>
      <c r="AF16">
        <v>0</v>
      </c>
      <c r="AG16">
        <v>0</v>
      </c>
      <c r="AH16">
        <v>0.81699999999999995</v>
      </c>
      <c r="AI16">
        <v>1.1879999999999999</v>
      </c>
    </row>
    <row r="17" spans="1:35" x14ac:dyDescent="0.35">
      <c r="A17">
        <v>202</v>
      </c>
      <c r="B17">
        <v>202</v>
      </c>
      <c r="C17" t="s">
        <v>38</v>
      </c>
      <c r="D17" t="s">
        <v>39</v>
      </c>
      <c r="E17">
        <v>1</v>
      </c>
      <c r="F17" t="s">
        <v>336</v>
      </c>
      <c r="G17">
        <v>1</v>
      </c>
      <c r="H17">
        <v>1</v>
      </c>
      <c r="I17">
        <v>1</v>
      </c>
      <c r="J17">
        <v>14</v>
      </c>
      <c r="K17">
        <v>2</v>
      </c>
      <c r="L17">
        <v>2</v>
      </c>
      <c r="M17">
        <v>1</v>
      </c>
      <c r="N17" t="s">
        <v>97</v>
      </c>
      <c r="O17" t="s">
        <v>42</v>
      </c>
      <c r="P17" t="s">
        <v>98</v>
      </c>
      <c r="Q17" t="s">
        <v>99</v>
      </c>
      <c r="R17" t="s">
        <v>80</v>
      </c>
      <c r="S17" t="s">
        <v>81</v>
      </c>
      <c r="T17" t="s">
        <v>100</v>
      </c>
      <c r="U17">
        <v>0</v>
      </c>
      <c r="V17" t="s">
        <v>48</v>
      </c>
      <c r="W17" t="s">
        <v>48</v>
      </c>
      <c r="X17" t="s">
        <v>48</v>
      </c>
      <c r="Y17">
        <v>0</v>
      </c>
      <c r="Z17">
        <v>0</v>
      </c>
      <c r="AA17">
        <v>48</v>
      </c>
      <c r="AB17">
        <v>1.8959999999999999</v>
      </c>
      <c r="AC17" t="s">
        <v>48</v>
      </c>
      <c r="AD17">
        <v>0</v>
      </c>
      <c r="AE17">
        <v>0</v>
      </c>
      <c r="AF17">
        <v>0</v>
      </c>
      <c r="AG17">
        <v>0</v>
      </c>
      <c r="AH17">
        <v>0.83299999999999996</v>
      </c>
      <c r="AI17">
        <v>1.891</v>
      </c>
    </row>
    <row r="18" spans="1:35" x14ac:dyDescent="0.35">
      <c r="A18">
        <v>202</v>
      </c>
      <c r="B18">
        <v>202</v>
      </c>
      <c r="C18" t="s">
        <v>38</v>
      </c>
      <c r="D18" t="s">
        <v>39</v>
      </c>
      <c r="E18">
        <v>1</v>
      </c>
      <c r="F18" t="s">
        <v>336</v>
      </c>
      <c r="G18">
        <v>1</v>
      </c>
      <c r="H18">
        <v>1</v>
      </c>
      <c r="I18">
        <v>1</v>
      </c>
      <c r="J18">
        <v>15</v>
      </c>
      <c r="K18">
        <v>41</v>
      </c>
      <c r="L18">
        <v>41</v>
      </c>
      <c r="M18">
        <v>2</v>
      </c>
      <c r="N18" t="s">
        <v>101</v>
      </c>
      <c r="O18" t="s">
        <v>42</v>
      </c>
      <c r="P18" t="s">
        <v>102</v>
      </c>
      <c r="Q18" t="s">
        <v>103</v>
      </c>
      <c r="R18" t="s">
        <v>45</v>
      </c>
      <c r="S18" t="s">
        <v>46</v>
      </c>
      <c r="T18" t="s">
        <v>104</v>
      </c>
      <c r="U18">
        <v>0</v>
      </c>
      <c r="V18" t="s">
        <v>48</v>
      </c>
      <c r="W18" t="s">
        <v>48</v>
      </c>
      <c r="X18" t="s">
        <v>48</v>
      </c>
      <c r="Y18">
        <v>0</v>
      </c>
      <c r="Z18">
        <v>0</v>
      </c>
      <c r="AA18">
        <v>48</v>
      </c>
      <c r="AB18">
        <v>1.476</v>
      </c>
      <c r="AC18" t="s">
        <v>48</v>
      </c>
      <c r="AD18">
        <v>0</v>
      </c>
      <c r="AE18">
        <v>0</v>
      </c>
      <c r="AF18">
        <v>0</v>
      </c>
      <c r="AG18">
        <v>0</v>
      </c>
      <c r="AH18">
        <v>1.149</v>
      </c>
      <c r="AI18">
        <v>1.4790000000000001</v>
      </c>
    </row>
    <row r="19" spans="1:35" x14ac:dyDescent="0.35">
      <c r="A19">
        <v>202</v>
      </c>
      <c r="B19">
        <v>202</v>
      </c>
      <c r="C19" t="s">
        <v>38</v>
      </c>
      <c r="D19" t="s">
        <v>39</v>
      </c>
      <c r="E19">
        <v>1</v>
      </c>
      <c r="F19" t="s">
        <v>336</v>
      </c>
      <c r="G19">
        <v>1</v>
      </c>
      <c r="H19">
        <v>1</v>
      </c>
      <c r="I19">
        <v>1</v>
      </c>
      <c r="J19">
        <v>16</v>
      </c>
      <c r="K19">
        <v>40</v>
      </c>
      <c r="L19">
        <v>40</v>
      </c>
      <c r="M19">
        <v>2</v>
      </c>
      <c r="N19" t="s">
        <v>105</v>
      </c>
      <c r="O19" t="s">
        <v>42</v>
      </c>
      <c r="P19" t="s">
        <v>74</v>
      </c>
      <c r="Q19" t="s">
        <v>75</v>
      </c>
      <c r="R19" t="s">
        <v>52</v>
      </c>
      <c r="S19" t="s">
        <v>53</v>
      </c>
      <c r="T19" t="s">
        <v>106</v>
      </c>
      <c r="U19">
        <v>0</v>
      </c>
      <c r="V19" t="s">
        <v>48</v>
      </c>
      <c r="W19" t="s">
        <v>48</v>
      </c>
      <c r="X19" t="s">
        <v>48</v>
      </c>
      <c r="Y19">
        <v>0</v>
      </c>
      <c r="Z19">
        <v>0</v>
      </c>
      <c r="AA19">
        <v>48</v>
      </c>
      <c r="AB19">
        <v>1.5189999999999999</v>
      </c>
      <c r="AC19" t="s">
        <v>48</v>
      </c>
      <c r="AD19">
        <v>0</v>
      </c>
      <c r="AE19">
        <v>0</v>
      </c>
      <c r="AF19">
        <v>0</v>
      </c>
      <c r="AG19">
        <v>0</v>
      </c>
      <c r="AH19">
        <v>1.9</v>
      </c>
      <c r="AI19">
        <v>1.516</v>
      </c>
    </row>
    <row r="20" spans="1:35" x14ac:dyDescent="0.35">
      <c r="A20">
        <v>202</v>
      </c>
      <c r="B20">
        <v>202</v>
      </c>
      <c r="C20" t="s">
        <v>38</v>
      </c>
      <c r="D20" t="s">
        <v>39</v>
      </c>
      <c r="E20">
        <v>1</v>
      </c>
      <c r="F20" t="s">
        <v>336</v>
      </c>
      <c r="G20">
        <v>1</v>
      </c>
      <c r="H20">
        <v>1</v>
      </c>
      <c r="I20">
        <v>1</v>
      </c>
      <c r="J20">
        <v>17</v>
      </c>
      <c r="K20">
        <v>10</v>
      </c>
      <c r="L20">
        <v>10</v>
      </c>
      <c r="M20">
        <v>1</v>
      </c>
      <c r="N20" t="s">
        <v>107</v>
      </c>
      <c r="O20" t="s">
        <v>42</v>
      </c>
      <c r="P20" t="s">
        <v>56</v>
      </c>
      <c r="Q20" t="s">
        <v>57</v>
      </c>
      <c r="R20" t="s">
        <v>62</v>
      </c>
      <c r="S20" t="s">
        <v>63</v>
      </c>
      <c r="T20" t="s">
        <v>108</v>
      </c>
      <c r="U20">
        <v>0</v>
      </c>
      <c r="V20" t="s">
        <v>48</v>
      </c>
      <c r="W20" t="s">
        <v>48</v>
      </c>
      <c r="X20" t="s">
        <v>48</v>
      </c>
      <c r="Y20">
        <v>0</v>
      </c>
      <c r="Z20">
        <v>0</v>
      </c>
      <c r="AA20">
        <v>48</v>
      </c>
      <c r="AB20">
        <v>1.389</v>
      </c>
      <c r="AC20" t="s">
        <v>48</v>
      </c>
      <c r="AD20">
        <v>0</v>
      </c>
      <c r="AE20">
        <v>0</v>
      </c>
      <c r="AF20">
        <v>0</v>
      </c>
      <c r="AG20">
        <v>0</v>
      </c>
      <c r="AH20">
        <v>1.25</v>
      </c>
      <c r="AI20">
        <v>1.3859999999999999</v>
      </c>
    </row>
    <row r="21" spans="1:35" x14ac:dyDescent="0.35">
      <c r="A21">
        <v>202</v>
      </c>
      <c r="B21">
        <v>202</v>
      </c>
      <c r="C21" t="s">
        <v>38</v>
      </c>
      <c r="D21" t="s">
        <v>39</v>
      </c>
      <c r="E21">
        <v>1</v>
      </c>
      <c r="F21" t="s">
        <v>336</v>
      </c>
      <c r="G21">
        <v>1</v>
      </c>
      <c r="H21">
        <v>1</v>
      </c>
      <c r="I21">
        <v>1</v>
      </c>
      <c r="J21">
        <v>18</v>
      </c>
      <c r="K21">
        <v>1</v>
      </c>
      <c r="L21">
        <v>1</v>
      </c>
      <c r="M21">
        <v>1</v>
      </c>
      <c r="N21" t="s">
        <v>109</v>
      </c>
      <c r="O21" t="s">
        <v>42</v>
      </c>
      <c r="P21" t="s">
        <v>98</v>
      </c>
      <c r="Q21" t="s">
        <v>99</v>
      </c>
      <c r="R21" t="s">
        <v>45</v>
      </c>
      <c r="S21" t="s">
        <v>46</v>
      </c>
      <c r="T21" t="s">
        <v>110</v>
      </c>
      <c r="U21">
        <v>0</v>
      </c>
      <c r="V21" t="s">
        <v>48</v>
      </c>
      <c r="W21" t="s">
        <v>48</v>
      </c>
      <c r="X21" t="s">
        <v>48</v>
      </c>
      <c r="Y21">
        <v>0</v>
      </c>
      <c r="Z21">
        <v>0</v>
      </c>
      <c r="AA21">
        <v>48</v>
      </c>
      <c r="AB21">
        <v>1.4079999999999999</v>
      </c>
      <c r="AC21" t="s">
        <v>48</v>
      </c>
      <c r="AD21">
        <v>0</v>
      </c>
      <c r="AE21">
        <v>0</v>
      </c>
      <c r="AF21">
        <v>0</v>
      </c>
      <c r="AG21">
        <v>0</v>
      </c>
      <c r="AH21">
        <v>1.083</v>
      </c>
      <c r="AI21">
        <v>1.401</v>
      </c>
    </row>
    <row r="22" spans="1:35" x14ac:dyDescent="0.35">
      <c r="A22">
        <v>202</v>
      </c>
      <c r="B22">
        <v>202</v>
      </c>
      <c r="C22" t="s">
        <v>38</v>
      </c>
      <c r="D22" t="s">
        <v>39</v>
      </c>
      <c r="E22">
        <v>1</v>
      </c>
      <c r="F22" t="s">
        <v>336</v>
      </c>
      <c r="G22">
        <v>1</v>
      </c>
      <c r="H22">
        <v>1</v>
      </c>
      <c r="I22">
        <v>1</v>
      </c>
      <c r="J22">
        <v>19</v>
      </c>
      <c r="K22">
        <v>43</v>
      </c>
      <c r="L22">
        <v>43</v>
      </c>
      <c r="M22">
        <v>2</v>
      </c>
      <c r="N22" t="s">
        <v>111</v>
      </c>
      <c r="O22" t="s">
        <v>42</v>
      </c>
      <c r="P22" t="s">
        <v>92</v>
      </c>
      <c r="Q22" t="s">
        <v>93</v>
      </c>
      <c r="R22" t="s">
        <v>80</v>
      </c>
      <c r="S22" t="s">
        <v>81</v>
      </c>
      <c r="T22" t="s">
        <v>112</v>
      </c>
      <c r="U22">
        <v>0</v>
      </c>
      <c r="V22" t="s">
        <v>48</v>
      </c>
      <c r="W22" t="s">
        <v>48</v>
      </c>
      <c r="X22" t="s">
        <v>48</v>
      </c>
      <c r="Y22">
        <v>0</v>
      </c>
      <c r="Z22">
        <v>0</v>
      </c>
      <c r="AA22">
        <v>48</v>
      </c>
      <c r="AB22">
        <v>1.5669999999999999</v>
      </c>
      <c r="AC22" t="s">
        <v>48</v>
      </c>
      <c r="AD22">
        <v>0</v>
      </c>
      <c r="AE22">
        <v>0</v>
      </c>
      <c r="AF22">
        <v>0</v>
      </c>
      <c r="AG22">
        <v>0</v>
      </c>
      <c r="AH22">
        <v>1.55</v>
      </c>
      <c r="AI22">
        <v>1.5669999999999999</v>
      </c>
    </row>
    <row r="23" spans="1:35" x14ac:dyDescent="0.35">
      <c r="A23">
        <v>202</v>
      </c>
      <c r="B23">
        <v>202</v>
      </c>
      <c r="C23" t="s">
        <v>38</v>
      </c>
      <c r="D23" t="s">
        <v>39</v>
      </c>
      <c r="E23">
        <v>1</v>
      </c>
      <c r="F23" t="s">
        <v>336</v>
      </c>
      <c r="G23">
        <v>1</v>
      </c>
      <c r="H23">
        <v>1</v>
      </c>
      <c r="I23">
        <v>1</v>
      </c>
      <c r="J23">
        <v>20</v>
      </c>
      <c r="K23">
        <v>42</v>
      </c>
      <c r="L23">
        <v>42</v>
      </c>
      <c r="M23">
        <v>2</v>
      </c>
      <c r="N23" t="s">
        <v>113</v>
      </c>
      <c r="O23" t="s">
        <v>42</v>
      </c>
      <c r="P23" t="s">
        <v>102</v>
      </c>
      <c r="Q23" t="s">
        <v>103</v>
      </c>
      <c r="R23" t="s">
        <v>80</v>
      </c>
      <c r="S23" t="s">
        <v>81</v>
      </c>
      <c r="T23" t="s">
        <v>114</v>
      </c>
      <c r="U23">
        <v>0</v>
      </c>
      <c r="V23" t="s">
        <v>48</v>
      </c>
      <c r="W23" t="s">
        <v>48</v>
      </c>
      <c r="X23" t="s">
        <v>48</v>
      </c>
      <c r="Y23">
        <v>0</v>
      </c>
      <c r="Z23">
        <v>0</v>
      </c>
      <c r="AA23">
        <v>48</v>
      </c>
      <c r="AB23">
        <v>1.577</v>
      </c>
      <c r="AC23" t="s">
        <v>48</v>
      </c>
      <c r="AD23">
        <v>0</v>
      </c>
      <c r="AE23">
        <v>0</v>
      </c>
      <c r="AF23">
        <v>0</v>
      </c>
      <c r="AG23">
        <v>0</v>
      </c>
      <c r="AH23">
        <v>0.68300000000000005</v>
      </c>
      <c r="AI23">
        <v>1.5740000000000001</v>
      </c>
    </row>
    <row r="24" spans="1:35" x14ac:dyDescent="0.35">
      <c r="A24">
        <v>202</v>
      </c>
      <c r="B24">
        <v>202</v>
      </c>
      <c r="C24" t="s">
        <v>38</v>
      </c>
      <c r="D24" t="s">
        <v>39</v>
      </c>
      <c r="E24">
        <v>1</v>
      </c>
      <c r="F24" t="s">
        <v>336</v>
      </c>
      <c r="G24">
        <v>1</v>
      </c>
      <c r="H24">
        <v>1</v>
      </c>
      <c r="I24">
        <v>1</v>
      </c>
      <c r="J24">
        <v>21</v>
      </c>
      <c r="K24">
        <v>46</v>
      </c>
      <c r="L24">
        <v>46</v>
      </c>
      <c r="M24">
        <v>2</v>
      </c>
      <c r="N24" t="s">
        <v>115</v>
      </c>
      <c r="O24" t="s">
        <v>42</v>
      </c>
      <c r="P24" t="s">
        <v>84</v>
      </c>
      <c r="Q24" t="s">
        <v>85</v>
      </c>
      <c r="R24" t="s">
        <v>52</v>
      </c>
      <c r="S24" t="s">
        <v>53</v>
      </c>
      <c r="T24" t="s">
        <v>116</v>
      </c>
      <c r="U24">
        <v>0</v>
      </c>
      <c r="V24" t="s">
        <v>48</v>
      </c>
      <c r="W24" t="s">
        <v>48</v>
      </c>
      <c r="X24" t="s">
        <v>48</v>
      </c>
      <c r="Y24">
        <v>0</v>
      </c>
      <c r="Z24">
        <v>0</v>
      </c>
      <c r="AA24">
        <v>48</v>
      </c>
      <c r="AB24">
        <v>1.6659999999999999</v>
      </c>
      <c r="AC24" t="s">
        <v>48</v>
      </c>
      <c r="AD24">
        <v>0</v>
      </c>
      <c r="AE24">
        <v>0</v>
      </c>
      <c r="AF24">
        <v>0</v>
      </c>
      <c r="AG24">
        <v>0</v>
      </c>
      <c r="AH24">
        <v>0.81599999999999995</v>
      </c>
      <c r="AI24">
        <v>1.6659999999999999</v>
      </c>
    </row>
    <row r="25" spans="1:35" x14ac:dyDescent="0.35">
      <c r="A25">
        <v>202</v>
      </c>
      <c r="B25">
        <v>202</v>
      </c>
      <c r="C25" t="s">
        <v>38</v>
      </c>
      <c r="D25" t="s">
        <v>39</v>
      </c>
      <c r="E25">
        <v>1</v>
      </c>
      <c r="F25" t="s">
        <v>336</v>
      </c>
      <c r="G25">
        <v>1</v>
      </c>
      <c r="H25">
        <v>1</v>
      </c>
      <c r="I25">
        <v>1</v>
      </c>
      <c r="J25">
        <v>22</v>
      </c>
      <c r="K25">
        <v>8</v>
      </c>
      <c r="L25">
        <v>8</v>
      </c>
      <c r="M25">
        <v>1</v>
      </c>
      <c r="N25" t="s">
        <v>117</v>
      </c>
      <c r="O25" t="s">
        <v>42</v>
      </c>
      <c r="P25" t="s">
        <v>43</v>
      </c>
      <c r="Q25" t="s">
        <v>44</v>
      </c>
      <c r="R25" t="s">
        <v>52</v>
      </c>
      <c r="S25" t="s">
        <v>53</v>
      </c>
      <c r="T25" t="s">
        <v>118</v>
      </c>
      <c r="U25">
        <v>0</v>
      </c>
      <c r="V25" t="s">
        <v>48</v>
      </c>
      <c r="W25" t="s">
        <v>48</v>
      </c>
      <c r="X25" t="s">
        <v>48</v>
      </c>
      <c r="Y25">
        <v>0</v>
      </c>
      <c r="Z25">
        <v>0</v>
      </c>
      <c r="AA25">
        <v>48</v>
      </c>
      <c r="AB25">
        <v>1.3360000000000001</v>
      </c>
      <c r="AC25" t="s">
        <v>48</v>
      </c>
      <c r="AD25">
        <v>0</v>
      </c>
      <c r="AE25">
        <v>0</v>
      </c>
      <c r="AF25">
        <v>0</v>
      </c>
      <c r="AG25">
        <v>0</v>
      </c>
      <c r="AH25">
        <v>1.05</v>
      </c>
      <c r="AI25">
        <v>1.337</v>
      </c>
    </row>
    <row r="26" spans="1:35" x14ac:dyDescent="0.35">
      <c r="A26">
        <v>202</v>
      </c>
      <c r="B26">
        <v>202</v>
      </c>
      <c r="C26" t="s">
        <v>38</v>
      </c>
      <c r="D26" t="s">
        <v>39</v>
      </c>
      <c r="E26">
        <v>1</v>
      </c>
      <c r="F26" t="s">
        <v>336</v>
      </c>
      <c r="G26">
        <v>1</v>
      </c>
      <c r="H26">
        <v>1</v>
      </c>
      <c r="I26">
        <v>1</v>
      </c>
      <c r="J26">
        <v>23</v>
      </c>
      <c r="K26">
        <v>37</v>
      </c>
      <c r="L26">
        <v>37</v>
      </c>
      <c r="M26">
        <v>2</v>
      </c>
      <c r="N26" t="s">
        <v>119</v>
      </c>
      <c r="O26" t="s">
        <v>42</v>
      </c>
      <c r="P26" t="s">
        <v>66</v>
      </c>
      <c r="Q26" t="s">
        <v>67</v>
      </c>
      <c r="R26" t="s">
        <v>80</v>
      </c>
      <c r="S26" t="s">
        <v>81</v>
      </c>
      <c r="T26" t="s">
        <v>120</v>
      </c>
      <c r="U26">
        <v>0</v>
      </c>
      <c r="V26" t="s">
        <v>48</v>
      </c>
      <c r="W26" t="s">
        <v>48</v>
      </c>
      <c r="X26" t="s">
        <v>48</v>
      </c>
      <c r="Y26">
        <v>0</v>
      </c>
      <c r="Z26">
        <v>0</v>
      </c>
      <c r="AA26">
        <v>48</v>
      </c>
      <c r="AB26">
        <v>1.395</v>
      </c>
      <c r="AC26" t="s">
        <v>48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1.3959999999999999</v>
      </c>
    </row>
    <row r="27" spans="1:35" x14ac:dyDescent="0.35">
      <c r="A27">
        <v>202</v>
      </c>
      <c r="B27">
        <v>202</v>
      </c>
      <c r="C27" t="s">
        <v>38</v>
      </c>
      <c r="D27" t="s">
        <v>39</v>
      </c>
      <c r="E27">
        <v>1</v>
      </c>
      <c r="F27" t="s">
        <v>336</v>
      </c>
      <c r="G27">
        <v>1</v>
      </c>
      <c r="H27">
        <v>1</v>
      </c>
      <c r="I27">
        <v>1</v>
      </c>
      <c r="J27">
        <v>24</v>
      </c>
      <c r="K27">
        <v>3</v>
      </c>
      <c r="L27">
        <v>3</v>
      </c>
      <c r="M27">
        <v>1</v>
      </c>
      <c r="N27" t="s">
        <v>121</v>
      </c>
      <c r="O27" t="s">
        <v>42</v>
      </c>
      <c r="P27" t="s">
        <v>70</v>
      </c>
      <c r="Q27" t="s">
        <v>71</v>
      </c>
      <c r="R27" t="s">
        <v>80</v>
      </c>
      <c r="S27" t="s">
        <v>81</v>
      </c>
      <c r="T27" t="s">
        <v>122</v>
      </c>
      <c r="U27">
        <v>0</v>
      </c>
      <c r="V27" t="s">
        <v>48</v>
      </c>
      <c r="W27" t="s">
        <v>48</v>
      </c>
      <c r="X27" t="s">
        <v>48</v>
      </c>
      <c r="Y27">
        <v>0</v>
      </c>
      <c r="Z27">
        <v>0</v>
      </c>
      <c r="AA27">
        <v>48</v>
      </c>
      <c r="AB27">
        <v>1.3069999999999999</v>
      </c>
      <c r="AC27" t="s">
        <v>48</v>
      </c>
      <c r="AD27">
        <v>0</v>
      </c>
      <c r="AE27">
        <v>0</v>
      </c>
      <c r="AF27">
        <v>0</v>
      </c>
      <c r="AG27">
        <v>0</v>
      </c>
      <c r="AH27">
        <v>0.88300000000000001</v>
      </c>
      <c r="AI27">
        <v>1.3089999999999999</v>
      </c>
    </row>
    <row r="28" spans="1:35" x14ac:dyDescent="0.35">
      <c r="A28">
        <v>202</v>
      </c>
      <c r="B28">
        <v>202</v>
      </c>
      <c r="C28" t="s">
        <v>38</v>
      </c>
      <c r="D28" t="s">
        <v>39</v>
      </c>
      <c r="E28">
        <v>1</v>
      </c>
      <c r="F28" t="s">
        <v>336</v>
      </c>
      <c r="G28">
        <v>1</v>
      </c>
      <c r="H28">
        <v>1</v>
      </c>
      <c r="I28">
        <v>1</v>
      </c>
      <c r="J28">
        <v>25</v>
      </c>
      <c r="K28">
        <v>21</v>
      </c>
      <c r="L28">
        <v>21</v>
      </c>
      <c r="M28">
        <v>1</v>
      </c>
      <c r="N28" t="s">
        <v>123</v>
      </c>
      <c r="O28" t="s">
        <v>124</v>
      </c>
      <c r="P28" t="s">
        <v>125</v>
      </c>
      <c r="Q28" t="s">
        <v>126</v>
      </c>
      <c r="R28" t="s">
        <v>127</v>
      </c>
      <c r="S28" t="s">
        <v>46</v>
      </c>
      <c r="T28" t="s">
        <v>128</v>
      </c>
      <c r="U28">
        <v>0</v>
      </c>
      <c r="V28" t="s">
        <v>48</v>
      </c>
      <c r="W28" t="s">
        <v>48</v>
      </c>
      <c r="X28" t="s">
        <v>48</v>
      </c>
      <c r="Y28">
        <v>0</v>
      </c>
      <c r="Z28">
        <v>0</v>
      </c>
      <c r="AA28">
        <v>48</v>
      </c>
      <c r="AB28">
        <v>1.847</v>
      </c>
      <c r="AC28" t="s">
        <v>48</v>
      </c>
      <c r="AD28">
        <v>0</v>
      </c>
      <c r="AE28">
        <v>0</v>
      </c>
      <c r="AF28">
        <v>0</v>
      </c>
      <c r="AG28">
        <v>0</v>
      </c>
      <c r="AH28">
        <v>1.7170000000000001</v>
      </c>
      <c r="AI28">
        <v>1.8420000000000001</v>
      </c>
    </row>
    <row r="29" spans="1:35" x14ac:dyDescent="0.35">
      <c r="A29">
        <v>202</v>
      </c>
      <c r="B29">
        <v>202</v>
      </c>
      <c r="C29" t="s">
        <v>38</v>
      </c>
      <c r="D29" t="s">
        <v>39</v>
      </c>
      <c r="E29">
        <v>1</v>
      </c>
      <c r="F29" t="s">
        <v>336</v>
      </c>
      <c r="G29">
        <v>1</v>
      </c>
      <c r="H29">
        <v>1</v>
      </c>
      <c r="I29">
        <v>1</v>
      </c>
      <c r="J29">
        <v>26</v>
      </c>
      <c r="K29">
        <v>49</v>
      </c>
      <c r="L29">
        <v>49</v>
      </c>
      <c r="M29">
        <v>2</v>
      </c>
      <c r="N29" t="s">
        <v>129</v>
      </c>
      <c r="O29" t="s">
        <v>124</v>
      </c>
      <c r="P29" t="s">
        <v>130</v>
      </c>
      <c r="Q29" t="s">
        <v>131</v>
      </c>
      <c r="R29" t="s">
        <v>132</v>
      </c>
      <c r="S29" t="s">
        <v>81</v>
      </c>
      <c r="T29" t="s">
        <v>133</v>
      </c>
      <c r="U29">
        <v>0</v>
      </c>
      <c r="V29" t="s">
        <v>48</v>
      </c>
      <c r="W29" t="s">
        <v>48</v>
      </c>
      <c r="X29" t="s">
        <v>48</v>
      </c>
      <c r="Y29">
        <v>0</v>
      </c>
      <c r="Z29">
        <v>0</v>
      </c>
      <c r="AA29">
        <v>48</v>
      </c>
      <c r="AB29">
        <v>1.0980000000000001</v>
      </c>
      <c r="AC29" t="s">
        <v>48</v>
      </c>
      <c r="AD29">
        <v>0</v>
      </c>
      <c r="AE29">
        <v>0</v>
      </c>
      <c r="AF29">
        <v>0</v>
      </c>
      <c r="AG29">
        <v>0</v>
      </c>
      <c r="AH29">
        <v>1.7330000000000001</v>
      </c>
      <c r="AI29">
        <v>1.0900000000000001</v>
      </c>
    </row>
    <row r="30" spans="1:35" x14ac:dyDescent="0.35">
      <c r="A30">
        <v>202</v>
      </c>
      <c r="B30">
        <v>202</v>
      </c>
      <c r="C30" t="s">
        <v>38</v>
      </c>
      <c r="D30" t="s">
        <v>39</v>
      </c>
      <c r="E30">
        <v>1</v>
      </c>
      <c r="F30" t="s">
        <v>336</v>
      </c>
      <c r="G30">
        <v>1</v>
      </c>
      <c r="H30">
        <v>1</v>
      </c>
      <c r="I30">
        <v>1</v>
      </c>
      <c r="J30">
        <v>27</v>
      </c>
      <c r="K30">
        <v>19</v>
      </c>
      <c r="L30">
        <v>19</v>
      </c>
      <c r="M30">
        <v>1</v>
      </c>
      <c r="N30" t="s">
        <v>134</v>
      </c>
      <c r="O30" t="s">
        <v>124</v>
      </c>
      <c r="P30" t="s">
        <v>135</v>
      </c>
      <c r="Q30" t="s">
        <v>136</v>
      </c>
      <c r="R30" t="s">
        <v>127</v>
      </c>
      <c r="S30" t="s">
        <v>46</v>
      </c>
      <c r="T30" t="s">
        <v>137</v>
      </c>
      <c r="U30">
        <v>0</v>
      </c>
      <c r="V30" t="s">
        <v>48</v>
      </c>
      <c r="W30" t="s">
        <v>48</v>
      </c>
      <c r="X30" t="s">
        <v>48</v>
      </c>
      <c r="Y30">
        <v>0</v>
      </c>
      <c r="Z30">
        <v>0</v>
      </c>
      <c r="AA30">
        <v>48</v>
      </c>
      <c r="AB30">
        <v>1.397</v>
      </c>
      <c r="AC30" t="s">
        <v>48</v>
      </c>
      <c r="AD30">
        <v>0</v>
      </c>
      <c r="AE30">
        <v>0</v>
      </c>
      <c r="AF30">
        <v>0</v>
      </c>
      <c r="AG30">
        <v>0</v>
      </c>
      <c r="AH30">
        <v>0.88300000000000001</v>
      </c>
      <c r="AI30">
        <v>1.39</v>
      </c>
    </row>
    <row r="31" spans="1:35" x14ac:dyDescent="0.35">
      <c r="A31">
        <v>202</v>
      </c>
      <c r="B31">
        <v>202</v>
      </c>
      <c r="C31" t="s">
        <v>38</v>
      </c>
      <c r="D31" t="s">
        <v>39</v>
      </c>
      <c r="E31">
        <v>1</v>
      </c>
      <c r="F31" t="s">
        <v>336</v>
      </c>
      <c r="G31">
        <v>1</v>
      </c>
      <c r="H31">
        <v>1</v>
      </c>
      <c r="I31">
        <v>1</v>
      </c>
      <c r="J31">
        <v>28</v>
      </c>
      <c r="K31">
        <v>55</v>
      </c>
      <c r="L31">
        <v>55</v>
      </c>
      <c r="M31">
        <v>2</v>
      </c>
      <c r="N31" t="s">
        <v>138</v>
      </c>
      <c r="O31" t="s">
        <v>124</v>
      </c>
      <c r="P31" t="s">
        <v>139</v>
      </c>
      <c r="Q31" t="s">
        <v>140</v>
      </c>
      <c r="R31" t="s">
        <v>132</v>
      </c>
      <c r="S31" t="s">
        <v>81</v>
      </c>
      <c r="T31" t="s">
        <v>141</v>
      </c>
      <c r="U31">
        <v>0</v>
      </c>
      <c r="V31" t="s">
        <v>48</v>
      </c>
      <c r="W31" t="s">
        <v>48</v>
      </c>
      <c r="X31" t="s">
        <v>48</v>
      </c>
      <c r="Y31">
        <v>0</v>
      </c>
      <c r="Z31">
        <v>0</v>
      </c>
      <c r="AA31">
        <v>48</v>
      </c>
      <c r="AB31">
        <v>1.369</v>
      </c>
      <c r="AC31" t="s">
        <v>48</v>
      </c>
      <c r="AD31">
        <v>0</v>
      </c>
      <c r="AE31">
        <v>0</v>
      </c>
      <c r="AF31">
        <v>0</v>
      </c>
      <c r="AG31">
        <v>0</v>
      </c>
      <c r="AH31">
        <v>0.71599999999999997</v>
      </c>
      <c r="AI31">
        <v>1.3680000000000001</v>
      </c>
    </row>
    <row r="32" spans="1:35" x14ac:dyDescent="0.35">
      <c r="A32">
        <v>202</v>
      </c>
      <c r="B32">
        <v>202</v>
      </c>
      <c r="C32" t="s">
        <v>38</v>
      </c>
      <c r="D32" t="s">
        <v>39</v>
      </c>
      <c r="E32">
        <v>1</v>
      </c>
      <c r="F32" t="s">
        <v>336</v>
      </c>
      <c r="G32">
        <v>1</v>
      </c>
      <c r="H32">
        <v>1</v>
      </c>
      <c r="I32">
        <v>1</v>
      </c>
      <c r="J32">
        <v>29</v>
      </c>
      <c r="K32">
        <v>54</v>
      </c>
      <c r="L32">
        <v>54</v>
      </c>
      <c r="M32">
        <v>2</v>
      </c>
      <c r="N32" t="s">
        <v>142</v>
      </c>
      <c r="O32" t="s">
        <v>124</v>
      </c>
      <c r="P32" t="s">
        <v>143</v>
      </c>
      <c r="Q32" t="s">
        <v>144</v>
      </c>
      <c r="R32" t="s">
        <v>132</v>
      </c>
      <c r="S32" t="s">
        <v>81</v>
      </c>
      <c r="T32" t="s">
        <v>145</v>
      </c>
      <c r="U32">
        <v>0</v>
      </c>
      <c r="V32" t="s">
        <v>48</v>
      </c>
      <c r="W32" t="s">
        <v>48</v>
      </c>
      <c r="X32" t="s">
        <v>48</v>
      </c>
      <c r="Y32">
        <v>0</v>
      </c>
      <c r="Z32">
        <v>0</v>
      </c>
      <c r="AA32">
        <v>48</v>
      </c>
      <c r="AB32">
        <v>1.2470000000000001</v>
      </c>
      <c r="AC32" t="s">
        <v>48</v>
      </c>
      <c r="AD32">
        <v>0</v>
      </c>
      <c r="AE32">
        <v>0</v>
      </c>
      <c r="AF32">
        <v>0</v>
      </c>
      <c r="AG32">
        <v>0</v>
      </c>
      <c r="AH32">
        <v>1.216</v>
      </c>
      <c r="AI32">
        <v>1.2470000000000001</v>
      </c>
    </row>
    <row r="33" spans="1:35" x14ac:dyDescent="0.35">
      <c r="A33">
        <v>202</v>
      </c>
      <c r="B33">
        <v>202</v>
      </c>
      <c r="C33" t="s">
        <v>38</v>
      </c>
      <c r="D33" t="s">
        <v>39</v>
      </c>
      <c r="E33">
        <v>1</v>
      </c>
      <c r="F33" t="s">
        <v>336</v>
      </c>
      <c r="G33">
        <v>1</v>
      </c>
      <c r="H33">
        <v>1</v>
      </c>
      <c r="I33">
        <v>1</v>
      </c>
      <c r="J33">
        <v>30</v>
      </c>
      <c r="K33">
        <v>22</v>
      </c>
      <c r="L33">
        <v>22</v>
      </c>
      <c r="M33">
        <v>1</v>
      </c>
      <c r="N33" t="s">
        <v>146</v>
      </c>
      <c r="O33" t="s">
        <v>124</v>
      </c>
      <c r="P33" t="s">
        <v>125</v>
      </c>
      <c r="Q33" t="s">
        <v>126</v>
      </c>
      <c r="R33" t="s">
        <v>147</v>
      </c>
      <c r="S33" t="s">
        <v>63</v>
      </c>
      <c r="T33" t="s">
        <v>148</v>
      </c>
      <c r="U33">
        <v>0</v>
      </c>
      <c r="V33" t="s">
        <v>48</v>
      </c>
      <c r="W33" t="s">
        <v>48</v>
      </c>
      <c r="X33" t="s">
        <v>48</v>
      </c>
      <c r="Y33">
        <v>0</v>
      </c>
      <c r="Z33">
        <v>0</v>
      </c>
      <c r="AA33">
        <v>48</v>
      </c>
      <c r="AB33">
        <v>1.3859999999999999</v>
      </c>
      <c r="AC33" t="s">
        <v>48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1.3879999999999999</v>
      </c>
    </row>
    <row r="34" spans="1:35" x14ac:dyDescent="0.35">
      <c r="A34">
        <v>202</v>
      </c>
      <c r="B34">
        <v>202</v>
      </c>
      <c r="C34" t="s">
        <v>38</v>
      </c>
      <c r="D34" t="s">
        <v>39</v>
      </c>
      <c r="E34">
        <v>1</v>
      </c>
      <c r="F34" t="s">
        <v>336</v>
      </c>
      <c r="G34">
        <v>1</v>
      </c>
      <c r="H34">
        <v>1</v>
      </c>
      <c r="I34">
        <v>1</v>
      </c>
      <c r="J34">
        <v>31</v>
      </c>
      <c r="K34">
        <v>20</v>
      </c>
      <c r="L34">
        <v>20</v>
      </c>
      <c r="M34">
        <v>1</v>
      </c>
      <c r="N34" t="s">
        <v>149</v>
      </c>
      <c r="O34" t="s">
        <v>124</v>
      </c>
      <c r="P34" t="s">
        <v>135</v>
      </c>
      <c r="Q34" t="s">
        <v>136</v>
      </c>
      <c r="R34" t="s">
        <v>150</v>
      </c>
      <c r="S34" t="s">
        <v>53</v>
      </c>
      <c r="T34" t="s">
        <v>151</v>
      </c>
      <c r="U34">
        <v>0</v>
      </c>
      <c r="V34" t="s">
        <v>48</v>
      </c>
      <c r="W34" t="s">
        <v>48</v>
      </c>
      <c r="X34" t="s">
        <v>48</v>
      </c>
      <c r="Y34">
        <v>0</v>
      </c>
      <c r="Z34">
        <v>0</v>
      </c>
      <c r="AA34">
        <v>48</v>
      </c>
      <c r="AB34">
        <v>1.327</v>
      </c>
      <c r="AC34" t="s">
        <v>48</v>
      </c>
      <c r="AD34">
        <v>0</v>
      </c>
      <c r="AE34">
        <v>0</v>
      </c>
      <c r="AF34">
        <v>0</v>
      </c>
      <c r="AG34">
        <v>0</v>
      </c>
      <c r="AH34">
        <v>1.1499999999999999</v>
      </c>
      <c r="AI34">
        <v>1.321</v>
      </c>
    </row>
    <row r="35" spans="1:35" x14ac:dyDescent="0.35">
      <c r="A35">
        <v>202</v>
      </c>
      <c r="B35">
        <v>202</v>
      </c>
      <c r="C35" t="s">
        <v>38</v>
      </c>
      <c r="D35" t="s">
        <v>39</v>
      </c>
      <c r="E35">
        <v>1</v>
      </c>
      <c r="F35" t="s">
        <v>336</v>
      </c>
      <c r="G35">
        <v>1</v>
      </c>
      <c r="H35">
        <v>1</v>
      </c>
      <c r="I35">
        <v>1</v>
      </c>
      <c r="J35">
        <v>32</v>
      </c>
      <c r="K35">
        <v>17</v>
      </c>
      <c r="L35">
        <v>17</v>
      </c>
      <c r="M35">
        <v>1</v>
      </c>
      <c r="N35" t="s">
        <v>152</v>
      </c>
      <c r="O35" t="s">
        <v>124</v>
      </c>
      <c r="P35" t="s">
        <v>153</v>
      </c>
      <c r="Q35" t="s">
        <v>154</v>
      </c>
      <c r="R35" t="s">
        <v>147</v>
      </c>
      <c r="S35" t="s">
        <v>63</v>
      </c>
      <c r="T35" t="s">
        <v>155</v>
      </c>
      <c r="U35">
        <v>0</v>
      </c>
      <c r="V35" t="s">
        <v>48</v>
      </c>
      <c r="W35" t="s">
        <v>48</v>
      </c>
      <c r="X35" t="s">
        <v>48</v>
      </c>
      <c r="Y35">
        <v>0</v>
      </c>
      <c r="Z35">
        <v>0</v>
      </c>
      <c r="AA35">
        <v>48</v>
      </c>
      <c r="AB35">
        <v>1.536</v>
      </c>
      <c r="AC35" t="s">
        <v>48</v>
      </c>
      <c r="AD35">
        <v>0</v>
      </c>
      <c r="AE35">
        <v>0</v>
      </c>
      <c r="AF35">
        <v>0</v>
      </c>
      <c r="AG35">
        <v>0</v>
      </c>
      <c r="AH35">
        <v>0.61599999999999999</v>
      </c>
      <c r="AI35">
        <v>1.53</v>
      </c>
    </row>
    <row r="36" spans="1:35" x14ac:dyDescent="0.35">
      <c r="A36">
        <v>202</v>
      </c>
      <c r="B36">
        <v>202</v>
      </c>
      <c r="C36" t="s">
        <v>38</v>
      </c>
      <c r="D36" t="s">
        <v>39</v>
      </c>
      <c r="E36">
        <v>1</v>
      </c>
      <c r="F36" t="s">
        <v>336</v>
      </c>
      <c r="G36">
        <v>1</v>
      </c>
      <c r="H36">
        <v>1</v>
      </c>
      <c r="I36">
        <v>1</v>
      </c>
      <c r="J36">
        <v>33</v>
      </c>
      <c r="K36">
        <v>15</v>
      </c>
      <c r="L36">
        <v>15</v>
      </c>
      <c r="M36">
        <v>1</v>
      </c>
      <c r="N36" t="s">
        <v>156</v>
      </c>
      <c r="O36" t="s">
        <v>124</v>
      </c>
      <c r="P36" t="s">
        <v>157</v>
      </c>
      <c r="Q36" t="s">
        <v>158</v>
      </c>
      <c r="R36" t="s">
        <v>132</v>
      </c>
      <c r="S36" t="s">
        <v>81</v>
      </c>
      <c r="T36" t="s">
        <v>159</v>
      </c>
      <c r="U36">
        <v>0</v>
      </c>
      <c r="V36" t="s">
        <v>48</v>
      </c>
      <c r="W36" t="s">
        <v>48</v>
      </c>
      <c r="X36" t="s">
        <v>48</v>
      </c>
      <c r="Y36">
        <v>0</v>
      </c>
      <c r="Z36">
        <v>0</v>
      </c>
      <c r="AA36">
        <v>48</v>
      </c>
      <c r="AB36">
        <v>1.5760000000000001</v>
      </c>
      <c r="AC36" t="s">
        <v>48</v>
      </c>
      <c r="AD36">
        <v>0</v>
      </c>
      <c r="AE36">
        <v>0</v>
      </c>
      <c r="AF36">
        <v>0</v>
      </c>
      <c r="AG36">
        <v>0</v>
      </c>
      <c r="AH36">
        <v>1.117</v>
      </c>
      <c r="AI36">
        <v>1.577</v>
      </c>
    </row>
    <row r="37" spans="1:35" x14ac:dyDescent="0.35">
      <c r="A37">
        <v>202</v>
      </c>
      <c r="B37">
        <v>202</v>
      </c>
      <c r="C37" t="s">
        <v>38</v>
      </c>
      <c r="D37" t="s">
        <v>39</v>
      </c>
      <c r="E37">
        <v>1</v>
      </c>
      <c r="F37" t="s">
        <v>336</v>
      </c>
      <c r="G37">
        <v>1</v>
      </c>
      <c r="H37">
        <v>1</v>
      </c>
      <c r="I37">
        <v>1</v>
      </c>
      <c r="J37">
        <v>34</v>
      </c>
      <c r="K37">
        <v>56</v>
      </c>
      <c r="L37">
        <v>56</v>
      </c>
      <c r="M37">
        <v>2</v>
      </c>
      <c r="N37" t="s">
        <v>160</v>
      </c>
      <c r="O37" t="s">
        <v>124</v>
      </c>
      <c r="P37" t="s">
        <v>139</v>
      </c>
      <c r="Q37" t="s">
        <v>140</v>
      </c>
      <c r="R37" t="s">
        <v>147</v>
      </c>
      <c r="S37" t="s">
        <v>63</v>
      </c>
      <c r="T37" t="s">
        <v>161</v>
      </c>
      <c r="U37">
        <v>0</v>
      </c>
      <c r="V37" t="s">
        <v>48</v>
      </c>
      <c r="W37" t="s">
        <v>48</v>
      </c>
      <c r="X37" t="s">
        <v>48</v>
      </c>
      <c r="Y37">
        <v>0</v>
      </c>
      <c r="Z37">
        <v>0</v>
      </c>
      <c r="AA37">
        <v>48</v>
      </c>
      <c r="AB37">
        <v>1.1879999999999999</v>
      </c>
      <c r="AC37" t="s">
        <v>48</v>
      </c>
      <c r="AD37">
        <v>0</v>
      </c>
      <c r="AE37">
        <v>0</v>
      </c>
      <c r="AF37">
        <v>0</v>
      </c>
      <c r="AG37">
        <v>0</v>
      </c>
      <c r="AH37">
        <v>3.3000000000000002E-2</v>
      </c>
      <c r="AI37">
        <v>1.1870000000000001</v>
      </c>
    </row>
    <row r="38" spans="1:35" x14ac:dyDescent="0.35">
      <c r="A38">
        <v>202</v>
      </c>
      <c r="B38">
        <v>202</v>
      </c>
      <c r="C38" t="s">
        <v>38</v>
      </c>
      <c r="D38" t="s">
        <v>39</v>
      </c>
      <c r="E38">
        <v>1</v>
      </c>
      <c r="F38" t="s">
        <v>336</v>
      </c>
      <c r="G38">
        <v>1</v>
      </c>
      <c r="H38">
        <v>1</v>
      </c>
      <c r="I38">
        <v>1</v>
      </c>
      <c r="J38">
        <v>35</v>
      </c>
      <c r="K38">
        <v>14</v>
      </c>
      <c r="L38">
        <v>14</v>
      </c>
      <c r="M38">
        <v>1</v>
      </c>
      <c r="N38" t="s">
        <v>162</v>
      </c>
      <c r="O38" t="s">
        <v>124</v>
      </c>
      <c r="P38" t="s">
        <v>163</v>
      </c>
      <c r="Q38" t="s">
        <v>164</v>
      </c>
      <c r="R38" t="s">
        <v>132</v>
      </c>
      <c r="S38" t="s">
        <v>81</v>
      </c>
      <c r="T38" t="s">
        <v>165</v>
      </c>
      <c r="U38">
        <v>0</v>
      </c>
      <c r="V38" t="s">
        <v>48</v>
      </c>
      <c r="W38" t="s">
        <v>48</v>
      </c>
      <c r="X38" t="s">
        <v>48</v>
      </c>
      <c r="Y38">
        <v>0</v>
      </c>
      <c r="Z38">
        <v>0</v>
      </c>
      <c r="AA38">
        <v>48</v>
      </c>
      <c r="AB38">
        <v>1.3180000000000001</v>
      </c>
      <c r="AC38" t="s">
        <v>48</v>
      </c>
      <c r="AD38">
        <v>0</v>
      </c>
      <c r="AE38">
        <v>0</v>
      </c>
      <c r="AF38">
        <v>0</v>
      </c>
      <c r="AG38">
        <v>0</v>
      </c>
      <c r="AH38">
        <v>0.96599999999999997</v>
      </c>
      <c r="AI38">
        <v>1.3149999999999999</v>
      </c>
    </row>
    <row r="39" spans="1:35" x14ac:dyDescent="0.35">
      <c r="A39">
        <v>202</v>
      </c>
      <c r="B39">
        <v>202</v>
      </c>
      <c r="C39" t="s">
        <v>38</v>
      </c>
      <c r="D39" t="s">
        <v>39</v>
      </c>
      <c r="E39">
        <v>1</v>
      </c>
      <c r="F39" t="s">
        <v>336</v>
      </c>
      <c r="G39">
        <v>1</v>
      </c>
      <c r="H39">
        <v>1</v>
      </c>
      <c r="I39">
        <v>1</v>
      </c>
      <c r="J39">
        <v>36</v>
      </c>
      <c r="K39">
        <v>52</v>
      </c>
      <c r="L39">
        <v>52</v>
      </c>
      <c r="M39">
        <v>2</v>
      </c>
      <c r="N39" t="s">
        <v>166</v>
      </c>
      <c r="O39" t="s">
        <v>124</v>
      </c>
      <c r="P39" t="s">
        <v>167</v>
      </c>
      <c r="Q39" t="s">
        <v>168</v>
      </c>
      <c r="R39" t="s">
        <v>150</v>
      </c>
      <c r="S39" t="s">
        <v>53</v>
      </c>
      <c r="T39" t="s">
        <v>169</v>
      </c>
      <c r="U39">
        <v>0</v>
      </c>
      <c r="V39" t="s">
        <v>48</v>
      </c>
      <c r="W39" t="s">
        <v>48</v>
      </c>
      <c r="X39" t="s">
        <v>48</v>
      </c>
      <c r="Y39">
        <v>0</v>
      </c>
      <c r="Z39">
        <v>0</v>
      </c>
      <c r="AA39">
        <v>48</v>
      </c>
      <c r="AB39">
        <v>1.306</v>
      </c>
      <c r="AC39" t="s">
        <v>48</v>
      </c>
      <c r="AD39">
        <v>0</v>
      </c>
      <c r="AE39">
        <v>0</v>
      </c>
      <c r="AF39">
        <v>0</v>
      </c>
      <c r="AG39">
        <v>0</v>
      </c>
      <c r="AH39">
        <v>0.64900000000000002</v>
      </c>
      <c r="AI39">
        <v>1.304</v>
      </c>
    </row>
    <row r="40" spans="1:35" x14ac:dyDescent="0.35">
      <c r="A40">
        <v>202</v>
      </c>
      <c r="B40">
        <v>202</v>
      </c>
      <c r="C40" t="s">
        <v>38</v>
      </c>
      <c r="D40" t="s">
        <v>39</v>
      </c>
      <c r="E40">
        <v>1</v>
      </c>
      <c r="F40" t="s">
        <v>336</v>
      </c>
      <c r="G40">
        <v>1</v>
      </c>
      <c r="H40">
        <v>1</v>
      </c>
      <c r="I40">
        <v>1</v>
      </c>
      <c r="J40">
        <v>37</v>
      </c>
      <c r="K40">
        <v>16</v>
      </c>
      <c r="L40">
        <v>16</v>
      </c>
      <c r="M40">
        <v>1</v>
      </c>
      <c r="N40" t="s">
        <v>170</v>
      </c>
      <c r="O40" t="s">
        <v>124</v>
      </c>
      <c r="P40" t="s">
        <v>157</v>
      </c>
      <c r="Q40" t="s">
        <v>158</v>
      </c>
      <c r="R40" t="s">
        <v>147</v>
      </c>
      <c r="S40" t="s">
        <v>63</v>
      </c>
      <c r="T40" t="s">
        <v>171</v>
      </c>
      <c r="U40">
        <v>0</v>
      </c>
      <c r="V40" t="s">
        <v>48</v>
      </c>
      <c r="W40" t="s">
        <v>48</v>
      </c>
      <c r="X40" t="s">
        <v>48</v>
      </c>
      <c r="Y40">
        <v>0</v>
      </c>
      <c r="Z40">
        <v>0</v>
      </c>
      <c r="AA40">
        <v>48</v>
      </c>
      <c r="AB40">
        <v>1.536</v>
      </c>
      <c r="AC40" t="s">
        <v>48</v>
      </c>
      <c r="AD40">
        <v>0</v>
      </c>
      <c r="AE40">
        <v>0</v>
      </c>
      <c r="AF40">
        <v>0</v>
      </c>
      <c r="AG40">
        <v>0</v>
      </c>
      <c r="AH40">
        <v>2.234</v>
      </c>
      <c r="AI40">
        <v>1.538</v>
      </c>
    </row>
    <row r="41" spans="1:35" x14ac:dyDescent="0.35">
      <c r="A41">
        <v>202</v>
      </c>
      <c r="B41">
        <v>202</v>
      </c>
      <c r="C41" t="s">
        <v>38</v>
      </c>
      <c r="D41" t="s">
        <v>39</v>
      </c>
      <c r="E41">
        <v>1</v>
      </c>
      <c r="F41" t="s">
        <v>336</v>
      </c>
      <c r="G41">
        <v>1</v>
      </c>
      <c r="H41">
        <v>1</v>
      </c>
      <c r="I41">
        <v>1</v>
      </c>
      <c r="J41">
        <v>38</v>
      </c>
      <c r="K41">
        <v>53</v>
      </c>
      <c r="L41">
        <v>53</v>
      </c>
      <c r="M41">
        <v>2</v>
      </c>
      <c r="N41" t="s">
        <v>172</v>
      </c>
      <c r="O41" t="s">
        <v>124</v>
      </c>
      <c r="P41" t="s">
        <v>143</v>
      </c>
      <c r="Q41" t="s">
        <v>144</v>
      </c>
      <c r="R41" t="s">
        <v>127</v>
      </c>
      <c r="S41" t="s">
        <v>46</v>
      </c>
      <c r="T41" t="s">
        <v>173</v>
      </c>
      <c r="U41">
        <v>0</v>
      </c>
      <c r="V41" t="s">
        <v>48</v>
      </c>
      <c r="W41" t="s">
        <v>48</v>
      </c>
      <c r="X41" t="s">
        <v>48</v>
      </c>
      <c r="Y41">
        <v>0</v>
      </c>
      <c r="Z41">
        <v>0</v>
      </c>
      <c r="AA41">
        <v>48</v>
      </c>
      <c r="AB41">
        <v>1.006</v>
      </c>
      <c r="AC41" t="s">
        <v>48</v>
      </c>
      <c r="AD41">
        <v>0</v>
      </c>
      <c r="AE41">
        <v>0</v>
      </c>
      <c r="AF41">
        <v>0</v>
      </c>
      <c r="AG41">
        <v>0</v>
      </c>
      <c r="AH41">
        <v>0.91600000000000004</v>
      </c>
      <c r="AI41">
        <v>1.0029999999999999</v>
      </c>
    </row>
    <row r="42" spans="1:35" x14ac:dyDescent="0.35">
      <c r="A42">
        <v>202</v>
      </c>
      <c r="B42">
        <v>202</v>
      </c>
      <c r="C42" t="s">
        <v>38</v>
      </c>
      <c r="D42" t="s">
        <v>39</v>
      </c>
      <c r="E42">
        <v>1</v>
      </c>
      <c r="F42" t="s">
        <v>336</v>
      </c>
      <c r="G42">
        <v>1</v>
      </c>
      <c r="H42">
        <v>1</v>
      </c>
      <c r="I42">
        <v>1</v>
      </c>
      <c r="J42">
        <v>39</v>
      </c>
      <c r="K42">
        <v>18</v>
      </c>
      <c r="L42">
        <v>18</v>
      </c>
      <c r="M42">
        <v>1</v>
      </c>
      <c r="N42" t="s">
        <v>174</v>
      </c>
      <c r="O42" t="s">
        <v>124</v>
      </c>
      <c r="P42" t="s">
        <v>153</v>
      </c>
      <c r="Q42" t="s">
        <v>154</v>
      </c>
      <c r="R42" t="s">
        <v>150</v>
      </c>
      <c r="S42" t="s">
        <v>53</v>
      </c>
      <c r="T42" t="s">
        <v>175</v>
      </c>
      <c r="U42">
        <v>0</v>
      </c>
      <c r="V42" t="s">
        <v>48</v>
      </c>
      <c r="W42" t="s">
        <v>48</v>
      </c>
      <c r="X42" t="s">
        <v>48</v>
      </c>
      <c r="Y42">
        <v>0</v>
      </c>
      <c r="Z42">
        <v>0</v>
      </c>
      <c r="AA42">
        <v>48</v>
      </c>
      <c r="AB42">
        <v>1.3859999999999999</v>
      </c>
      <c r="AC42" t="s">
        <v>48</v>
      </c>
      <c r="AD42">
        <v>0</v>
      </c>
      <c r="AE42">
        <v>0</v>
      </c>
      <c r="AF42">
        <v>0</v>
      </c>
      <c r="AG42">
        <v>0</v>
      </c>
      <c r="AH42">
        <v>1.6160000000000001</v>
      </c>
      <c r="AI42">
        <v>1.38</v>
      </c>
    </row>
    <row r="43" spans="1:35" x14ac:dyDescent="0.35">
      <c r="A43">
        <v>202</v>
      </c>
      <c r="B43">
        <v>202</v>
      </c>
      <c r="C43" t="s">
        <v>38</v>
      </c>
      <c r="D43" t="s">
        <v>39</v>
      </c>
      <c r="E43">
        <v>1</v>
      </c>
      <c r="F43" t="s">
        <v>336</v>
      </c>
      <c r="G43">
        <v>1</v>
      </c>
      <c r="H43">
        <v>1</v>
      </c>
      <c r="I43">
        <v>1</v>
      </c>
      <c r="J43">
        <v>40</v>
      </c>
      <c r="K43">
        <v>23</v>
      </c>
      <c r="L43">
        <v>23</v>
      </c>
      <c r="M43">
        <v>1</v>
      </c>
      <c r="N43" t="s">
        <v>176</v>
      </c>
      <c r="O43" t="s">
        <v>124</v>
      </c>
      <c r="P43" t="s">
        <v>177</v>
      </c>
      <c r="Q43" t="s">
        <v>178</v>
      </c>
      <c r="R43" t="s">
        <v>132</v>
      </c>
      <c r="S43" t="s">
        <v>81</v>
      </c>
      <c r="T43" t="s">
        <v>179</v>
      </c>
      <c r="U43">
        <v>0</v>
      </c>
      <c r="V43" t="s">
        <v>48</v>
      </c>
      <c r="W43" t="s">
        <v>48</v>
      </c>
      <c r="X43" t="s">
        <v>48</v>
      </c>
      <c r="Y43">
        <v>0</v>
      </c>
      <c r="Z43">
        <v>0</v>
      </c>
      <c r="AA43">
        <v>48</v>
      </c>
      <c r="AB43">
        <v>0.98599999999999999</v>
      </c>
      <c r="AC43" t="s">
        <v>48</v>
      </c>
      <c r="AD43">
        <v>0</v>
      </c>
      <c r="AE43">
        <v>0</v>
      </c>
      <c r="AF43">
        <v>0</v>
      </c>
      <c r="AG43">
        <v>0</v>
      </c>
      <c r="AH43">
        <v>1.9</v>
      </c>
      <c r="AI43">
        <v>0.98699999999999999</v>
      </c>
    </row>
    <row r="44" spans="1:35" x14ac:dyDescent="0.35">
      <c r="A44">
        <v>202</v>
      </c>
      <c r="B44">
        <v>202</v>
      </c>
      <c r="C44" t="s">
        <v>38</v>
      </c>
      <c r="D44" t="s">
        <v>39</v>
      </c>
      <c r="E44">
        <v>1</v>
      </c>
      <c r="F44" t="s">
        <v>336</v>
      </c>
      <c r="G44">
        <v>1</v>
      </c>
      <c r="H44">
        <v>1</v>
      </c>
      <c r="I44">
        <v>1</v>
      </c>
      <c r="J44">
        <v>41</v>
      </c>
      <c r="K44">
        <v>57</v>
      </c>
      <c r="L44">
        <v>57</v>
      </c>
      <c r="M44">
        <v>2</v>
      </c>
      <c r="N44" t="s">
        <v>180</v>
      </c>
      <c r="O44" t="s">
        <v>124</v>
      </c>
      <c r="P44" t="s">
        <v>181</v>
      </c>
      <c r="Q44" t="s">
        <v>182</v>
      </c>
      <c r="R44" t="s">
        <v>147</v>
      </c>
      <c r="S44" t="s">
        <v>63</v>
      </c>
      <c r="T44" t="s">
        <v>183</v>
      </c>
      <c r="U44">
        <v>0</v>
      </c>
      <c r="V44" t="s">
        <v>48</v>
      </c>
      <c r="W44" t="s">
        <v>48</v>
      </c>
      <c r="X44" t="s">
        <v>48</v>
      </c>
      <c r="Y44">
        <v>0</v>
      </c>
      <c r="Z44">
        <v>0</v>
      </c>
      <c r="AA44">
        <v>48</v>
      </c>
      <c r="AB44">
        <v>1.5089999999999999</v>
      </c>
      <c r="AC44" t="s">
        <v>48</v>
      </c>
      <c r="AD44">
        <v>0</v>
      </c>
      <c r="AE44">
        <v>0</v>
      </c>
      <c r="AF44">
        <v>0</v>
      </c>
      <c r="AG44">
        <v>0</v>
      </c>
      <c r="AH44">
        <v>0.88300000000000001</v>
      </c>
      <c r="AI44">
        <v>1.504</v>
      </c>
    </row>
    <row r="45" spans="1:35" x14ac:dyDescent="0.35">
      <c r="A45">
        <v>202</v>
      </c>
      <c r="B45">
        <v>202</v>
      </c>
      <c r="C45" t="s">
        <v>38</v>
      </c>
      <c r="D45" t="s">
        <v>39</v>
      </c>
      <c r="E45">
        <v>1</v>
      </c>
      <c r="F45" t="s">
        <v>336</v>
      </c>
      <c r="G45">
        <v>1</v>
      </c>
      <c r="H45">
        <v>1</v>
      </c>
      <c r="I45">
        <v>1</v>
      </c>
      <c r="J45">
        <v>42</v>
      </c>
      <c r="K45">
        <v>59</v>
      </c>
      <c r="L45">
        <v>59</v>
      </c>
      <c r="M45">
        <v>2</v>
      </c>
      <c r="N45" t="s">
        <v>184</v>
      </c>
      <c r="O45" t="s">
        <v>124</v>
      </c>
      <c r="P45" t="s">
        <v>185</v>
      </c>
      <c r="Q45" t="s">
        <v>186</v>
      </c>
      <c r="R45" t="s">
        <v>127</v>
      </c>
      <c r="S45" t="s">
        <v>46</v>
      </c>
      <c r="T45" t="s">
        <v>187</v>
      </c>
      <c r="U45">
        <v>0</v>
      </c>
      <c r="V45" t="s">
        <v>48</v>
      </c>
      <c r="W45" t="s">
        <v>48</v>
      </c>
      <c r="X45" t="s">
        <v>48</v>
      </c>
      <c r="Y45">
        <v>0</v>
      </c>
      <c r="Z45">
        <v>0</v>
      </c>
      <c r="AA45">
        <v>48</v>
      </c>
      <c r="AB45">
        <v>0.97799999999999998</v>
      </c>
      <c r="AC45" t="s">
        <v>48</v>
      </c>
      <c r="AD45">
        <v>0</v>
      </c>
      <c r="AE45">
        <v>0</v>
      </c>
      <c r="AF45">
        <v>0</v>
      </c>
      <c r="AG45">
        <v>0</v>
      </c>
      <c r="AH45">
        <v>1.133</v>
      </c>
      <c r="AI45">
        <v>0.97899999999999998</v>
      </c>
    </row>
    <row r="46" spans="1:35" x14ac:dyDescent="0.35">
      <c r="A46">
        <v>202</v>
      </c>
      <c r="B46">
        <v>202</v>
      </c>
      <c r="C46" t="s">
        <v>38</v>
      </c>
      <c r="D46" t="s">
        <v>39</v>
      </c>
      <c r="E46">
        <v>1</v>
      </c>
      <c r="F46" t="s">
        <v>336</v>
      </c>
      <c r="G46">
        <v>1</v>
      </c>
      <c r="H46">
        <v>1</v>
      </c>
      <c r="I46">
        <v>1</v>
      </c>
      <c r="J46">
        <v>43</v>
      </c>
      <c r="K46">
        <v>13</v>
      </c>
      <c r="L46">
        <v>13</v>
      </c>
      <c r="M46">
        <v>1</v>
      </c>
      <c r="N46" t="s">
        <v>188</v>
      </c>
      <c r="O46" t="s">
        <v>124</v>
      </c>
      <c r="P46" t="s">
        <v>163</v>
      </c>
      <c r="Q46" t="s">
        <v>164</v>
      </c>
      <c r="R46" t="s">
        <v>127</v>
      </c>
      <c r="S46" t="s">
        <v>46</v>
      </c>
      <c r="T46" t="s">
        <v>189</v>
      </c>
      <c r="U46">
        <v>0</v>
      </c>
      <c r="V46" t="s">
        <v>48</v>
      </c>
      <c r="W46" t="s">
        <v>48</v>
      </c>
      <c r="X46" t="s">
        <v>48</v>
      </c>
      <c r="Y46">
        <v>0</v>
      </c>
      <c r="Z46">
        <v>0</v>
      </c>
      <c r="AA46">
        <v>48</v>
      </c>
      <c r="AB46">
        <v>1.5149999999999999</v>
      </c>
      <c r="AC46" t="s">
        <v>48</v>
      </c>
      <c r="AD46">
        <v>0</v>
      </c>
      <c r="AE46">
        <v>0</v>
      </c>
      <c r="AF46">
        <v>0</v>
      </c>
      <c r="AG46">
        <v>0</v>
      </c>
      <c r="AH46">
        <v>0.68300000000000005</v>
      </c>
      <c r="AI46">
        <v>1.5189999999999999</v>
      </c>
    </row>
    <row r="47" spans="1:35" x14ac:dyDescent="0.35">
      <c r="A47">
        <v>202</v>
      </c>
      <c r="B47">
        <v>202</v>
      </c>
      <c r="C47" t="s">
        <v>38</v>
      </c>
      <c r="D47" t="s">
        <v>39</v>
      </c>
      <c r="E47">
        <v>1</v>
      </c>
      <c r="F47" t="s">
        <v>336</v>
      </c>
      <c r="G47">
        <v>1</v>
      </c>
      <c r="H47">
        <v>1</v>
      </c>
      <c r="I47">
        <v>1</v>
      </c>
      <c r="J47">
        <v>44</v>
      </c>
      <c r="K47">
        <v>58</v>
      </c>
      <c r="L47">
        <v>58</v>
      </c>
      <c r="M47">
        <v>2</v>
      </c>
      <c r="N47" t="s">
        <v>190</v>
      </c>
      <c r="O47" t="s">
        <v>124</v>
      </c>
      <c r="P47" t="s">
        <v>181</v>
      </c>
      <c r="Q47" t="s">
        <v>182</v>
      </c>
      <c r="R47" t="s">
        <v>150</v>
      </c>
      <c r="S47" t="s">
        <v>53</v>
      </c>
      <c r="T47" t="s">
        <v>191</v>
      </c>
      <c r="U47">
        <v>0</v>
      </c>
      <c r="V47" t="s">
        <v>48</v>
      </c>
      <c r="W47" t="s">
        <v>48</v>
      </c>
      <c r="X47" t="s">
        <v>48</v>
      </c>
      <c r="Y47">
        <v>0</v>
      </c>
      <c r="Z47">
        <v>0</v>
      </c>
      <c r="AA47">
        <v>48</v>
      </c>
      <c r="AB47">
        <v>1.379</v>
      </c>
      <c r="AC47" t="s">
        <v>48</v>
      </c>
      <c r="AD47">
        <v>0</v>
      </c>
      <c r="AE47">
        <v>0</v>
      </c>
      <c r="AF47">
        <v>0</v>
      </c>
      <c r="AG47">
        <v>0</v>
      </c>
      <c r="AH47">
        <v>0.63300000000000001</v>
      </c>
      <c r="AI47">
        <v>1.3759999999999999</v>
      </c>
    </row>
    <row r="48" spans="1:35" x14ac:dyDescent="0.35">
      <c r="A48">
        <v>202</v>
      </c>
      <c r="B48">
        <v>202</v>
      </c>
      <c r="C48" t="s">
        <v>38</v>
      </c>
      <c r="D48" t="s">
        <v>39</v>
      </c>
      <c r="E48">
        <v>1</v>
      </c>
      <c r="F48" t="s">
        <v>336</v>
      </c>
      <c r="G48">
        <v>1</v>
      </c>
      <c r="H48">
        <v>1</v>
      </c>
      <c r="I48">
        <v>1</v>
      </c>
      <c r="J48">
        <v>45</v>
      </c>
      <c r="K48">
        <v>50</v>
      </c>
      <c r="L48">
        <v>50</v>
      </c>
      <c r="M48">
        <v>2</v>
      </c>
      <c r="N48" t="s">
        <v>192</v>
      </c>
      <c r="O48" t="s">
        <v>124</v>
      </c>
      <c r="P48" t="s">
        <v>130</v>
      </c>
      <c r="Q48" t="s">
        <v>131</v>
      </c>
      <c r="R48" t="s">
        <v>147</v>
      </c>
      <c r="S48" t="s">
        <v>63</v>
      </c>
      <c r="T48" t="s">
        <v>193</v>
      </c>
      <c r="U48">
        <v>0</v>
      </c>
      <c r="V48" t="s">
        <v>48</v>
      </c>
      <c r="W48" t="s">
        <v>48</v>
      </c>
      <c r="X48" t="s">
        <v>48</v>
      </c>
      <c r="Y48">
        <v>0</v>
      </c>
      <c r="Z48">
        <v>0</v>
      </c>
      <c r="AA48">
        <v>48</v>
      </c>
      <c r="AB48">
        <v>1.2749999999999999</v>
      </c>
      <c r="AC48" t="s">
        <v>48</v>
      </c>
      <c r="AD48">
        <v>0</v>
      </c>
      <c r="AE48">
        <v>0</v>
      </c>
      <c r="AF48">
        <v>0</v>
      </c>
      <c r="AG48">
        <v>0</v>
      </c>
      <c r="AH48">
        <v>0.93300000000000005</v>
      </c>
      <c r="AI48">
        <v>1.28</v>
      </c>
    </row>
    <row r="49" spans="1:35" x14ac:dyDescent="0.35">
      <c r="A49">
        <v>202</v>
      </c>
      <c r="B49">
        <v>202</v>
      </c>
      <c r="C49" t="s">
        <v>38</v>
      </c>
      <c r="D49" t="s">
        <v>39</v>
      </c>
      <c r="E49">
        <v>1</v>
      </c>
      <c r="F49" t="s">
        <v>336</v>
      </c>
      <c r="G49">
        <v>1</v>
      </c>
      <c r="H49">
        <v>1</v>
      </c>
      <c r="I49">
        <v>1</v>
      </c>
      <c r="J49">
        <v>46</v>
      </c>
      <c r="K49">
        <v>51</v>
      </c>
      <c r="L49">
        <v>51</v>
      </c>
      <c r="M49">
        <v>2</v>
      </c>
      <c r="N49" t="s">
        <v>194</v>
      </c>
      <c r="O49" t="s">
        <v>124</v>
      </c>
      <c r="P49" t="s">
        <v>167</v>
      </c>
      <c r="Q49" t="s">
        <v>168</v>
      </c>
      <c r="R49" t="s">
        <v>127</v>
      </c>
      <c r="S49" t="s">
        <v>46</v>
      </c>
      <c r="T49" t="s">
        <v>195</v>
      </c>
      <c r="U49">
        <v>0</v>
      </c>
      <c r="V49" t="s">
        <v>48</v>
      </c>
      <c r="W49" t="s">
        <v>48</v>
      </c>
      <c r="X49" t="s">
        <v>48</v>
      </c>
      <c r="Y49">
        <v>0</v>
      </c>
      <c r="Z49">
        <v>0</v>
      </c>
      <c r="AA49">
        <v>48</v>
      </c>
      <c r="AB49">
        <v>1.2470000000000001</v>
      </c>
      <c r="AC49" t="s">
        <v>48</v>
      </c>
      <c r="AD49">
        <v>0</v>
      </c>
      <c r="AE49">
        <v>0</v>
      </c>
      <c r="AF49">
        <v>0</v>
      </c>
      <c r="AG49">
        <v>0</v>
      </c>
      <c r="AH49">
        <v>3.0339999999999998</v>
      </c>
      <c r="AI49">
        <v>1.242</v>
      </c>
    </row>
    <row r="50" spans="1:35" x14ac:dyDescent="0.35">
      <c r="A50">
        <v>202</v>
      </c>
      <c r="B50">
        <v>202</v>
      </c>
      <c r="C50" t="s">
        <v>38</v>
      </c>
      <c r="D50" t="s">
        <v>39</v>
      </c>
      <c r="E50">
        <v>1</v>
      </c>
      <c r="F50" t="s">
        <v>336</v>
      </c>
      <c r="G50">
        <v>1</v>
      </c>
      <c r="H50">
        <v>1</v>
      </c>
      <c r="I50">
        <v>1</v>
      </c>
      <c r="J50">
        <v>47</v>
      </c>
      <c r="K50">
        <v>60</v>
      </c>
      <c r="L50">
        <v>60</v>
      </c>
      <c r="M50">
        <v>2</v>
      </c>
      <c r="N50" t="s">
        <v>196</v>
      </c>
      <c r="O50" t="s">
        <v>124</v>
      </c>
      <c r="P50" t="s">
        <v>185</v>
      </c>
      <c r="Q50" t="s">
        <v>186</v>
      </c>
      <c r="R50" t="s">
        <v>150</v>
      </c>
      <c r="S50" t="s">
        <v>53</v>
      </c>
      <c r="T50" t="s">
        <v>197</v>
      </c>
      <c r="U50">
        <v>0</v>
      </c>
      <c r="V50" t="s">
        <v>48</v>
      </c>
      <c r="W50" t="s">
        <v>48</v>
      </c>
      <c r="X50" t="s">
        <v>48</v>
      </c>
      <c r="Y50">
        <v>0</v>
      </c>
      <c r="Z50">
        <v>0</v>
      </c>
      <c r="AA50">
        <v>48</v>
      </c>
      <c r="AB50">
        <v>1.367</v>
      </c>
      <c r="AC50" t="s">
        <v>48</v>
      </c>
      <c r="AD50">
        <v>0</v>
      </c>
      <c r="AE50">
        <v>0</v>
      </c>
      <c r="AF50">
        <v>0</v>
      </c>
      <c r="AG50">
        <v>0</v>
      </c>
      <c r="AH50">
        <v>1.2330000000000001</v>
      </c>
      <c r="AI50">
        <v>1.369</v>
      </c>
    </row>
    <row r="51" spans="1:35" x14ac:dyDescent="0.35">
      <c r="A51">
        <v>202</v>
      </c>
      <c r="B51">
        <v>202</v>
      </c>
      <c r="C51" t="s">
        <v>38</v>
      </c>
      <c r="D51" t="s">
        <v>39</v>
      </c>
      <c r="E51">
        <v>1</v>
      </c>
      <c r="F51" t="s">
        <v>336</v>
      </c>
      <c r="G51">
        <v>1</v>
      </c>
      <c r="H51">
        <v>1</v>
      </c>
      <c r="I51">
        <v>1</v>
      </c>
      <c r="J51">
        <v>48</v>
      </c>
      <c r="K51">
        <v>24</v>
      </c>
      <c r="L51">
        <v>24</v>
      </c>
      <c r="M51">
        <v>1</v>
      </c>
      <c r="N51" t="s">
        <v>198</v>
      </c>
      <c r="O51" t="s">
        <v>124</v>
      </c>
      <c r="P51" t="s">
        <v>177</v>
      </c>
      <c r="Q51" t="s">
        <v>178</v>
      </c>
      <c r="R51" t="s">
        <v>150</v>
      </c>
      <c r="S51" t="s">
        <v>53</v>
      </c>
      <c r="T51" t="s">
        <v>199</v>
      </c>
      <c r="U51">
        <v>0</v>
      </c>
      <c r="V51" t="s">
        <v>48</v>
      </c>
      <c r="W51" t="s">
        <v>48</v>
      </c>
      <c r="X51" t="s">
        <v>48</v>
      </c>
      <c r="Y51">
        <v>0</v>
      </c>
      <c r="Z51">
        <v>0</v>
      </c>
      <c r="AA51">
        <v>48</v>
      </c>
      <c r="AB51">
        <v>1.125</v>
      </c>
      <c r="AC51" t="s">
        <v>48</v>
      </c>
      <c r="AD51">
        <v>0</v>
      </c>
      <c r="AE51">
        <v>0</v>
      </c>
      <c r="AF51">
        <v>0</v>
      </c>
      <c r="AG51">
        <v>0</v>
      </c>
      <c r="AH51">
        <v>0.68300000000000005</v>
      </c>
      <c r="AI51">
        <v>1.123</v>
      </c>
    </row>
    <row r="52" spans="1:35" x14ac:dyDescent="0.35">
      <c r="A52">
        <v>202</v>
      </c>
      <c r="B52">
        <v>202</v>
      </c>
      <c r="C52" t="s">
        <v>38</v>
      </c>
      <c r="D52" t="s">
        <v>39</v>
      </c>
      <c r="E52">
        <v>1</v>
      </c>
      <c r="F52" t="s">
        <v>336</v>
      </c>
      <c r="G52">
        <v>1</v>
      </c>
      <c r="H52">
        <v>1</v>
      </c>
      <c r="I52">
        <v>1</v>
      </c>
      <c r="J52">
        <v>49</v>
      </c>
      <c r="K52">
        <v>65</v>
      </c>
      <c r="L52">
        <v>65</v>
      </c>
      <c r="M52">
        <v>2</v>
      </c>
      <c r="N52" t="s">
        <v>200</v>
      </c>
      <c r="O52" t="s">
        <v>201</v>
      </c>
      <c r="P52" t="s">
        <v>202</v>
      </c>
      <c r="Q52" t="s">
        <v>203</v>
      </c>
      <c r="R52" t="s">
        <v>202</v>
      </c>
      <c r="S52" t="s">
        <v>46</v>
      </c>
      <c r="T52" t="s">
        <v>204</v>
      </c>
      <c r="U52">
        <v>0</v>
      </c>
      <c r="V52" t="s">
        <v>48</v>
      </c>
      <c r="W52" t="s">
        <v>48</v>
      </c>
      <c r="X52" t="s">
        <v>48</v>
      </c>
      <c r="Y52">
        <v>0</v>
      </c>
      <c r="Z52">
        <v>0</v>
      </c>
      <c r="AA52">
        <v>48</v>
      </c>
      <c r="AB52">
        <v>1.246</v>
      </c>
      <c r="AC52" t="s">
        <v>48</v>
      </c>
      <c r="AD52">
        <v>0</v>
      </c>
      <c r="AE52">
        <v>0</v>
      </c>
      <c r="AF52">
        <v>0</v>
      </c>
      <c r="AG52">
        <v>0</v>
      </c>
      <c r="AH52">
        <v>1.45</v>
      </c>
      <c r="AI52">
        <v>1.2410000000000001</v>
      </c>
    </row>
    <row r="53" spans="1:35" x14ac:dyDescent="0.35">
      <c r="A53">
        <v>202</v>
      </c>
      <c r="B53">
        <v>202</v>
      </c>
      <c r="C53" t="s">
        <v>38</v>
      </c>
      <c r="D53" t="s">
        <v>39</v>
      </c>
      <c r="E53">
        <v>1</v>
      </c>
      <c r="F53" t="s">
        <v>336</v>
      </c>
      <c r="G53">
        <v>1</v>
      </c>
      <c r="H53">
        <v>1</v>
      </c>
      <c r="I53">
        <v>1</v>
      </c>
      <c r="J53">
        <v>50</v>
      </c>
      <c r="K53">
        <v>27</v>
      </c>
      <c r="L53">
        <v>27</v>
      </c>
      <c r="M53">
        <v>1</v>
      </c>
      <c r="N53" t="s">
        <v>205</v>
      </c>
      <c r="O53" t="s">
        <v>201</v>
      </c>
      <c r="P53" t="s">
        <v>202</v>
      </c>
      <c r="Q53" t="s">
        <v>206</v>
      </c>
      <c r="R53" t="s">
        <v>202</v>
      </c>
      <c r="S53" t="s">
        <v>81</v>
      </c>
      <c r="T53" t="s">
        <v>207</v>
      </c>
      <c r="U53">
        <v>0</v>
      </c>
      <c r="V53" t="s">
        <v>48</v>
      </c>
      <c r="W53" t="s">
        <v>48</v>
      </c>
      <c r="X53" t="s">
        <v>48</v>
      </c>
      <c r="Y53">
        <v>0</v>
      </c>
      <c r="Z53">
        <v>0</v>
      </c>
      <c r="AA53">
        <v>48</v>
      </c>
      <c r="AB53">
        <v>1.276</v>
      </c>
      <c r="AC53" t="s">
        <v>48</v>
      </c>
      <c r="AD53">
        <v>0</v>
      </c>
      <c r="AE53">
        <v>0</v>
      </c>
      <c r="AF53">
        <v>0</v>
      </c>
      <c r="AG53">
        <v>0</v>
      </c>
      <c r="AH53">
        <v>0.6</v>
      </c>
      <c r="AI53">
        <v>1.2749999999999999</v>
      </c>
    </row>
    <row r="54" spans="1:35" x14ac:dyDescent="0.35">
      <c r="A54">
        <v>202</v>
      </c>
      <c r="B54">
        <v>202</v>
      </c>
      <c r="C54" t="s">
        <v>38</v>
      </c>
      <c r="D54" t="s">
        <v>39</v>
      </c>
      <c r="E54">
        <v>1</v>
      </c>
      <c r="F54" t="s">
        <v>336</v>
      </c>
      <c r="G54">
        <v>1</v>
      </c>
      <c r="H54">
        <v>1</v>
      </c>
      <c r="I54">
        <v>1</v>
      </c>
      <c r="J54">
        <v>51</v>
      </c>
      <c r="K54">
        <v>34</v>
      </c>
      <c r="L54">
        <v>34</v>
      </c>
      <c r="M54">
        <v>1</v>
      </c>
      <c r="N54" t="s">
        <v>208</v>
      </c>
      <c r="O54" t="s">
        <v>201</v>
      </c>
      <c r="P54" t="s">
        <v>202</v>
      </c>
      <c r="Q54" t="s">
        <v>209</v>
      </c>
      <c r="R54" t="s">
        <v>202</v>
      </c>
      <c r="S54" t="s">
        <v>63</v>
      </c>
      <c r="T54" t="s">
        <v>210</v>
      </c>
      <c r="U54">
        <v>0</v>
      </c>
      <c r="V54" t="s">
        <v>48</v>
      </c>
      <c r="W54" t="s">
        <v>48</v>
      </c>
      <c r="X54" t="s">
        <v>48</v>
      </c>
      <c r="Y54">
        <v>0</v>
      </c>
      <c r="Z54">
        <v>0</v>
      </c>
      <c r="AA54">
        <v>48</v>
      </c>
      <c r="AB54">
        <v>1.216</v>
      </c>
      <c r="AC54" t="s">
        <v>48</v>
      </c>
      <c r="AD54">
        <v>0</v>
      </c>
      <c r="AE54">
        <v>0</v>
      </c>
      <c r="AF54">
        <v>0</v>
      </c>
      <c r="AG54">
        <v>0</v>
      </c>
      <c r="AH54">
        <v>0.61599999999999999</v>
      </c>
      <c r="AI54">
        <v>1.2110000000000001</v>
      </c>
    </row>
    <row r="55" spans="1:35" x14ac:dyDescent="0.35">
      <c r="A55">
        <v>202</v>
      </c>
      <c r="B55">
        <v>202</v>
      </c>
      <c r="C55" t="s">
        <v>38</v>
      </c>
      <c r="D55" t="s">
        <v>39</v>
      </c>
      <c r="E55">
        <v>1</v>
      </c>
      <c r="F55" t="s">
        <v>336</v>
      </c>
      <c r="G55">
        <v>1</v>
      </c>
      <c r="H55">
        <v>1</v>
      </c>
      <c r="I55">
        <v>1</v>
      </c>
      <c r="J55">
        <v>52</v>
      </c>
      <c r="K55">
        <v>32</v>
      </c>
      <c r="L55">
        <v>32</v>
      </c>
      <c r="M55">
        <v>1</v>
      </c>
      <c r="N55" t="s">
        <v>211</v>
      </c>
      <c r="O55" t="s">
        <v>201</v>
      </c>
      <c r="P55" t="s">
        <v>202</v>
      </c>
      <c r="Q55" t="s">
        <v>212</v>
      </c>
      <c r="R55" t="s">
        <v>202</v>
      </c>
      <c r="S55" t="s">
        <v>53</v>
      </c>
      <c r="T55" t="s">
        <v>213</v>
      </c>
      <c r="U55">
        <v>0</v>
      </c>
      <c r="V55" t="s">
        <v>48</v>
      </c>
      <c r="W55" t="s">
        <v>48</v>
      </c>
      <c r="X55" t="s">
        <v>48</v>
      </c>
      <c r="Y55">
        <v>0</v>
      </c>
      <c r="Z55">
        <v>0</v>
      </c>
      <c r="AA55">
        <v>48</v>
      </c>
      <c r="AB55">
        <v>1.427</v>
      </c>
      <c r="AC55" t="s">
        <v>48</v>
      </c>
      <c r="AD55">
        <v>0</v>
      </c>
      <c r="AE55">
        <v>0</v>
      </c>
      <c r="AF55">
        <v>0</v>
      </c>
      <c r="AG55">
        <v>0</v>
      </c>
      <c r="AH55">
        <v>0.6</v>
      </c>
      <c r="AI55">
        <v>1.43</v>
      </c>
    </row>
    <row r="56" spans="1:35" x14ac:dyDescent="0.35">
      <c r="A56">
        <v>202</v>
      </c>
      <c r="B56">
        <v>202</v>
      </c>
      <c r="C56" t="s">
        <v>38</v>
      </c>
      <c r="D56" t="s">
        <v>39</v>
      </c>
      <c r="E56">
        <v>1</v>
      </c>
      <c r="F56" t="s">
        <v>336</v>
      </c>
      <c r="G56">
        <v>1</v>
      </c>
      <c r="H56">
        <v>1</v>
      </c>
      <c r="I56">
        <v>1</v>
      </c>
      <c r="J56">
        <v>53</v>
      </c>
      <c r="K56">
        <v>29</v>
      </c>
      <c r="L56">
        <v>29</v>
      </c>
      <c r="M56">
        <v>1</v>
      </c>
      <c r="N56" t="s">
        <v>214</v>
      </c>
      <c r="O56" t="s">
        <v>201</v>
      </c>
      <c r="P56" t="s">
        <v>202</v>
      </c>
      <c r="Q56" t="s">
        <v>215</v>
      </c>
      <c r="R56" t="s">
        <v>202</v>
      </c>
      <c r="S56" t="s">
        <v>63</v>
      </c>
      <c r="T56" t="s">
        <v>216</v>
      </c>
      <c r="U56">
        <v>0</v>
      </c>
      <c r="V56" t="s">
        <v>48</v>
      </c>
      <c r="W56" t="s">
        <v>48</v>
      </c>
      <c r="X56" t="s">
        <v>48</v>
      </c>
      <c r="Y56">
        <v>0</v>
      </c>
      <c r="Z56">
        <v>0</v>
      </c>
      <c r="AA56">
        <v>48</v>
      </c>
      <c r="AB56">
        <v>1.4990000000000001</v>
      </c>
      <c r="AC56" t="s">
        <v>48</v>
      </c>
      <c r="AD56">
        <v>0</v>
      </c>
      <c r="AE56">
        <v>0</v>
      </c>
      <c r="AF56">
        <v>0</v>
      </c>
      <c r="AG56">
        <v>0</v>
      </c>
      <c r="AH56">
        <v>0.78300000000000003</v>
      </c>
      <c r="AI56">
        <v>1.498</v>
      </c>
    </row>
    <row r="57" spans="1:35" x14ac:dyDescent="0.35">
      <c r="A57">
        <v>202</v>
      </c>
      <c r="B57">
        <v>202</v>
      </c>
      <c r="C57" t="s">
        <v>38</v>
      </c>
      <c r="D57" t="s">
        <v>39</v>
      </c>
      <c r="E57">
        <v>1</v>
      </c>
      <c r="F57" t="s">
        <v>336</v>
      </c>
      <c r="G57">
        <v>1</v>
      </c>
      <c r="H57">
        <v>1</v>
      </c>
      <c r="I57">
        <v>1</v>
      </c>
      <c r="J57">
        <v>54</v>
      </c>
      <c r="K57">
        <v>70</v>
      </c>
      <c r="L57">
        <v>70</v>
      </c>
      <c r="M57">
        <v>2</v>
      </c>
      <c r="N57" t="s">
        <v>217</v>
      </c>
      <c r="O57" t="s">
        <v>201</v>
      </c>
      <c r="P57" t="s">
        <v>202</v>
      </c>
      <c r="Q57" t="s">
        <v>218</v>
      </c>
      <c r="R57" t="s">
        <v>202</v>
      </c>
      <c r="S57" t="s">
        <v>53</v>
      </c>
      <c r="T57" t="s">
        <v>219</v>
      </c>
      <c r="U57">
        <v>0</v>
      </c>
      <c r="V57" t="s">
        <v>48</v>
      </c>
      <c r="W57" t="s">
        <v>48</v>
      </c>
      <c r="X57" t="s">
        <v>48</v>
      </c>
      <c r="Y57">
        <v>0</v>
      </c>
      <c r="Z57">
        <v>0</v>
      </c>
      <c r="AA57">
        <v>48</v>
      </c>
      <c r="AB57">
        <v>1.6759999999999999</v>
      </c>
      <c r="AC57" t="s">
        <v>48</v>
      </c>
      <c r="AD57">
        <v>0</v>
      </c>
      <c r="AE57">
        <v>0</v>
      </c>
      <c r="AF57">
        <v>0</v>
      </c>
      <c r="AG57">
        <v>0</v>
      </c>
      <c r="AH57">
        <v>0.73299999999999998</v>
      </c>
      <c r="AI57">
        <v>1.6719999999999999</v>
      </c>
    </row>
    <row r="58" spans="1:35" x14ac:dyDescent="0.35">
      <c r="A58">
        <v>202</v>
      </c>
      <c r="B58">
        <v>202</v>
      </c>
      <c r="C58" t="s">
        <v>38</v>
      </c>
      <c r="D58" t="s">
        <v>39</v>
      </c>
      <c r="E58">
        <v>1</v>
      </c>
      <c r="F58" t="s">
        <v>336</v>
      </c>
      <c r="G58">
        <v>1</v>
      </c>
      <c r="H58">
        <v>1</v>
      </c>
      <c r="I58">
        <v>1</v>
      </c>
      <c r="J58">
        <v>55</v>
      </c>
      <c r="K58">
        <v>25</v>
      </c>
      <c r="L58">
        <v>25</v>
      </c>
      <c r="M58">
        <v>1</v>
      </c>
      <c r="N58" t="s">
        <v>220</v>
      </c>
      <c r="O58" t="s">
        <v>201</v>
      </c>
      <c r="P58" t="s">
        <v>202</v>
      </c>
      <c r="Q58" t="s">
        <v>221</v>
      </c>
      <c r="R58" t="s">
        <v>202</v>
      </c>
      <c r="S58" t="s">
        <v>46</v>
      </c>
      <c r="T58" t="s">
        <v>222</v>
      </c>
      <c r="U58">
        <v>0</v>
      </c>
      <c r="V58" t="s">
        <v>48</v>
      </c>
      <c r="W58" t="s">
        <v>48</v>
      </c>
      <c r="X58" t="s">
        <v>48</v>
      </c>
      <c r="Y58">
        <v>0</v>
      </c>
      <c r="Z58">
        <v>0</v>
      </c>
      <c r="AA58">
        <v>48</v>
      </c>
      <c r="AB58">
        <v>1.3480000000000001</v>
      </c>
      <c r="AC58" t="s">
        <v>48</v>
      </c>
      <c r="AD58">
        <v>0</v>
      </c>
      <c r="AE58">
        <v>0</v>
      </c>
      <c r="AF58">
        <v>0</v>
      </c>
      <c r="AG58">
        <v>0</v>
      </c>
      <c r="AH58">
        <v>0.56599999999999995</v>
      </c>
      <c r="AI58">
        <v>1.343</v>
      </c>
    </row>
    <row r="59" spans="1:35" x14ac:dyDescent="0.35">
      <c r="A59">
        <v>202</v>
      </c>
      <c r="B59">
        <v>202</v>
      </c>
      <c r="C59" t="s">
        <v>38</v>
      </c>
      <c r="D59" t="s">
        <v>39</v>
      </c>
      <c r="E59">
        <v>1</v>
      </c>
      <c r="F59" t="s">
        <v>336</v>
      </c>
      <c r="G59">
        <v>1</v>
      </c>
      <c r="H59">
        <v>1</v>
      </c>
      <c r="I59">
        <v>1</v>
      </c>
      <c r="J59">
        <v>56</v>
      </c>
      <c r="K59">
        <v>63</v>
      </c>
      <c r="L59">
        <v>63</v>
      </c>
      <c r="M59">
        <v>2</v>
      </c>
      <c r="N59" t="s">
        <v>223</v>
      </c>
      <c r="O59" t="s">
        <v>201</v>
      </c>
      <c r="P59" t="s">
        <v>202</v>
      </c>
      <c r="Q59" t="s">
        <v>224</v>
      </c>
      <c r="R59" t="s">
        <v>202</v>
      </c>
      <c r="S59" t="s">
        <v>46</v>
      </c>
      <c r="T59" t="s">
        <v>225</v>
      </c>
      <c r="U59">
        <v>0</v>
      </c>
      <c r="V59" t="s">
        <v>48</v>
      </c>
      <c r="W59" t="s">
        <v>48</v>
      </c>
      <c r="X59" t="s">
        <v>48</v>
      </c>
      <c r="Y59">
        <v>0</v>
      </c>
      <c r="Z59">
        <v>0</v>
      </c>
      <c r="AA59">
        <v>48</v>
      </c>
      <c r="AB59">
        <v>1.206</v>
      </c>
      <c r="AC59" t="s">
        <v>48</v>
      </c>
      <c r="AD59">
        <v>0</v>
      </c>
      <c r="AE59">
        <v>0</v>
      </c>
      <c r="AF59">
        <v>0</v>
      </c>
      <c r="AG59">
        <v>0</v>
      </c>
      <c r="AH59">
        <v>0.75</v>
      </c>
      <c r="AI59">
        <v>1.2030000000000001</v>
      </c>
    </row>
    <row r="60" spans="1:35" x14ac:dyDescent="0.35">
      <c r="A60">
        <v>202</v>
      </c>
      <c r="B60">
        <v>202</v>
      </c>
      <c r="C60" t="s">
        <v>38</v>
      </c>
      <c r="D60" t="s">
        <v>39</v>
      </c>
      <c r="E60">
        <v>1</v>
      </c>
      <c r="F60" t="s">
        <v>336</v>
      </c>
      <c r="G60">
        <v>1</v>
      </c>
      <c r="H60">
        <v>1</v>
      </c>
      <c r="I60">
        <v>1</v>
      </c>
      <c r="J60">
        <v>57</v>
      </c>
      <c r="K60">
        <v>67</v>
      </c>
      <c r="L60">
        <v>67</v>
      </c>
      <c r="M60">
        <v>2</v>
      </c>
      <c r="N60" t="s">
        <v>226</v>
      </c>
      <c r="O60" t="s">
        <v>201</v>
      </c>
      <c r="P60" t="s">
        <v>202</v>
      </c>
      <c r="Q60" t="s">
        <v>227</v>
      </c>
      <c r="R60" t="s">
        <v>202</v>
      </c>
      <c r="S60" t="s">
        <v>81</v>
      </c>
      <c r="T60" t="s">
        <v>228</v>
      </c>
      <c r="U60">
        <v>0</v>
      </c>
      <c r="V60" t="s">
        <v>48</v>
      </c>
      <c r="W60" t="s">
        <v>48</v>
      </c>
      <c r="X60" t="s">
        <v>48</v>
      </c>
      <c r="Y60">
        <v>0</v>
      </c>
      <c r="Z60">
        <v>0</v>
      </c>
      <c r="AA60">
        <v>48</v>
      </c>
      <c r="AB60">
        <v>1.056</v>
      </c>
      <c r="AC60" t="s">
        <v>48</v>
      </c>
      <c r="AD60">
        <v>0</v>
      </c>
      <c r="AE60">
        <v>0</v>
      </c>
      <c r="AF60">
        <v>0</v>
      </c>
      <c r="AG60">
        <v>0</v>
      </c>
      <c r="AH60">
        <v>0.96599999999999997</v>
      </c>
      <c r="AI60">
        <v>1.0580000000000001</v>
      </c>
    </row>
    <row r="61" spans="1:35" x14ac:dyDescent="0.35">
      <c r="A61">
        <v>202</v>
      </c>
      <c r="B61">
        <v>202</v>
      </c>
      <c r="C61" t="s">
        <v>38</v>
      </c>
      <c r="D61" t="s">
        <v>39</v>
      </c>
      <c r="E61">
        <v>1</v>
      </c>
      <c r="F61" t="s">
        <v>336</v>
      </c>
      <c r="G61">
        <v>1</v>
      </c>
      <c r="H61">
        <v>1</v>
      </c>
      <c r="I61">
        <v>1</v>
      </c>
      <c r="J61">
        <v>58</v>
      </c>
      <c r="K61">
        <v>66</v>
      </c>
      <c r="L61">
        <v>66</v>
      </c>
      <c r="M61">
        <v>2</v>
      </c>
      <c r="N61" t="s">
        <v>229</v>
      </c>
      <c r="O61" t="s">
        <v>201</v>
      </c>
      <c r="P61" t="s">
        <v>202</v>
      </c>
      <c r="Q61" t="s">
        <v>203</v>
      </c>
      <c r="R61" t="s">
        <v>202</v>
      </c>
      <c r="S61" t="s">
        <v>81</v>
      </c>
      <c r="T61" t="s">
        <v>230</v>
      </c>
      <c r="U61">
        <v>0</v>
      </c>
      <c r="V61" t="s">
        <v>48</v>
      </c>
      <c r="W61" t="s">
        <v>48</v>
      </c>
      <c r="X61" t="s">
        <v>48</v>
      </c>
      <c r="Y61">
        <v>0</v>
      </c>
      <c r="Z61">
        <v>0</v>
      </c>
      <c r="AA61">
        <v>48</v>
      </c>
      <c r="AB61">
        <v>1.2669999999999999</v>
      </c>
      <c r="AC61" t="s">
        <v>48</v>
      </c>
      <c r="AD61">
        <v>0</v>
      </c>
      <c r="AE61">
        <v>0</v>
      </c>
      <c r="AF61">
        <v>0</v>
      </c>
      <c r="AG61">
        <v>0</v>
      </c>
      <c r="AH61">
        <v>0.5</v>
      </c>
      <c r="AI61">
        <v>1.2649999999999999</v>
      </c>
    </row>
    <row r="62" spans="1:35" x14ac:dyDescent="0.35">
      <c r="A62">
        <v>202</v>
      </c>
      <c r="B62">
        <v>202</v>
      </c>
      <c r="C62" t="s">
        <v>38</v>
      </c>
      <c r="D62" t="s">
        <v>39</v>
      </c>
      <c r="E62">
        <v>1</v>
      </c>
      <c r="F62" t="s">
        <v>336</v>
      </c>
      <c r="G62">
        <v>1</v>
      </c>
      <c r="H62">
        <v>1</v>
      </c>
      <c r="I62">
        <v>1</v>
      </c>
      <c r="J62">
        <v>59</v>
      </c>
      <c r="K62">
        <v>36</v>
      </c>
      <c r="L62">
        <v>36</v>
      </c>
      <c r="M62">
        <v>1</v>
      </c>
      <c r="N62" t="s">
        <v>231</v>
      </c>
      <c r="O62" t="s">
        <v>201</v>
      </c>
      <c r="P62" t="s">
        <v>202</v>
      </c>
      <c r="Q62" t="s">
        <v>232</v>
      </c>
      <c r="R62" t="s">
        <v>202</v>
      </c>
      <c r="S62" t="s">
        <v>53</v>
      </c>
      <c r="T62" t="s">
        <v>233</v>
      </c>
      <c r="U62">
        <v>0</v>
      </c>
      <c r="V62" t="s">
        <v>48</v>
      </c>
      <c r="W62" t="s">
        <v>48</v>
      </c>
      <c r="X62" t="s">
        <v>48</v>
      </c>
      <c r="Y62">
        <v>0</v>
      </c>
      <c r="Z62">
        <v>0</v>
      </c>
      <c r="AA62">
        <v>48</v>
      </c>
      <c r="AB62">
        <v>1.38</v>
      </c>
      <c r="AC62" t="s">
        <v>48</v>
      </c>
      <c r="AD62">
        <v>0</v>
      </c>
      <c r="AE62">
        <v>0</v>
      </c>
      <c r="AF62">
        <v>0</v>
      </c>
      <c r="AG62">
        <v>0</v>
      </c>
      <c r="AH62">
        <v>0.65</v>
      </c>
      <c r="AI62">
        <v>1.371</v>
      </c>
    </row>
    <row r="63" spans="1:35" x14ac:dyDescent="0.35">
      <c r="A63">
        <v>202</v>
      </c>
      <c r="B63">
        <v>202</v>
      </c>
      <c r="C63" t="s">
        <v>38</v>
      </c>
      <c r="D63" t="s">
        <v>39</v>
      </c>
      <c r="E63">
        <v>1</v>
      </c>
      <c r="F63" t="s">
        <v>336</v>
      </c>
      <c r="G63">
        <v>1</v>
      </c>
      <c r="H63">
        <v>1</v>
      </c>
      <c r="I63">
        <v>1</v>
      </c>
      <c r="J63">
        <v>60</v>
      </c>
      <c r="K63">
        <v>71</v>
      </c>
      <c r="L63">
        <v>71</v>
      </c>
      <c r="M63">
        <v>2</v>
      </c>
      <c r="N63" t="s">
        <v>234</v>
      </c>
      <c r="O63" t="s">
        <v>201</v>
      </c>
      <c r="P63" t="s">
        <v>202</v>
      </c>
      <c r="Q63" t="s">
        <v>235</v>
      </c>
      <c r="R63" t="s">
        <v>202</v>
      </c>
      <c r="S63" t="s">
        <v>46</v>
      </c>
      <c r="T63" t="s">
        <v>236</v>
      </c>
      <c r="U63">
        <v>0</v>
      </c>
      <c r="V63" t="s">
        <v>48</v>
      </c>
      <c r="W63" t="s">
        <v>48</v>
      </c>
      <c r="X63" t="s">
        <v>48</v>
      </c>
      <c r="Y63">
        <v>0</v>
      </c>
      <c r="Z63">
        <v>0</v>
      </c>
      <c r="AA63">
        <v>48</v>
      </c>
      <c r="AB63">
        <v>1.3580000000000001</v>
      </c>
      <c r="AC63" t="s">
        <v>48</v>
      </c>
      <c r="AD63">
        <v>0</v>
      </c>
      <c r="AE63">
        <v>0</v>
      </c>
      <c r="AF63">
        <v>0</v>
      </c>
      <c r="AG63">
        <v>0</v>
      </c>
      <c r="AH63">
        <v>0.63300000000000001</v>
      </c>
      <c r="AI63">
        <v>1.355</v>
      </c>
    </row>
    <row r="64" spans="1:35" x14ac:dyDescent="0.35">
      <c r="A64">
        <v>202</v>
      </c>
      <c r="B64">
        <v>202</v>
      </c>
      <c r="C64" t="s">
        <v>38</v>
      </c>
      <c r="D64" t="s">
        <v>39</v>
      </c>
      <c r="E64">
        <v>1</v>
      </c>
      <c r="F64" t="s">
        <v>336</v>
      </c>
      <c r="G64">
        <v>1</v>
      </c>
      <c r="H64">
        <v>1</v>
      </c>
      <c r="I64">
        <v>1</v>
      </c>
      <c r="J64">
        <v>61</v>
      </c>
      <c r="K64">
        <v>64</v>
      </c>
      <c r="L64">
        <v>64</v>
      </c>
      <c r="M64">
        <v>2</v>
      </c>
      <c r="N64" t="s">
        <v>237</v>
      </c>
      <c r="O64" t="s">
        <v>201</v>
      </c>
      <c r="P64" t="s">
        <v>202</v>
      </c>
      <c r="Q64" t="s">
        <v>224</v>
      </c>
      <c r="R64" t="s">
        <v>202</v>
      </c>
      <c r="S64" t="s">
        <v>53</v>
      </c>
      <c r="T64" t="s">
        <v>238</v>
      </c>
      <c r="U64">
        <v>0</v>
      </c>
      <c r="V64" t="s">
        <v>48</v>
      </c>
      <c r="W64" t="s">
        <v>48</v>
      </c>
      <c r="X64" t="s">
        <v>48</v>
      </c>
      <c r="Y64">
        <v>0</v>
      </c>
      <c r="Z64">
        <v>0</v>
      </c>
      <c r="AA64">
        <v>48</v>
      </c>
      <c r="AB64">
        <v>1.137</v>
      </c>
      <c r="AC64" t="s">
        <v>48</v>
      </c>
      <c r="AD64">
        <v>0</v>
      </c>
      <c r="AE64">
        <v>0</v>
      </c>
      <c r="AF64">
        <v>0</v>
      </c>
      <c r="AG64">
        <v>0</v>
      </c>
      <c r="AH64">
        <v>0.61599999999999999</v>
      </c>
      <c r="AI64">
        <v>1.139</v>
      </c>
    </row>
    <row r="65" spans="1:35" x14ac:dyDescent="0.35">
      <c r="A65">
        <v>202</v>
      </c>
      <c r="B65">
        <v>202</v>
      </c>
      <c r="C65" t="s">
        <v>38</v>
      </c>
      <c r="D65" t="s">
        <v>39</v>
      </c>
      <c r="E65">
        <v>1</v>
      </c>
      <c r="F65" t="s">
        <v>336</v>
      </c>
      <c r="G65">
        <v>1</v>
      </c>
      <c r="H65">
        <v>1</v>
      </c>
      <c r="I65">
        <v>1</v>
      </c>
      <c r="J65">
        <v>62</v>
      </c>
      <c r="K65">
        <v>62</v>
      </c>
      <c r="L65">
        <v>62</v>
      </c>
      <c r="M65">
        <v>2</v>
      </c>
      <c r="N65" t="s">
        <v>239</v>
      </c>
      <c r="O65" t="s">
        <v>201</v>
      </c>
      <c r="P65" t="s">
        <v>202</v>
      </c>
      <c r="Q65" t="s">
        <v>240</v>
      </c>
      <c r="R65" t="s">
        <v>202</v>
      </c>
      <c r="S65" t="s">
        <v>63</v>
      </c>
      <c r="T65" t="s">
        <v>241</v>
      </c>
      <c r="U65">
        <v>0</v>
      </c>
      <c r="V65" t="s">
        <v>48</v>
      </c>
      <c r="W65" t="s">
        <v>48</v>
      </c>
      <c r="X65" t="s">
        <v>48</v>
      </c>
      <c r="Y65">
        <v>0</v>
      </c>
      <c r="Z65">
        <v>0</v>
      </c>
      <c r="AA65">
        <v>48</v>
      </c>
      <c r="AB65">
        <v>1.556</v>
      </c>
      <c r="AC65" t="s">
        <v>48</v>
      </c>
      <c r="AD65">
        <v>0</v>
      </c>
      <c r="AE65">
        <v>0</v>
      </c>
      <c r="AF65">
        <v>0</v>
      </c>
      <c r="AG65">
        <v>0</v>
      </c>
      <c r="AH65">
        <v>0.56599999999999995</v>
      </c>
      <c r="AI65">
        <v>1.5529999999999999</v>
      </c>
    </row>
    <row r="66" spans="1:35" x14ac:dyDescent="0.35">
      <c r="A66">
        <v>202</v>
      </c>
      <c r="B66">
        <v>202</v>
      </c>
      <c r="C66" t="s">
        <v>38</v>
      </c>
      <c r="D66" t="s">
        <v>39</v>
      </c>
      <c r="E66">
        <v>1</v>
      </c>
      <c r="F66" t="s">
        <v>336</v>
      </c>
      <c r="G66">
        <v>1</v>
      </c>
      <c r="H66">
        <v>1</v>
      </c>
      <c r="I66">
        <v>1</v>
      </c>
      <c r="J66">
        <v>63</v>
      </c>
      <c r="K66">
        <v>68</v>
      </c>
      <c r="L66">
        <v>68</v>
      </c>
      <c r="M66">
        <v>2</v>
      </c>
      <c r="N66" t="s">
        <v>242</v>
      </c>
      <c r="O66" t="s">
        <v>201</v>
      </c>
      <c r="P66" t="s">
        <v>202</v>
      </c>
      <c r="Q66" t="s">
        <v>227</v>
      </c>
      <c r="R66" t="s">
        <v>202</v>
      </c>
      <c r="S66" t="s">
        <v>63</v>
      </c>
      <c r="T66" t="s">
        <v>243</v>
      </c>
      <c r="U66">
        <v>0</v>
      </c>
      <c r="V66" t="s">
        <v>48</v>
      </c>
      <c r="W66" t="s">
        <v>48</v>
      </c>
      <c r="X66" t="s">
        <v>48</v>
      </c>
      <c r="Y66">
        <v>0</v>
      </c>
      <c r="Z66">
        <v>0</v>
      </c>
      <c r="AA66">
        <v>48</v>
      </c>
      <c r="AB66">
        <v>1.427</v>
      </c>
      <c r="AC66" t="s">
        <v>48</v>
      </c>
      <c r="AD66">
        <v>0</v>
      </c>
      <c r="AE66">
        <v>0</v>
      </c>
      <c r="AF66">
        <v>0</v>
      </c>
      <c r="AG66">
        <v>0</v>
      </c>
      <c r="AH66">
        <v>1.7</v>
      </c>
      <c r="AI66">
        <v>1.423</v>
      </c>
    </row>
    <row r="67" spans="1:35" x14ac:dyDescent="0.35">
      <c r="A67">
        <v>202</v>
      </c>
      <c r="B67">
        <v>202</v>
      </c>
      <c r="C67" t="s">
        <v>38</v>
      </c>
      <c r="D67" t="s">
        <v>39</v>
      </c>
      <c r="E67">
        <v>1</v>
      </c>
      <c r="F67" t="s">
        <v>336</v>
      </c>
      <c r="G67">
        <v>1</v>
      </c>
      <c r="H67">
        <v>1</v>
      </c>
      <c r="I67">
        <v>1</v>
      </c>
      <c r="J67">
        <v>64</v>
      </c>
      <c r="K67">
        <v>61</v>
      </c>
      <c r="L67">
        <v>61</v>
      </c>
      <c r="M67">
        <v>2</v>
      </c>
      <c r="N67" t="s">
        <v>244</v>
      </c>
      <c r="O67" t="s">
        <v>201</v>
      </c>
      <c r="P67" t="s">
        <v>202</v>
      </c>
      <c r="Q67" t="s">
        <v>240</v>
      </c>
      <c r="R67" t="s">
        <v>202</v>
      </c>
      <c r="S67" t="s">
        <v>81</v>
      </c>
      <c r="T67" t="s">
        <v>245</v>
      </c>
      <c r="U67">
        <v>0</v>
      </c>
      <c r="V67" t="s">
        <v>48</v>
      </c>
      <c r="W67" t="s">
        <v>48</v>
      </c>
      <c r="X67" t="s">
        <v>48</v>
      </c>
      <c r="Y67">
        <v>0</v>
      </c>
      <c r="Z67">
        <v>0</v>
      </c>
      <c r="AA67">
        <v>48</v>
      </c>
      <c r="AB67">
        <v>1.2949999999999999</v>
      </c>
      <c r="AC67" t="s">
        <v>48</v>
      </c>
      <c r="AD67">
        <v>0</v>
      </c>
      <c r="AE67">
        <v>0</v>
      </c>
      <c r="AF67">
        <v>0</v>
      </c>
      <c r="AG67">
        <v>0</v>
      </c>
      <c r="AH67">
        <v>0.51600000000000001</v>
      </c>
      <c r="AI67">
        <v>1.296</v>
      </c>
    </row>
    <row r="68" spans="1:35" x14ac:dyDescent="0.35">
      <c r="A68">
        <v>202</v>
      </c>
      <c r="B68">
        <v>202</v>
      </c>
      <c r="C68" t="s">
        <v>38</v>
      </c>
      <c r="D68" t="s">
        <v>39</v>
      </c>
      <c r="E68">
        <v>1</v>
      </c>
      <c r="F68" t="s">
        <v>336</v>
      </c>
      <c r="G68">
        <v>1</v>
      </c>
      <c r="H68">
        <v>1</v>
      </c>
      <c r="I68">
        <v>1</v>
      </c>
      <c r="J68">
        <v>65</v>
      </c>
      <c r="K68">
        <v>28</v>
      </c>
      <c r="L68">
        <v>28</v>
      </c>
      <c r="M68">
        <v>1</v>
      </c>
      <c r="N68" t="s">
        <v>246</v>
      </c>
      <c r="O68" t="s">
        <v>201</v>
      </c>
      <c r="P68" t="s">
        <v>202</v>
      </c>
      <c r="Q68" t="s">
        <v>206</v>
      </c>
      <c r="R68" t="s">
        <v>202</v>
      </c>
      <c r="S68" t="s">
        <v>63</v>
      </c>
      <c r="T68" t="s">
        <v>247</v>
      </c>
      <c r="U68">
        <v>0</v>
      </c>
      <c r="V68" t="s">
        <v>48</v>
      </c>
      <c r="W68" t="s">
        <v>48</v>
      </c>
      <c r="X68" t="s">
        <v>48</v>
      </c>
      <c r="Y68">
        <v>0</v>
      </c>
      <c r="Z68">
        <v>0</v>
      </c>
      <c r="AA68">
        <v>48</v>
      </c>
      <c r="AB68">
        <v>1.0489999999999999</v>
      </c>
      <c r="AC68" t="s">
        <v>48</v>
      </c>
      <c r="AD68">
        <v>0</v>
      </c>
      <c r="AE68">
        <v>0</v>
      </c>
      <c r="AF68">
        <v>0</v>
      </c>
      <c r="AG68">
        <v>0</v>
      </c>
      <c r="AH68">
        <v>0.6</v>
      </c>
      <c r="AI68">
        <v>1.046</v>
      </c>
    </row>
    <row r="69" spans="1:35" x14ac:dyDescent="0.35">
      <c r="A69">
        <v>202</v>
      </c>
      <c r="B69">
        <v>202</v>
      </c>
      <c r="C69" t="s">
        <v>38</v>
      </c>
      <c r="D69" t="s">
        <v>39</v>
      </c>
      <c r="E69">
        <v>1</v>
      </c>
      <c r="F69" t="s">
        <v>336</v>
      </c>
      <c r="G69">
        <v>1</v>
      </c>
      <c r="H69">
        <v>1</v>
      </c>
      <c r="I69">
        <v>1</v>
      </c>
      <c r="J69">
        <v>66</v>
      </c>
      <c r="K69">
        <v>31</v>
      </c>
      <c r="L69">
        <v>31</v>
      </c>
      <c r="M69">
        <v>1</v>
      </c>
      <c r="N69" t="s">
        <v>248</v>
      </c>
      <c r="O69" t="s">
        <v>201</v>
      </c>
      <c r="P69" t="s">
        <v>202</v>
      </c>
      <c r="Q69" t="s">
        <v>212</v>
      </c>
      <c r="R69" t="s">
        <v>202</v>
      </c>
      <c r="S69" t="s">
        <v>46</v>
      </c>
      <c r="T69" t="s">
        <v>249</v>
      </c>
      <c r="U69">
        <v>0</v>
      </c>
      <c r="V69" t="s">
        <v>48</v>
      </c>
      <c r="W69" t="s">
        <v>48</v>
      </c>
      <c r="X69" t="s">
        <v>48</v>
      </c>
      <c r="Y69">
        <v>0</v>
      </c>
      <c r="Z69">
        <v>0</v>
      </c>
      <c r="AA69">
        <v>48</v>
      </c>
      <c r="AB69">
        <v>1.4650000000000001</v>
      </c>
      <c r="AC69" t="s">
        <v>48</v>
      </c>
      <c r="AD69">
        <v>0</v>
      </c>
      <c r="AE69">
        <v>0</v>
      </c>
      <c r="AF69">
        <v>0</v>
      </c>
      <c r="AG69">
        <v>0</v>
      </c>
      <c r="AH69">
        <v>0.61599999999999999</v>
      </c>
      <c r="AI69">
        <v>1.4670000000000001</v>
      </c>
    </row>
    <row r="70" spans="1:35" x14ac:dyDescent="0.35">
      <c r="A70">
        <v>202</v>
      </c>
      <c r="B70">
        <v>202</v>
      </c>
      <c r="C70" t="s">
        <v>38</v>
      </c>
      <c r="D70" t="s">
        <v>39</v>
      </c>
      <c r="E70">
        <v>1</v>
      </c>
      <c r="F70" t="s">
        <v>336</v>
      </c>
      <c r="G70">
        <v>1</v>
      </c>
      <c r="H70">
        <v>1</v>
      </c>
      <c r="I70">
        <v>1</v>
      </c>
      <c r="J70">
        <v>67</v>
      </c>
      <c r="K70">
        <v>72</v>
      </c>
      <c r="L70">
        <v>72</v>
      </c>
      <c r="M70">
        <v>2</v>
      </c>
      <c r="N70" t="s">
        <v>250</v>
      </c>
      <c r="O70" t="s">
        <v>201</v>
      </c>
      <c r="P70" t="s">
        <v>202</v>
      </c>
      <c r="Q70" t="s">
        <v>235</v>
      </c>
      <c r="R70" t="s">
        <v>202</v>
      </c>
      <c r="S70" t="s">
        <v>53</v>
      </c>
      <c r="T70" t="s">
        <v>251</v>
      </c>
      <c r="U70">
        <v>0</v>
      </c>
      <c r="V70" t="s">
        <v>48</v>
      </c>
      <c r="W70" t="s">
        <v>48</v>
      </c>
      <c r="X70" t="s">
        <v>48</v>
      </c>
      <c r="Y70">
        <v>0</v>
      </c>
      <c r="Z70">
        <v>0</v>
      </c>
      <c r="AA70">
        <v>48</v>
      </c>
      <c r="AB70">
        <v>1.3089999999999999</v>
      </c>
      <c r="AC70" t="s">
        <v>48</v>
      </c>
      <c r="AD70">
        <v>0</v>
      </c>
      <c r="AE70">
        <v>0</v>
      </c>
      <c r="AF70">
        <v>0</v>
      </c>
      <c r="AG70">
        <v>0</v>
      </c>
      <c r="AH70">
        <v>2.0510000000000002</v>
      </c>
      <c r="AI70">
        <v>1.304</v>
      </c>
    </row>
    <row r="71" spans="1:35" x14ac:dyDescent="0.35">
      <c r="A71">
        <v>202</v>
      </c>
      <c r="B71">
        <v>202</v>
      </c>
      <c r="C71" t="s">
        <v>38</v>
      </c>
      <c r="D71" t="s">
        <v>39</v>
      </c>
      <c r="E71">
        <v>1</v>
      </c>
      <c r="F71" t="s">
        <v>336</v>
      </c>
      <c r="G71">
        <v>1</v>
      </c>
      <c r="H71">
        <v>1</v>
      </c>
      <c r="I71">
        <v>1</v>
      </c>
      <c r="J71">
        <v>68</v>
      </c>
      <c r="K71">
        <v>69</v>
      </c>
      <c r="L71">
        <v>69</v>
      </c>
      <c r="M71">
        <v>2</v>
      </c>
      <c r="N71" t="s">
        <v>252</v>
      </c>
      <c r="O71" t="s">
        <v>201</v>
      </c>
      <c r="P71" t="s">
        <v>202</v>
      </c>
      <c r="Q71" t="s">
        <v>218</v>
      </c>
      <c r="R71" t="s">
        <v>202</v>
      </c>
      <c r="S71" t="s">
        <v>63</v>
      </c>
      <c r="T71" t="s">
        <v>253</v>
      </c>
      <c r="U71">
        <v>0</v>
      </c>
      <c r="V71" t="s">
        <v>48</v>
      </c>
      <c r="W71" t="s">
        <v>48</v>
      </c>
      <c r="X71" t="s">
        <v>48</v>
      </c>
      <c r="Y71">
        <v>0</v>
      </c>
      <c r="Z71">
        <v>0</v>
      </c>
      <c r="AA71">
        <v>48</v>
      </c>
      <c r="AB71">
        <v>1.147</v>
      </c>
      <c r="AC71" t="s">
        <v>48</v>
      </c>
      <c r="AD71">
        <v>0</v>
      </c>
      <c r="AE71">
        <v>0</v>
      </c>
      <c r="AF71">
        <v>0</v>
      </c>
      <c r="AG71">
        <v>0</v>
      </c>
      <c r="AH71">
        <v>0.8</v>
      </c>
      <c r="AI71">
        <v>1.141</v>
      </c>
    </row>
    <row r="72" spans="1:35" x14ac:dyDescent="0.35">
      <c r="A72">
        <v>202</v>
      </c>
      <c r="B72">
        <v>202</v>
      </c>
      <c r="C72" t="s">
        <v>38</v>
      </c>
      <c r="D72" t="s">
        <v>39</v>
      </c>
      <c r="E72">
        <v>1</v>
      </c>
      <c r="F72" t="s">
        <v>336</v>
      </c>
      <c r="G72">
        <v>1</v>
      </c>
      <c r="H72">
        <v>1</v>
      </c>
      <c r="I72">
        <v>1</v>
      </c>
      <c r="J72">
        <v>69</v>
      </c>
      <c r="K72">
        <v>30</v>
      </c>
      <c r="L72">
        <v>30</v>
      </c>
      <c r="M72">
        <v>1</v>
      </c>
      <c r="N72" t="s">
        <v>254</v>
      </c>
      <c r="O72" t="s">
        <v>201</v>
      </c>
      <c r="P72" t="s">
        <v>202</v>
      </c>
      <c r="Q72" t="s">
        <v>215</v>
      </c>
      <c r="R72" t="s">
        <v>202</v>
      </c>
      <c r="S72" t="s">
        <v>53</v>
      </c>
      <c r="T72" t="s">
        <v>255</v>
      </c>
      <c r="U72">
        <v>0</v>
      </c>
      <c r="V72" t="s">
        <v>48</v>
      </c>
      <c r="W72" t="s">
        <v>48</v>
      </c>
      <c r="X72" t="s">
        <v>48</v>
      </c>
      <c r="Y72">
        <v>0</v>
      </c>
      <c r="Z72">
        <v>0</v>
      </c>
      <c r="AA72">
        <v>48</v>
      </c>
      <c r="AB72">
        <v>1.2050000000000001</v>
      </c>
      <c r="AC72" t="s">
        <v>48</v>
      </c>
      <c r="AD72">
        <v>0</v>
      </c>
      <c r="AE72">
        <v>0</v>
      </c>
      <c r="AF72">
        <v>0</v>
      </c>
      <c r="AG72">
        <v>0</v>
      </c>
      <c r="AH72">
        <v>0.53300000000000003</v>
      </c>
      <c r="AI72">
        <v>1.2</v>
      </c>
    </row>
    <row r="73" spans="1:35" x14ac:dyDescent="0.35">
      <c r="A73">
        <v>202</v>
      </c>
      <c r="B73">
        <v>202</v>
      </c>
      <c r="C73" t="s">
        <v>38</v>
      </c>
      <c r="D73" t="s">
        <v>39</v>
      </c>
      <c r="E73">
        <v>1</v>
      </c>
      <c r="F73" t="s">
        <v>336</v>
      </c>
      <c r="G73">
        <v>1</v>
      </c>
      <c r="H73">
        <v>1</v>
      </c>
      <c r="I73">
        <v>1</v>
      </c>
      <c r="J73">
        <v>70</v>
      </c>
      <c r="K73">
        <v>26</v>
      </c>
      <c r="L73">
        <v>26</v>
      </c>
      <c r="M73">
        <v>1</v>
      </c>
      <c r="N73" t="s">
        <v>256</v>
      </c>
      <c r="O73" t="s">
        <v>201</v>
      </c>
      <c r="P73" t="s">
        <v>202</v>
      </c>
      <c r="Q73" t="s">
        <v>221</v>
      </c>
      <c r="R73" t="s">
        <v>202</v>
      </c>
      <c r="S73" t="s">
        <v>81</v>
      </c>
      <c r="T73" t="s">
        <v>257</v>
      </c>
      <c r="U73">
        <v>0</v>
      </c>
      <c r="V73" t="s">
        <v>48</v>
      </c>
      <c r="W73" t="s">
        <v>48</v>
      </c>
      <c r="X73" t="s">
        <v>48</v>
      </c>
      <c r="Y73">
        <v>0</v>
      </c>
      <c r="Z73">
        <v>0</v>
      </c>
      <c r="AA73">
        <v>48</v>
      </c>
      <c r="AB73">
        <v>1.1859999999999999</v>
      </c>
      <c r="AC73" t="s">
        <v>48</v>
      </c>
      <c r="AD73">
        <v>0</v>
      </c>
      <c r="AE73">
        <v>0</v>
      </c>
      <c r="AF73">
        <v>0</v>
      </c>
      <c r="AG73">
        <v>0</v>
      </c>
      <c r="AH73">
        <v>0.58299999999999996</v>
      </c>
      <c r="AI73">
        <v>1.1819999999999999</v>
      </c>
    </row>
    <row r="74" spans="1:35" x14ac:dyDescent="0.35">
      <c r="A74">
        <v>202</v>
      </c>
      <c r="B74">
        <v>202</v>
      </c>
      <c r="C74" t="s">
        <v>38</v>
      </c>
      <c r="D74" t="s">
        <v>39</v>
      </c>
      <c r="E74">
        <v>1</v>
      </c>
      <c r="F74" t="s">
        <v>336</v>
      </c>
      <c r="G74">
        <v>1</v>
      </c>
      <c r="H74">
        <v>1</v>
      </c>
      <c r="I74">
        <v>1</v>
      </c>
      <c r="J74">
        <v>71</v>
      </c>
      <c r="K74">
        <v>33</v>
      </c>
      <c r="L74">
        <v>33</v>
      </c>
      <c r="M74">
        <v>1</v>
      </c>
      <c r="N74" t="s">
        <v>258</v>
      </c>
      <c r="O74" t="s">
        <v>201</v>
      </c>
      <c r="P74" t="s">
        <v>202</v>
      </c>
      <c r="Q74" t="s">
        <v>209</v>
      </c>
      <c r="R74" t="s">
        <v>202</v>
      </c>
      <c r="S74" t="s">
        <v>46</v>
      </c>
      <c r="T74" t="s">
        <v>259</v>
      </c>
      <c r="U74">
        <v>0</v>
      </c>
      <c r="V74" t="s">
        <v>48</v>
      </c>
      <c r="W74" t="s">
        <v>48</v>
      </c>
      <c r="X74" t="s">
        <v>48</v>
      </c>
      <c r="Y74">
        <v>0</v>
      </c>
      <c r="Z74">
        <v>0</v>
      </c>
      <c r="AA74">
        <v>48</v>
      </c>
      <c r="AB74">
        <v>1.425</v>
      </c>
      <c r="AC74" t="s">
        <v>48</v>
      </c>
      <c r="AD74">
        <v>0</v>
      </c>
      <c r="AE74">
        <v>0</v>
      </c>
      <c r="AF74">
        <v>0</v>
      </c>
      <c r="AG74">
        <v>0</v>
      </c>
      <c r="AH74">
        <v>0.61599999999999999</v>
      </c>
      <c r="AI74">
        <v>1.4239999999999999</v>
      </c>
    </row>
    <row r="75" spans="1:35" x14ac:dyDescent="0.35">
      <c r="A75">
        <v>202</v>
      </c>
      <c r="B75">
        <v>202</v>
      </c>
      <c r="C75" t="s">
        <v>38</v>
      </c>
      <c r="D75" t="s">
        <v>39</v>
      </c>
      <c r="E75">
        <v>1</v>
      </c>
      <c r="F75" t="s">
        <v>336</v>
      </c>
      <c r="G75">
        <v>1</v>
      </c>
      <c r="H75">
        <v>1</v>
      </c>
      <c r="I75">
        <v>1</v>
      </c>
      <c r="J75">
        <v>72</v>
      </c>
      <c r="K75">
        <v>35</v>
      </c>
      <c r="L75">
        <v>35</v>
      </c>
      <c r="M75">
        <v>1</v>
      </c>
      <c r="N75" t="s">
        <v>260</v>
      </c>
      <c r="O75" t="s">
        <v>201</v>
      </c>
      <c r="P75" t="s">
        <v>202</v>
      </c>
      <c r="Q75" t="s">
        <v>232</v>
      </c>
      <c r="R75" t="s">
        <v>202</v>
      </c>
      <c r="S75" t="s">
        <v>81</v>
      </c>
      <c r="T75" t="s">
        <v>261</v>
      </c>
      <c r="U75">
        <v>0</v>
      </c>
      <c r="V75" t="s">
        <v>48</v>
      </c>
      <c r="W75" t="s">
        <v>48</v>
      </c>
      <c r="X75" t="s">
        <v>48</v>
      </c>
      <c r="Y75">
        <v>0</v>
      </c>
      <c r="Z75">
        <v>0</v>
      </c>
      <c r="AA75">
        <v>48</v>
      </c>
      <c r="AB75">
        <v>1.1950000000000001</v>
      </c>
      <c r="AC75" t="s">
        <v>48</v>
      </c>
      <c r="AD75">
        <v>0</v>
      </c>
      <c r="AE75">
        <v>0</v>
      </c>
      <c r="AF75">
        <v>0</v>
      </c>
      <c r="AG75">
        <v>0</v>
      </c>
      <c r="AH75">
        <v>1.5329999999999999</v>
      </c>
      <c r="AI75">
        <v>1.1910000000000001</v>
      </c>
    </row>
    <row r="76" spans="1:35" x14ac:dyDescent="0.35">
      <c r="A76">
        <v>202</v>
      </c>
      <c r="B76">
        <v>202</v>
      </c>
      <c r="C76" t="s">
        <v>38</v>
      </c>
      <c r="D76" t="s">
        <v>39</v>
      </c>
      <c r="E76">
        <v>4</v>
      </c>
      <c r="F76" t="s">
        <v>336</v>
      </c>
      <c r="G76">
        <v>2</v>
      </c>
      <c r="H76">
        <v>14</v>
      </c>
      <c r="I76">
        <v>1</v>
      </c>
      <c r="J76">
        <v>1</v>
      </c>
      <c r="K76">
        <v>10</v>
      </c>
      <c r="L76">
        <v>10</v>
      </c>
      <c r="M76">
        <v>1</v>
      </c>
      <c r="N76" t="s">
        <v>264</v>
      </c>
      <c r="O76" t="s">
        <v>42</v>
      </c>
      <c r="P76" t="s">
        <v>56</v>
      </c>
      <c r="Q76" t="s">
        <v>57</v>
      </c>
      <c r="R76" t="s">
        <v>52</v>
      </c>
      <c r="S76" t="s">
        <v>53</v>
      </c>
      <c r="T76" t="s">
        <v>265</v>
      </c>
      <c r="U76">
        <v>0</v>
      </c>
      <c r="V76" t="s">
        <v>48</v>
      </c>
      <c r="W76" t="s">
        <v>48</v>
      </c>
      <c r="X76" t="s">
        <v>48</v>
      </c>
      <c r="Y76">
        <v>0</v>
      </c>
      <c r="Z76">
        <v>0</v>
      </c>
      <c r="AA76">
        <v>44.1</v>
      </c>
      <c r="AB76">
        <v>1.2749999999999999</v>
      </c>
      <c r="AC76" t="s">
        <v>48</v>
      </c>
      <c r="AD76">
        <v>0</v>
      </c>
      <c r="AE76">
        <v>0</v>
      </c>
      <c r="AF76">
        <v>0</v>
      </c>
      <c r="AG76">
        <v>0</v>
      </c>
      <c r="AH76">
        <v>3.0339999999999998</v>
      </c>
      <c r="AI76">
        <v>1.272</v>
      </c>
    </row>
    <row r="77" spans="1:35" x14ac:dyDescent="0.35">
      <c r="A77">
        <v>202</v>
      </c>
      <c r="B77">
        <v>202</v>
      </c>
      <c r="C77" t="s">
        <v>38</v>
      </c>
      <c r="D77" t="s">
        <v>39</v>
      </c>
      <c r="E77">
        <v>4</v>
      </c>
      <c r="F77" t="s">
        <v>336</v>
      </c>
      <c r="G77">
        <v>2</v>
      </c>
      <c r="H77">
        <v>14</v>
      </c>
      <c r="I77">
        <v>1</v>
      </c>
      <c r="J77">
        <v>2</v>
      </c>
      <c r="K77">
        <v>6</v>
      </c>
      <c r="L77">
        <v>6</v>
      </c>
      <c r="M77">
        <v>1</v>
      </c>
      <c r="N77" t="s">
        <v>266</v>
      </c>
      <c r="O77" t="s">
        <v>42</v>
      </c>
      <c r="P77" t="s">
        <v>60</v>
      </c>
      <c r="Q77" t="s">
        <v>61</v>
      </c>
      <c r="R77" t="s">
        <v>80</v>
      </c>
      <c r="S77" t="s">
        <v>81</v>
      </c>
      <c r="T77" t="s">
        <v>267</v>
      </c>
      <c r="U77">
        <v>0</v>
      </c>
      <c r="V77" t="s">
        <v>48</v>
      </c>
      <c r="W77" t="s">
        <v>48</v>
      </c>
      <c r="X77" t="s">
        <v>48</v>
      </c>
      <c r="Y77">
        <v>0</v>
      </c>
      <c r="Z77">
        <v>0</v>
      </c>
      <c r="AA77">
        <v>44.1</v>
      </c>
      <c r="AB77">
        <v>1.3440000000000001</v>
      </c>
      <c r="AC77" t="s">
        <v>48</v>
      </c>
      <c r="AD77">
        <v>0</v>
      </c>
      <c r="AE77">
        <v>0</v>
      </c>
      <c r="AF77">
        <v>0</v>
      </c>
      <c r="AG77">
        <v>0</v>
      </c>
      <c r="AH77">
        <v>0.66600000000000004</v>
      </c>
      <c r="AI77">
        <v>1.3480000000000001</v>
      </c>
    </row>
    <row r="78" spans="1:35" x14ac:dyDescent="0.35">
      <c r="A78">
        <v>202</v>
      </c>
      <c r="B78">
        <v>202</v>
      </c>
      <c r="C78" t="s">
        <v>38</v>
      </c>
      <c r="D78" t="s">
        <v>39</v>
      </c>
      <c r="E78">
        <v>4</v>
      </c>
      <c r="F78" t="s">
        <v>336</v>
      </c>
      <c r="G78">
        <v>2</v>
      </c>
      <c r="H78">
        <v>14</v>
      </c>
      <c r="I78">
        <v>1</v>
      </c>
      <c r="J78">
        <v>3</v>
      </c>
      <c r="K78">
        <v>4</v>
      </c>
      <c r="L78">
        <v>4</v>
      </c>
      <c r="M78">
        <v>1</v>
      </c>
      <c r="N78" t="s">
        <v>268</v>
      </c>
      <c r="O78" t="s">
        <v>42</v>
      </c>
      <c r="P78" t="s">
        <v>70</v>
      </c>
      <c r="Q78" t="s">
        <v>71</v>
      </c>
      <c r="R78" t="s">
        <v>52</v>
      </c>
      <c r="S78" t="s">
        <v>53</v>
      </c>
      <c r="T78" t="s">
        <v>269</v>
      </c>
      <c r="U78">
        <v>0</v>
      </c>
      <c r="V78" t="s">
        <v>48</v>
      </c>
      <c r="W78" t="s">
        <v>48</v>
      </c>
      <c r="X78" t="s">
        <v>48</v>
      </c>
      <c r="Y78">
        <v>0</v>
      </c>
      <c r="Z78">
        <v>0</v>
      </c>
      <c r="AA78">
        <v>44.1</v>
      </c>
      <c r="AB78">
        <v>1.444</v>
      </c>
      <c r="AC78" t="s">
        <v>48</v>
      </c>
      <c r="AD78">
        <v>0</v>
      </c>
      <c r="AE78">
        <v>0</v>
      </c>
      <c r="AF78">
        <v>0</v>
      </c>
      <c r="AG78">
        <v>0</v>
      </c>
      <c r="AH78">
        <v>0.61599999999999999</v>
      </c>
      <c r="AI78">
        <v>1.448</v>
      </c>
    </row>
    <row r="79" spans="1:35" x14ac:dyDescent="0.35">
      <c r="A79">
        <v>202</v>
      </c>
      <c r="B79">
        <v>202</v>
      </c>
      <c r="C79" t="s">
        <v>38</v>
      </c>
      <c r="D79" t="s">
        <v>39</v>
      </c>
      <c r="E79">
        <v>4</v>
      </c>
      <c r="F79" t="s">
        <v>336</v>
      </c>
      <c r="G79">
        <v>2</v>
      </c>
      <c r="H79">
        <v>14</v>
      </c>
      <c r="I79">
        <v>1</v>
      </c>
      <c r="J79">
        <v>4</v>
      </c>
      <c r="K79">
        <v>12</v>
      </c>
      <c r="L79">
        <v>12</v>
      </c>
      <c r="M79">
        <v>1</v>
      </c>
      <c r="N79" t="s">
        <v>270</v>
      </c>
      <c r="O79" t="s">
        <v>42</v>
      </c>
      <c r="P79" t="s">
        <v>78</v>
      </c>
      <c r="Q79" t="s">
        <v>79</v>
      </c>
      <c r="R79" t="s">
        <v>62</v>
      </c>
      <c r="S79" t="s">
        <v>63</v>
      </c>
      <c r="T79" t="s">
        <v>271</v>
      </c>
      <c r="U79">
        <v>0</v>
      </c>
      <c r="V79" t="s">
        <v>48</v>
      </c>
      <c r="W79" t="s">
        <v>48</v>
      </c>
      <c r="X79" t="s">
        <v>48</v>
      </c>
      <c r="Y79">
        <v>0</v>
      </c>
      <c r="Z79">
        <v>0</v>
      </c>
      <c r="AA79">
        <v>44.1</v>
      </c>
      <c r="AB79">
        <v>1.508</v>
      </c>
      <c r="AC79" t="s">
        <v>48</v>
      </c>
      <c r="AD79">
        <v>0</v>
      </c>
      <c r="AE79">
        <v>0</v>
      </c>
      <c r="AF79">
        <v>0</v>
      </c>
      <c r="AG79">
        <v>0</v>
      </c>
      <c r="AH79">
        <v>0.83299999999999996</v>
      </c>
      <c r="AI79">
        <v>1.5029999999999999</v>
      </c>
    </row>
    <row r="80" spans="1:35" x14ac:dyDescent="0.35">
      <c r="A80">
        <v>202</v>
      </c>
      <c r="B80">
        <v>202</v>
      </c>
      <c r="C80" t="s">
        <v>38</v>
      </c>
      <c r="D80" t="s">
        <v>39</v>
      </c>
      <c r="E80">
        <v>4</v>
      </c>
      <c r="F80" t="s">
        <v>336</v>
      </c>
      <c r="G80">
        <v>2</v>
      </c>
      <c r="H80">
        <v>14</v>
      </c>
      <c r="I80">
        <v>1</v>
      </c>
      <c r="J80">
        <v>5</v>
      </c>
      <c r="K80">
        <v>9</v>
      </c>
      <c r="L80">
        <v>9</v>
      </c>
      <c r="M80">
        <v>1</v>
      </c>
      <c r="N80" t="s">
        <v>272</v>
      </c>
      <c r="O80" t="s">
        <v>42</v>
      </c>
      <c r="P80" t="s">
        <v>56</v>
      </c>
      <c r="Q80" t="s">
        <v>57</v>
      </c>
      <c r="R80" t="s">
        <v>80</v>
      </c>
      <c r="S80" t="s">
        <v>81</v>
      </c>
      <c r="T80" t="s">
        <v>273</v>
      </c>
      <c r="U80">
        <v>0</v>
      </c>
      <c r="V80" t="s">
        <v>48</v>
      </c>
      <c r="W80" t="s">
        <v>48</v>
      </c>
      <c r="X80" t="s">
        <v>48</v>
      </c>
      <c r="Y80">
        <v>0</v>
      </c>
      <c r="Z80">
        <v>0</v>
      </c>
      <c r="AA80">
        <v>44.1</v>
      </c>
      <c r="AB80">
        <v>1.2929999999999999</v>
      </c>
      <c r="AC80" t="s">
        <v>48</v>
      </c>
      <c r="AD80">
        <v>0</v>
      </c>
      <c r="AE80">
        <v>0</v>
      </c>
      <c r="AF80">
        <v>0</v>
      </c>
      <c r="AG80">
        <v>0</v>
      </c>
      <c r="AH80">
        <v>0.56599999999999995</v>
      </c>
      <c r="AI80">
        <v>1.292</v>
      </c>
    </row>
    <row r="81" spans="1:35" x14ac:dyDescent="0.35">
      <c r="A81">
        <v>202</v>
      </c>
      <c r="B81">
        <v>202</v>
      </c>
      <c r="C81" t="s">
        <v>38</v>
      </c>
      <c r="D81" t="s">
        <v>39</v>
      </c>
      <c r="E81">
        <v>4</v>
      </c>
      <c r="F81" t="s">
        <v>336</v>
      </c>
      <c r="G81">
        <v>2</v>
      </c>
      <c r="H81">
        <v>14</v>
      </c>
      <c r="I81">
        <v>1</v>
      </c>
      <c r="J81">
        <v>6</v>
      </c>
      <c r="K81">
        <v>7</v>
      </c>
      <c r="L81">
        <v>7</v>
      </c>
      <c r="M81">
        <v>1</v>
      </c>
      <c r="N81" t="s">
        <v>274</v>
      </c>
      <c r="O81" t="s">
        <v>42</v>
      </c>
      <c r="P81" t="s">
        <v>43</v>
      </c>
      <c r="Q81" t="s">
        <v>44</v>
      </c>
      <c r="R81" t="s">
        <v>80</v>
      </c>
      <c r="S81" t="s">
        <v>81</v>
      </c>
      <c r="T81" t="s">
        <v>275</v>
      </c>
      <c r="U81">
        <v>0</v>
      </c>
      <c r="V81" t="s">
        <v>48</v>
      </c>
      <c r="W81" t="s">
        <v>48</v>
      </c>
      <c r="X81" t="s">
        <v>48</v>
      </c>
      <c r="Y81">
        <v>0</v>
      </c>
      <c r="Z81">
        <v>0</v>
      </c>
      <c r="AA81">
        <v>44.1</v>
      </c>
      <c r="AB81">
        <v>1.4550000000000001</v>
      </c>
      <c r="AC81" t="s">
        <v>48</v>
      </c>
      <c r="AD81">
        <v>0</v>
      </c>
      <c r="AE81">
        <v>0</v>
      </c>
      <c r="AF81">
        <v>0</v>
      </c>
      <c r="AG81">
        <v>0</v>
      </c>
      <c r="AH81">
        <v>1.7</v>
      </c>
      <c r="AI81">
        <v>1.452</v>
      </c>
    </row>
    <row r="82" spans="1:35" x14ac:dyDescent="0.35">
      <c r="A82">
        <v>202</v>
      </c>
      <c r="B82">
        <v>202</v>
      </c>
      <c r="C82" t="s">
        <v>38</v>
      </c>
      <c r="D82" t="s">
        <v>39</v>
      </c>
      <c r="E82">
        <v>4</v>
      </c>
      <c r="F82" t="s">
        <v>336</v>
      </c>
      <c r="G82">
        <v>2</v>
      </c>
      <c r="H82">
        <v>14</v>
      </c>
      <c r="I82">
        <v>1</v>
      </c>
      <c r="J82">
        <v>7</v>
      </c>
      <c r="K82">
        <v>2</v>
      </c>
      <c r="L82">
        <v>2</v>
      </c>
      <c r="M82">
        <v>1</v>
      </c>
      <c r="N82" t="s">
        <v>276</v>
      </c>
      <c r="O82" t="s">
        <v>42</v>
      </c>
      <c r="P82" t="s">
        <v>98</v>
      </c>
      <c r="Q82" t="s">
        <v>99</v>
      </c>
      <c r="R82" t="s">
        <v>52</v>
      </c>
      <c r="S82" t="s">
        <v>53</v>
      </c>
      <c r="T82" t="s">
        <v>277</v>
      </c>
      <c r="U82">
        <v>0</v>
      </c>
      <c r="V82" t="s">
        <v>48</v>
      </c>
      <c r="W82" t="s">
        <v>48</v>
      </c>
      <c r="X82" t="s">
        <v>48</v>
      </c>
      <c r="Y82">
        <v>0</v>
      </c>
      <c r="Z82">
        <v>0</v>
      </c>
      <c r="AA82">
        <v>44.1</v>
      </c>
      <c r="AB82">
        <v>1.288</v>
      </c>
      <c r="AC82" t="s">
        <v>48</v>
      </c>
      <c r="AD82">
        <v>0</v>
      </c>
      <c r="AE82">
        <v>0</v>
      </c>
      <c r="AF82">
        <v>0</v>
      </c>
      <c r="AG82">
        <v>0</v>
      </c>
      <c r="AH82">
        <v>0.216</v>
      </c>
      <c r="AI82">
        <v>1.2829999999999999</v>
      </c>
    </row>
    <row r="83" spans="1:35" x14ac:dyDescent="0.35">
      <c r="A83">
        <v>202</v>
      </c>
      <c r="B83">
        <v>202</v>
      </c>
      <c r="C83" t="s">
        <v>38</v>
      </c>
      <c r="D83" t="s">
        <v>39</v>
      </c>
      <c r="E83">
        <v>4</v>
      </c>
      <c r="F83" t="s">
        <v>336</v>
      </c>
      <c r="G83">
        <v>2</v>
      </c>
      <c r="H83">
        <v>14</v>
      </c>
      <c r="I83">
        <v>1</v>
      </c>
      <c r="J83">
        <v>8</v>
      </c>
      <c r="K83">
        <v>11</v>
      </c>
      <c r="L83">
        <v>11</v>
      </c>
      <c r="M83">
        <v>1</v>
      </c>
      <c r="N83" t="s">
        <v>278</v>
      </c>
      <c r="O83" t="s">
        <v>42</v>
      </c>
      <c r="P83" t="s">
        <v>78</v>
      </c>
      <c r="Q83" t="s">
        <v>79</v>
      </c>
      <c r="R83" t="s">
        <v>45</v>
      </c>
      <c r="S83" t="s">
        <v>46</v>
      </c>
      <c r="T83" t="s">
        <v>279</v>
      </c>
      <c r="U83">
        <v>0</v>
      </c>
      <c r="V83" t="s">
        <v>48</v>
      </c>
      <c r="W83" t="s">
        <v>48</v>
      </c>
      <c r="X83" t="s">
        <v>48</v>
      </c>
      <c r="Y83">
        <v>0</v>
      </c>
      <c r="Z83">
        <v>0</v>
      </c>
      <c r="AA83">
        <v>44.1</v>
      </c>
      <c r="AB83">
        <v>1.3149999999999999</v>
      </c>
      <c r="AC83" t="s">
        <v>48</v>
      </c>
      <c r="AD83">
        <v>0</v>
      </c>
      <c r="AE83">
        <v>0</v>
      </c>
      <c r="AF83">
        <v>0</v>
      </c>
      <c r="AG83">
        <v>0</v>
      </c>
      <c r="AH83">
        <v>0.91600000000000004</v>
      </c>
      <c r="AI83">
        <v>1.3160000000000001</v>
      </c>
    </row>
    <row r="84" spans="1:35" x14ac:dyDescent="0.35">
      <c r="A84">
        <v>202</v>
      </c>
      <c r="B84">
        <v>202</v>
      </c>
      <c r="C84" t="s">
        <v>38</v>
      </c>
      <c r="D84" t="s">
        <v>39</v>
      </c>
      <c r="E84">
        <v>4</v>
      </c>
      <c r="F84" t="s">
        <v>336</v>
      </c>
      <c r="G84">
        <v>2</v>
      </c>
      <c r="H84">
        <v>14</v>
      </c>
      <c r="I84">
        <v>1</v>
      </c>
      <c r="J84">
        <v>9</v>
      </c>
      <c r="K84">
        <v>1</v>
      </c>
      <c r="L84">
        <v>1</v>
      </c>
      <c r="M84">
        <v>1</v>
      </c>
      <c r="N84" t="s">
        <v>280</v>
      </c>
      <c r="O84" t="s">
        <v>42</v>
      </c>
      <c r="P84" t="s">
        <v>98</v>
      </c>
      <c r="Q84" t="s">
        <v>99</v>
      </c>
      <c r="R84" t="s">
        <v>62</v>
      </c>
      <c r="S84" t="s">
        <v>63</v>
      </c>
      <c r="T84" t="s">
        <v>281</v>
      </c>
      <c r="U84">
        <v>0</v>
      </c>
      <c r="V84" t="s">
        <v>48</v>
      </c>
      <c r="W84" t="s">
        <v>48</v>
      </c>
      <c r="X84" t="s">
        <v>48</v>
      </c>
      <c r="Y84">
        <v>0</v>
      </c>
      <c r="Z84">
        <v>0</v>
      </c>
      <c r="AA84">
        <v>44.1</v>
      </c>
      <c r="AB84">
        <v>1.3080000000000001</v>
      </c>
      <c r="AC84" t="s">
        <v>48</v>
      </c>
      <c r="AD84">
        <v>0</v>
      </c>
      <c r="AE84">
        <v>0</v>
      </c>
      <c r="AF84">
        <v>0</v>
      </c>
      <c r="AG84">
        <v>0</v>
      </c>
      <c r="AH84">
        <v>0.26600000000000001</v>
      </c>
      <c r="AI84">
        <v>1.3080000000000001</v>
      </c>
    </row>
    <row r="85" spans="1:35" x14ac:dyDescent="0.35">
      <c r="A85">
        <v>202</v>
      </c>
      <c r="B85">
        <v>202</v>
      </c>
      <c r="C85" t="s">
        <v>38</v>
      </c>
      <c r="D85" t="s">
        <v>39</v>
      </c>
      <c r="E85">
        <v>4</v>
      </c>
      <c r="F85" t="s">
        <v>336</v>
      </c>
      <c r="G85">
        <v>2</v>
      </c>
      <c r="H85">
        <v>14</v>
      </c>
      <c r="I85">
        <v>1</v>
      </c>
      <c r="J85">
        <v>10</v>
      </c>
      <c r="K85">
        <v>8</v>
      </c>
      <c r="L85">
        <v>8</v>
      </c>
      <c r="M85">
        <v>1</v>
      </c>
      <c r="N85" t="s">
        <v>282</v>
      </c>
      <c r="O85" t="s">
        <v>42</v>
      </c>
      <c r="P85" t="s">
        <v>43</v>
      </c>
      <c r="Q85" t="s">
        <v>44</v>
      </c>
      <c r="R85" t="s">
        <v>62</v>
      </c>
      <c r="S85" t="s">
        <v>63</v>
      </c>
      <c r="T85" t="s">
        <v>283</v>
      </c>
      <c r="U85">
        <v>0</v>
      </c>
      <c r="V85" t="s">
        <v>48</v>
      </c>
      <c r="W85" t="s">
        <v>48</v>
      </c>
      <c r="X85" t="s">
        <v>48</v>
      </c>
      <c r="Y85">
        <v>0</v>
      </c>
      <c r="Z85">
        <v>0</v>
      </c>
      <c r="AA85">
        <v>44.1</v>
      </c>
      <c r="AB85">
        <v>1.4750000000000001</v>
      </c>
      <c r="AC85" t="s">
        <v>48</v>
      </c>
      <c r="AD85">
        <v>0</v>
      </c>
      <c r="AE85">
        <v>0</v>
      </c>
      <c r="AF85">
        <v>0</v>
      </c>
      <c r="AG85">
        <v>0</v>
      </c>
      <c r="AH85">
        <v>0.38300000000000001</v>
      </c>
      <c r="AI85">
        <v>1.4790000000000001</v>
      </c>
    </row>
    <row r="86" spans="1:35" x14ac:dyDescent="0.35">
      <c r="A86">
        <v>202</v>
      </c>
      <c r="B86">
        <v>202</v>
      </c>
      <c r="C86" t="s">
        <v>38</v>
      </c>
      <c r="D86" t="s">
        <v>39</v>
      </c>
      <c r="E86">
        <v>4</v>
      </c>
      <c r="F86" t="s">
        <v>336</v>
      </c>
      <c r="G86">
        <v>2</v>
      </c>
      <c r="H86">
        <v>14</v>
      </c>
      <c r="I86">
        <v>1</v>
      </c>
      <c r="J86">
        <v>11</v>
      </c>
      <c r="K86">
        <v>3</v>
      </c>
      <c r="L86">
        <v>3</v>
      </c>
      <c r="M86">
        <v>1</v>
      </c>
      <c r="N86" t="s">
        <v>284</v>
      </c>
      <c r="O86" t="s">
        <v>42</v>
      </c>
      <c r="P86" t="s">
        <v>70</v>
      </c>
      <c r="Q86" t="s">
        <v>71</v>
      </c>
      <c r="R86" t="s">
        <v>45</v>
      </c>
      <c r="S86" t="s">
        <v>46</v>
      </c>
      <c r="T86" t="s">
        <v>285</v>
      </c>
      <c r="U86">
        <v>0</v>
      </c>
      <c r="V86" t="s">
        <v>48</v>
      </c>
      <c r="W86" t="s">
        <v>48</v>
      </c>
      <c r="X86" t="s">
        <v>48</v>
      </c>
      <c r="Y86">
        <v>0</v>
      </c>
      <c r="Z86">
        <v>0</v>
      </c>
      <c r="AA86">
        <v>44.1</v>
      </c>
      <c r="AB86">
        <v>1.518</v>
      </c>
      <c r="AC86" t="s">
        <v>48</v>
      </c>
      <c r="AD86">
        <v>0</v>
      </c>
      <c r="AE86">
        <v>0</v>
      </c>
      <c r="AF86">
        <v>0</v>
      </c>
      <c r="AG86">
        <v>0</v>
      </c>
      <c r="AH86">
        <v>0.55000000000000004</v>
      </c>
      <c r="AI86">
        <v>1.5149999999999999</v>
      </c>
    </row>
    <row r="87" spans="1:35" x14ac:dyDescent="0.35">
      <c r="A87">
        <v>202</v>
      </c>
      <c r="B87">
        <v>202</v>
      </c>
      <c r="C87" t="s">
        <v>38</v>
      </c>
      <c r="D87" t="s">
        <v>39</v>
      </c>
      <c r="E87">
        <v>4</v>
      </c>
      <c r="F87" t="s">
        <v>336</v>
      </c>
      <c r="G87">
        <v>2</v>
      </c>
      <c r="H87">
        <v>14</v>
      </c>
      <c r="I87">
        <v>1</v>
      </c>
      <c r="J87">
        <v>12</v>
      </c>
      <c r="K87">
        <v>5</v>
      </c>
      <c r="L87">
        <v>5</v>
      </c>
      <c r="M87">
        <v>1</v>
      </c>
      <c r="N87" t="s">
        <v>286</v>
      </c>
      <c r="O87" t="s">
        <v>42</v>
      </c>
      <c r="P87" t="s">
        <v>60</v>
      </c>
      <c r="Q87" t="s">
        <v>61</v>
      </c>
      <c r="R87" t="s">
        <v>45</v>
      </c>
      <c r="S87" t="s">
        <v>46</v>
      </c>
      <c r="T87" t="s">
        <v>287</v>
      </c>
      <c r="U87">
        <v>0</v>
      </c>
      <c r="V87" t="s">
        <v>48</v>
      </c>
      <c r="W87" t="s">
        <v>48</v>
      </c>
      <c r="X87" t="s">
        <v>48</v>
      </c>
      <c r="Y87">
        <v>0</v>
      </c>
      <c r="Z87">
        <v>0</v>
      </c>
      <c r="AA87">
        <v>44.1</v>
      </c>
      <c r="AB87">
        <v>1.587</v>
      </c>
      <c r="AC87" t="s">
        <v>48</v>
      </c>
      <c r="AD87">
        <v>0</v>
      </c>
      <c r="AE87">
        <v>0</v>
      </c>
      <c r="AF87">
        <v>0</v>
      </c>
      <c r="AG87">
        <v>0</v>
      </c>
      <c r="AH87">
        <v>0.61699999999999999</v>
      </c>
      <c r="AI87">
        <v>1.5880000000000001</v>
      </c>
    </row>
    <row r="88" spans="1:35" x14ac:dyDescent="0.35">
      <c r="A88">
        <v>202</v>
      </c>
      <c r="B88">
        <v>202</v>
      </c>
      <c r="C88" t="s">
        <v>38</v>
      </c>
      <c r="D88" t="s">
        <v>39</v>
      </c>
      <c r="E88">
        <v>4</v>
      </c>
      <c r="F88" t="s">
        <v>336</v>
      </c>
      <c r="G88">
        <v>2</v>
      </c>
      <c r="H88">
        <v>14</v>
      </c>
      <c r="I88">
        <v>1</v>
      </c>
      <c r="J88">
        <v>13</v>
      </c>
      <c r="K88">
        <v>20</v>
      </c>
      <c r="L88">
        <v>20</v>
      </c>
      <c r="M88">
        <v>1</v>
      </c>
      <c r="N88" t="s">
        <v>288</v>
      </c>
      <c r="O88" t="s">
        <v>124</v>
      </c>
      <c r="P88" t="s">
        <v>135</v>
      </c>
      <c r="Q88" t="s">
        <v>136</v>
      </c>
      <c r="R88" t="s">
        <v>147</v>
      </c>
      <c r="S88" t="s">
        <v>63</v>
      </c>
      <c r="T88" t="s">
        <v>289</v>
      </c>
      <c r="U88">
        <v>0</v>
      </c>
      <c r="V88" t="s">
        <v>48</v>
      </c>
      <c r="W88" t="s">
        <v>48</v>
      </c>
      <c r="X88" t="s">
        <v>48</v>
      </c>
      <c r="Y88">
        <v>0</v>
      </c>
      <c r="Z88">
        <v>0</v>
      </c>
      <c r="AA88">
        <v>44.1</v>
      </c>
      <c r="AB88">
        <v>1.5049999999999999</v>
      </c>
      <c r="AC88" t="s">
        <v>48</v>
      </c>
      <c r="AD88">
        <v>0</v>
      </c>
      <c r="AE88">
        <v>0</v>
      </c>
      <c r="AF88">
        <v>0</v>
      </c>
      <c r="AG88">
        <v>0</v>
      </c>
      <c r="AH88">
        <v>1.2170000000000001</v>
      </c>
      <c r="AI88">
        <v>1.504</v>
      </c>
    </row>
    <row r="89" spans="1:35" x14ac:dyDescent="0.35">
      <c r="A89">
        <v>202</v>
      </c>
      <c r="B89">
        <v>202</v>
      </c>
      <c r="C89" t="s">
        <v>38</v>
      </c>
      <c r="D89" t="s">
        <v>39</v>
      </c>
      <c r="E89">
        <v>4</v>
      </c>
      <c r="F89" t="s">
        <v>336</v>
      </c>
      <c r="G89">
        <v>2</v>
      </c>
      <c r="H89">
        <v>14</v>
      </c>
      <c r="I89">
        <v>1</v>
      </c>
      <c r="J89">
        <v>14</v>
      </c>
      <c r="K89">
        <v>14</v>
      </c>
      <c r="L89">
        <v>14</v>
      </c>
      <c r="M89">
        <v>1</v>
      </c>
      <c r="N89" t="s">
        <v>290</v>
      </c>
      <c r="O89" t="s">
        <v>124</v>
      </c>
      <c r="P89" t="s">
        <v>163</v>
      </c>
      <c r="Q89" t="s">
        <v>164</v>
      </c>
      <c r="R89" t="s">
        <v>150</v>
      </c>
      <c r="S89" t="s">
        <v>53</v>
      </c>
      <c r="T89" t="s">
        <v>291</v>
      </c>
      <c r="U89">
        <v>0</v>
      </c>
      <c r="V89" t="s">
        <v>48</v>
      </c>
      <c r="W89" t="s">
        <v>48</v>
      </c>
      <c r="X89" t="s">
        <v>48</v>
      </c>
      <c r="Y89">
        <v>0</v>
      </c>
      <c r="Z89">
        <v>0</v>
      </c>
      <c r="AA89">
        <v>44.1</v>
      </c>
      <c r="AB89">
        <v>1.637</v>
      </c>
      <c r="AC89" t="s">
        <v>48</v>
      </c>
      <c r="AD89">
        <v>0</v>
      </c>
      <c r="AE89">
        <v>0</v>
      </c>
      <c r="AF89">
        <v>0</v>
      </c>
      <c r="AG89">
        <v>0</v>
      </c>
      <c r="AH89">
        <v>0.56599999999999995</v>
      </c>
      <c r="AI89">
        <v>1.635</v>
      </c>
    </row>
    <row r="90" spans="1:35" x14ac:dyDescent="0.35">
      <c r="A90">
        <v>202</v>
      </c>
      <c r="B90">
        <v>202</v>
      </c>
      <c r="C90" t="s">
        <v>38</v>
      </c>
      <c r="D90" t="s">
        <v>39</v>
      </c>
      <c r="E90">
        <v>4</v>
      </c>
      <c r="F90" t="s">
        <v>336</v>
      </c>
      <c r="G90">
        <v>2</v>
      </c>
      <c r="H90">
        <v>14</v>
      </c>
      <c r="I90">
        <v>1</v>
      </c>
      <c r="J90">
        <v>15</v>
      </c>
      <c r="K90">
        <v>19</v>
      </c>
      <c r="L90">
        <v>19</v>
      </c>
      <c r="M90">
        <v>1</v>
      </c>
      <c r="N90" t="s">
        <v>292</v>
      </c>
      <c r="O90" t="s">
        <v>124</v>
      </c>
      <c r="P90" t="s">
        <v>135</v>
      </c>
      <c r="Q90" t="s">
        <v>136</v>
      </c>
      <c r="R90" t="s">
        <v>132</v>
      </c>
      <c r="S90" t="s">
        <v>81</v>
      </c>
      <c r="T90" t="s">
        <v>293</v>
      </c>
      <c r="U90">
        <v>0</v>
      </c>
      <c r="V90" t="s">
        <v>48</v>
      </c>
      <c r="W90" t="s">
        <v>48</v>
      </c>
      <c r="X90" t="s">
        <v>48</v>
      </c>
      <c r="Y90">
        <v>0</v>
      </c>
      <c r="Z90">
        <v>0</v>
      </c>
      <c r="AA90">
        <v>44.1</v>
      </c>
      <c r="AB90">
        <v>1.3160000000000001</v>
      </c>
      <c r="AC90" t="s">
        <v>48</v>
      </c>
      <c r="AD90">
        <v>0</v>
      </c>
      <c r="AE90">
        <v>0</v>
      </c>
      <c r="AF90">
        <v>0</v>
      </c>
      <c r="AG90">
        <v>0</v>
      </c>
      <c r="AH90">
        <v>0.73299999999999998</v>
      </c>
      <c r="AI90">
        <v>1.3180000000000001</v>
      </c>
    </row>
    <row r="91" spans="1:35" x14ac:dyDescent="0.35">
      <c r="A91">
        <v>202</v>
      </c>
      <c r="B91">
        <v>202</v>
      </c>
      <c r="C91" t="s">
        <v>38</v>
      </c>
      <c r="D91" t="s">
        <v>39</v>
      </c>
      <c r="E91">
        <v>4</v>
      </c>
      <c r="F91" t="s">
        <v>336</v>
      </c>
      <c r="G91">
        <v>2</v>
      </c>
      <c r="H91">
        <v>14</v>
      </c>
      <c r="I91">
        <v>1</v>
      </c>
      <c r="J91">
        <v>16</v>
      </c>
      <c r="K91">
        <v>15</v>
      </c>
      <c r="L91">
        <v>15</v>
      </c>
      <c r="M91">
        <v>1</v>
      </c>
      <c r="N91" t="s">
        <v>294</v>
      </c>
      <c r="O91" t="s">
        <v>124</v>
      </c>
      <c r="P91" t="s">
        <v>157</v>
      </c>
      <c r="Q91" t="s">
        <v>158</v>
      </c>
      <c r="R91" t="s">
        <v>127</v>
      </c>
      <c r="S91" t="s">
        <v>46</v>
      </c>
      <c r="T91" t="s">
        <v>295</v>
      </c>
      <c r="U91">
        <v>0</v>
      </c>
      <c r="V91" t="s">
        <v>48</v>
      </c>
      <c r="W91" t="s">
        <v>48</v>
      </c>
      <c r="X91" t="s">
        <v>48</v>
      </c>
      <c r="Y91">
        <v>0</v>
      </c>
      <c r="Z91">
        <v>0</v>
      </c>
      <c r="AA91">
        <v>44.1</v>
      </c>
      <c r="AB91">
        <v>1.5680000000000001</v>
      </c>
      <c r="AC91" t="s">
        <v>48</v>
      </c>
      <c r="AD91">
        <v>0</v>
      </c>
      <c r="AE91">
        <v>0</v>
      </c>
      <c r="AF91">
        <v>0</v>
      </c>
      <c r="AG91">
        <v>0</v>
      </c>
      <c r="AH91">
        <v>0.58299999999999996</v>
      </c>
      <c r="AI91">
        <v>1.5669999999999999</v>
      </c>
    </row>
    <row r="92" spans="1:35" x14ac:dyDescent="0.35">
      <c r="A92">
        <v>202</v>
      </c>
      <c r="B92">
        <v>202</v>
      </c>
      <c r="C92" t="s">
        <v>38</v>
      </c>
      <c r="D92" t="s">
        <v>39</v>
      </c>
      <c r="E92">
        <v>4</v>
      </c>
      <c r="F92" t="s">
        <v>336</v>
      </c>
      <c r="G92">
        <v>2</v>
      </c>
      <c r="H92">
        <v>14</v>
      </c>
      <c r="I92">
        <v>1</v>
      </c>
      <c r="J92">
        <v>17</v>
      </c>
      <c r="K92">
        <v>24</v>
      </c>
      <c r="L92">
        <v>24</v>
      </c>
      <c r="M92">
        <v>1</v>
      </c>
      <c r="N92" t="s">
        <v>296</v>
      </c>
      <c r="O92" t="s">
        <v>124</v>
      </c>
      <c r="P92" t="s">
        <v>177</v>
      </c>
      <c r="Q92" t="s">
        <v>178</v>
      </c>
      <c r="R92" t="s">
        <v>147</v>
      </c>
      <c r="S92" t="s">
        <v>63</v>
      </c>
      <c r="T92" t="s">
        <v>297</v>
      </c>
      <c r="U92">
        <v>0</v>
      </c>
      <c r="V92" t="s">
        <v>48</v>
      </c>
      <c r="W92" t="s">
        <v>48</v>
      </c>
      <c r="X92" t="s">
        <v>48</v>
      </c>
      <c r="Y92">
        <v>0</v>
      </c>
      <c r="Z92">
        <v>0</v>
      </c>
      <c r="AA92">
        <v>44.1</v>
      </c>
      <c r="AB92">
        <v>1.3049999999999999</v>
      </c>
      <c r="AC92" t="s">
        <v>48</v>
      </c>
      <c r="AD92">
        <v>0</v>
      </c>
      <c r="AE92">
        <v>0</v>
      </c>
      <c r="AF92">
        <v>0</v>
      </c>
      <c r="AG92">
        <v>0</v>
      </c>
      <c r="AH92">
        <v>0.48299999999999998</v>
      </c>
      <c r="AI92">
        <v>1.3080000000000001</v>
      </c>
    </row>
    <row r="93" spans="1:35" x14ac:dyDescent="0.35">
      <c r="A93">
        <v>202</v>
      </c>
      <c r="B93">
        <v>202</v>
      </c>
      <c r="C93" t="s">
        <v>38</v>
      </c>
      <c r="D93" t="s">
        <v>39</v>
      </c>
      <c r="E93">
        <v>4</v>
      </c>
      <c r="F93" t="s">
        <v>336</v>
      </c>
      <c r="G93">
        <v>2</v>
      </c>
      <c r="H93">
        <v>14</v>
      </c>
      <c r="I93">
        <v>1</v>
      </c>
      <c r="J93">
        <v>18</v>
      </c>
      <c r="K93">
        <v>13</v>
      </c>
      <c r="L93">
        <v>13</v>
      </c>
      <c r="M93">
        <v>1</v>
      </c>
      <c r="N93" t="s">
        <v>298</v>
      </c>
      <c r="O93" t="s">
        <v>124</v>
      </c>
      <c r="P93" t="s">
        <v>163</v>
      </c>
      <c r="Q93" t="s">
        <v>164</v>
      </c>
      <c r="R93" t="s">
        <v>147</v>
      </c>
      <c r="S93" t="s">
        <v>63</v>
      </c>
      <c r="T93" t="s">
        <v>299</v>
      </c>
      <c r="U93">
        <v>0</v>
      </c>
      <c r="V93" t="s">
        <v>48</v>
      </c>
      <c r="W93" t="s">
        <v>48</v>
      </c>
      <c r="X93" t="s">
        <v>48</v>
      </c>
      <c r="Y93">
        <v>0</v>
      </c>
      <c r="Z93">
        <v>0</v>
      </c>
      <c r="AA93">
        <v>44.1</v>
      </c>
      <c r="AB93">
        <v>1.446</v>
      </c>
      <c r="AC93" t="s">
        <v>48</v>
      </c>
      <c r="AD93">
        <v>0</v>
      </c>
      <c r="AE93">
        <v>0</v>
      </c>
      <c r="AF93">
        <v>0</v>
      </c>
      <c r="AG93">
        <v>0</v>
      </c>
      <c r="AH93">
        <v>0.35</v>
      </c>
      <c r="AI93">
        <v>1.444</v>
      </c>
    </row>
    <row r="94" spans="1:35" x14ac:dyDescent="0.35">
      <c r="A94">
        <v>202</v>
      </c>
      <c r="B94">
        <v>202</v>
      </c>
      <c r="C94" t="s">
        <v>38</v>
      </c>
      <c r="D94" t="s">
        <v>39</v>
      </c>
      <c r="E94">
        <v>4</v>
      </c>
      <c r="F94" t="s">
        <v>336</v>
      </c>
      <c r="G94">
        <v>2</v>
      </c>
      <c r="H94">
        <v>14</v>
      </c>
      <c r="I94">
        <v>1</v>
      </c>
      <c r="J94">
        <v>19</v>
      </c>
      <c r="K94">
        <v>21</v>
      </c>
      <c r="L94">
        <v>21</v>
      </c>
      <c r="M94">
        <v>1</v>
      </c>
      <c r="N94" t="s">
        <v>300</v>
      </c>
      <c r="O94" t="s">
        <v>124</v>
      </c>
      <c r="P94" t="s">
        <v>125</v>
      </c>
      <c r="Q94" t="s">
        <v>126</v>
      </c>
      <c r="R94" t="s">
        <v>132</v>
      </c>
      <c r="S94" t="s">
        <v>81</v>
      </c>
      <c r="T94" t="s">
        <v>301</v>
      </c>
      <c r="U94">
        <v>0</v>
      </c>
      <c r="V94" t="s">
        <v>48</v>
      </c>
      <c r="W94" t="s">
        <v>48</v>
      </c>
      <c r="X94" t="s">
        <v>48</v>
      </c>
      <c r="Y94">
        <v>0</v>
      </c>
      <c r="Z94">
        <v>0</v>
      </c>
      <c r="AA94">
        <v>44.1</v>
      </c>
      <c r="AB94">
        <v>1.3660000000000001</v>
      </c>
      <c r="AC94" t="s">
        <v>48</v>
      </c>
      <c r="AD94">
        <v>0</v>
      </c>
      <c r="AE94">
        <v>0</v>
      </c>
      <c r="AF94">
        <v>0</v>
      </c>
      <c r="AG94">
        <v>0</v>
      </c>
      <c r="AH94">
        <v>0.51600000000000001</v>
      </c>
      <c r="AI94">
        <v>1.363</v>
      </c>
    </row>
    <row r="95" spans="1:35" x14ac:dyDescent="0.35">
      <c r="A95">
        <v>202</v>
      </c>
      <c r="B95">
        <v>202</v>
      </c>
      <c r="C95" t="s">
        <v>38</v>
      </c>
      <c r="D95" t="s">
        <v>39</v>
      </c>
      <c r="E95">
        <v>4</v>
      </c>
      <c r="F95" t="s">
        <v>336</v>
      </c>
      <c r="G95">
        <v>2</v>
      </c>
      <c r="H95">
        <v>14</v>
      </c>
      <c r="I95">
        <v>1</v>
      </c>
      <c r="J95">
        <v>20</v>
      </c>
      <c r="K95">
        <v>17</v>
      </c>
      <c r="L95">
        <v>17</v>
      </c>
      <c r="M95">
        <v>1</v>
      </c>
      <c r="N95" t="s">
        <v>302</v>
      </c>
      <c r="O95" t="s">
        <v>124</v>
      </c>
      <c r="P95" t="s">
        <v>153</v>
      </c>
      <c r="Q95" t="s">
        <v>154</v>
      </c>
      <c r="R95" t="s">
        <v>127</v>
      </c>
      <c r="S95" t="s">
        <v>46</v>
      </c>
      <c r="T95" t="s">
        <v>303</v>
      </c>
      <c r="U95">
        <v>0</v>
      </c>
      <c r="V95" t="s">
        <v>48</v>
      </c>
      <c r="W95" t="s">
        <v>48</v>
      </c>
      <c r="X95" t="s">
        <v>48</v>
      </c>
      <c r="Y95">
        <v>0</v>
      </c>
      <c r="Z95">
        <v>0</v>
      </c>
      <c r="AA95">
        <v>44.1</v>
      </c>
      <c r="AB95">
        <v>1.3759999999999999</v>
      </c>
      <c r="AC95" t="s">
        <v>48</v>
      </c>
      <c r="AD95">
        <v>0</v>
      </c>
      <c r="AE95">
        <v>0</v>
      </c>
      <c r="AF95">
        <v>0</v>
      </c>
      <c r="AG95">
        <v>0</v>
      </c>
      <c r="AH95">
        <v>0.45</v>
      </c>
      <c r="AI95">
        <v>1.3759999999999999</v>
      </c>
    </row>
    <row r="96" spans="1:35" x14ac:dyDescent="0.35">
      <c r="A96">
        <v>202</v>
      </c>
      <c r="B96">
        <v>202</v>
      </c>
      <c r="C96" t="s">
        <v>38</v>
      </c>
      <c r="D96" t="s">
        <v>39</v>
      </c>
      <c r="E96">
        <v>4</v>
      </c>
      <c r="F96" t="s">
        <v>336</v>
      </c>
      <c r="G96">
        <v>2</v>
      </c>
      <c r="H96">
        <v>14</v>
      </c>
      <c r="I96">
        <v>1</v>
      </c>
      <c r="J96">
        <v>21</v>
      </c>
      <c r="K96">
        <v>16</v>
      </c>
      <c r="L96">
        <v>16</v>
      </c>
      <c r="M96">
        <v>1</v>
      </c>
      <c r="N96" t="s">
        <v>304</v>
      </c>
      <c r="O96" t="s">
        <v>124</v>
      </c>
      <c r="P96" t="s">
        <v>157</v>
      </c>
      <c r="Q96" t="s">
        <v>158</v>
      </c>
      <c r="R96" t="s">
        <v>150</v>
      </c>
      <c r="S96" t="s">
        <v>53</v>
      </c>
      <c r="T96" t="s">
        <v>305</v>
      </c>
      <c r="U96">
        <v>0</v>
      </c>
      <c r="V96" t="s">
        <v>48</v>
      </c>
      <c r="W96" t="s">
        <v>48</v>
      </c>
      <c r="X96" t="s">
        <v>48</v>
      </c>
      <c r="Y96">
        <v>0</v>
      </c>
      <c r="Z96">
        <v>0</v>
      </c>
      <c r="AA96">
        <v>44.1</v>
      </c>
      <c r="AB96">
        <v>1.39</v>
      </c>
      <c r="AC96" t="s">
        <v>48</v>
      </c>
      <c r="AD96">
        <v>0</v>
      </c>
      <c r="AE96">
        <v>0</v>
      </c>
      <c r="AF96">
        <v>0</v>
      </c>
      <c r="AG96">
        <v>0</v>
      </c>
      <c r="AH96">
        <v>0.33300000000000002</v>
      </c>
      <c r="AI96">
        <v>1.3819999999999999</v>
      </c>
    </row>
    <row r="97" spans="1:35" x14ac:dyDescent="0.35">
      <c r="A97">
        <v>202</v>
      </c>
      <c r="B97">
        <v>202</v>
      </c>
      <c r="C97" t="s">
        <v>38</v>
      </c>
      <c r="D97" t="s">
        <v>39</v>
      </c>
      <c r="E97">
        <v>4</v>
      </c>
      <c r="F97" t="s">
        <v>336</v>
      </c>
      <c r="G97">
        <v>2</v>
      </c>
      <c r="H97">
        <v>14</v>
      </c>
      <c r="I97">
        <v>1</v>
      </c>
      <c r="J97">
        <v>22</v>
      </c>
      <c r="K97">
        <v>22</v>
      </c>
      <c r="L97">
        <v>22</v>
      </c>
      <c r="M97">
        <v>1</v>
      </c>
      <c r="N97" t="s">
        <v>306</v>
      </c>
      <c r="O97" t="s">
        <v>124</v>
      </c>
      <c r="P97" t="s">
        <v>125</v>
      </c>
      <c r="Q97" t="s">
        <v>126</v>
      </c>
      <c r="R97" t="s">
        <v>150</v>
      </c>
      <c r="S97" t="s">
        <v>53</v>
      </c>
      <c r="T97" t="s">
        <v>307</v>
      </c>
      <c r="U97">
        <v>0</v>
      </c>
      <c r="V97" t="s">
        <v>48</v>
      </c>
      <c r="W97" t="s">
        <v>48</v>
      </c>
      <c r="X97" t="s">
        <v>48</v>
      </c>
      <c r="Y97">
        <v>0</v>
      </c>
      <c r="Z97">
        <v>0</v>
      </c>
      <c r="AA97">
        <v>44.1</v>
      </c>
      <c r="AB97">
        <v>1.3660000000000001</v>
      </c>
      <c r="AC97" t="s">
        <v>48</v>
      </c>
      <c r="AD97">
        <v>0</v>
      </c>
      <c r="AE97">
        <v>0</v>
      </c>
      <c r="AF97">
        <v>0</v>
      </c>
      <c r="AG97">
        <v>0</v>
      </c>
      <c r="AH97">
        <v>0.316</v>
      </c>
      <c r="AI97">
        <v>1.361</v>
      </c>
    </row>
    <row r="98" spans="1:35" x14ac:dyDescent="0.35">
      <c r="A98">
        <v>202</v>
      </c>
      <c r="B98">
        <v>202</v>
      </c>
      <c r="C98" t="s">
        <v>38</v>
      </c>
      <c r="D98" t="s">
        <v>39</v>
      </c>
      <c r="E98">
        <v>4</v>
      </c>
      <c r="F98" t="s">
        <v>336</v>
      </c>
      <c r="G98">
        <v>2</v>
      </c>
      <c r="H98">
        <v>14</v>
      </c>
      <c r="I98">
        <v>1</v>
      </c>
      <c r="J98">
        <v>23</v>
      </c>
      <c r="K98">
        <v>18</v>
      </c>
      <c r="L98">
        <v>18</v>
      </c>
      <c r="M98">
        <v>1</v>
      </c>
      <c r="N98" t="s">
        <v>308</v>
      </c>
      <c r="O98" t="s">
        <v>124</v>
      </c>
      <c r="P98" t="s">
        <v>153</v>
      </c>
      <c r="Q98" t="s">
        <v>154</v>
      </c>
      <c r="R98" t="s">
        <v>132</v>
      </c>
      <c r="S98" t="s">
        <v>81</v>
      </c>
      <c r="T98" t="s">
        <v>309</v>
      </c>
      <c r="U98">
        <v>0</v>
      </c>
      <c r="V98" t="s">
        <v>48</v>
      </c>
      <c r="W98" t="s">
        <v>48</v>
      </c>
      <c r="X98" t="s">
        <v>48</v>
      </c>
      <c r="Y98">
        <v>0</v>
      </c>
      <c r="Z98">
        <v>0</v>
      </c>
      <c r="AA98">
        <v>44.1</v>
      </c>
      <c r="AB98">
        <v>1.196</v>
      </c>
      <c r="AC98" t="s">
        <v>48</v>
      </c>
      <c r="AD98">
        <v>0</v>
      </c>
      <c r="AE98">
        <v>0</v>
      </c>
      <c r="AF98">
        <v>0</v>
      </c>
      <c r="AG98">
        <v>0</v>
      </c>
      <c r="AH98">
        <v>0.61699999999999999</v>
      </c>
      <c r="AI98">
        <v>1.1970000000000001</v>
      </c>
    </row>
    <row r="99" spans="1:35" x14ac:dyDescent="0.35">
      <c r="A99">
        <v>202</v>
      </c>
      <c r="B99">
        <v>202</v>
      </c>
      <c r="C99" t="s">
        <v>38</v>
      </c>
      <c r="D99" t="s">
        <v>39</v>
      </c>
      <c r="E99">
        <v>4</v>
      </c>
      <c r="F99" t="s">
        <v>336</v>
      </c>
      <c r="G99">
        <v>2</v>
      </c>
      <c r="H99">
        <v>14</v>
      </c>
      <c r="I99">
        <v>1</v>
      </c>
      <c r="J99">
        <v>24</v>
      </c>
      <c r="K99">
        <v>23</v>
      </c>
      <c r="L99">
        <v>23</v>
      </c>
      <c r="M99">
        <v>1</v>
      </c>
      <c r="N99" t="s">
        <v>310</v>
      </c>
      <c r="O99" t="s">
        <v>124</v>
      </c>
      <c r="P99" t="s">
        <v>177</v>
      </c>
      <c r="Q99" t="s">
        <v>178</v>
      </c>
      <c r="R99" t="s">
        <v>127</v>
      </c>
      <c r="S99" t="s">
        <v>46</v>
      </c>
      <c r="T99" t="s">
        <v>311</v>
      </c>
      <c r="U99">
        <v>0</v>
      </c>
      <c r="V99" t="s">
        <v>48</v>
      </c>
      <c r="W99" t="s">
        <v>48</v>
      </c>
      <c r="X99" t="s">
        <v>48</v>
      </c>
      <c r="Y99">
        <v>0</v>
      </c>
      <c r="Z99">
        <v>0</v>
      </c>
      <c r="AA99">
        <v>44.1</v>
      </c>
      <c r="AB99">
        <v>1.264</v>
      </c>
      <c r="AC99" t="s">
        <v>48</v>
      </c>
      <c r="AD99">
        <v>0</v>
      </c>
      <c r="AE99">
        <v>0</v>
      </c>
      <c r="AF99">
        <v>0</v>
      </c>
      <c r="AG99">
        <v>0</v>
      </c>
      <c r="AH99">
        <v>0.25</v>
      </c>
      <c r="AI99">
        <v>1.262</v>
      </c>
    </row>
    <row r="100" spans="1:35" x14ac:dyDescent="0.35">
      <c r="A100">
        <v>202</v>
      </c>
      <c r="B100">
        <v>202</v>
      </c>
      <c r="C100" t="s">
        <v>38</v>
      </c>
      <c r="D100" t="s">
        <v>39</v>
      </c>
      <c r="E100">
        <v>4</v>
      </c>
      <c r="F100" t="s">
        <v>336</v>
      </c>
      <c r="G100">
        <v>2</v>
      </c>
      <c r="H100">
        <v>14</v>
      </c>
      <c r="I100">
        <v>1</v>
      </c>
      <c r="J100">
        <v>25</v>
      </c>
      <c r="K100">
        <v>26</v>
      </c>
      <c r="L100">
        <v>26</v>
      </c>
      <c r="M100">
        <v>1</v>
      </c>
      <c r="N100" t="s">
        <v>312</v>
      </c>
      <c r="O100" t="s">
        <v>201</v>
      </c>
      <c r="P100" t="s">
        <v>202</v>
      </c>
      <c r="Q100" t="s">
        <v>221</v>
      </c>
      <c r="R100" t="s">
        <v>202</v>
      </c>
      <c r="S100" t="s">
        <v>53</v>
      </c>
      <c r="T100" t="s">
        <v>313</v>
      </c>
      <c r="U100">
        <v>0</v>
      </c>
      <c r="V100" t="s">
        <v>48</v>
      </c>
      <c r="W100" t="s">
        <v>48</v>
      </c>
      <c r="X100" t="s">
        <v>48</v>
      </c>
      <c r="Y100">
        <v>0</v>
      </c>
      <c r="Z100">
        <v>0</v>
      </c>
      <c r="AA100">
        <v>44.1</v>
      </c>
      <c r="AB100">
        <v>1.3149999999999999</v>
      </c>
      <c r="AC100" t="s">
        <v>48</v>
      </c>
      <c r="AD100">
        <v>0</v>
      </c>
      <c r="AE100">
        <v>0</v>
      </c>
      <c r="AF100">
        <v>0</v>
      </c>
      <c r="AG100">
        <v>0</v>
      </c>
      <c r="AH100">
        <v>0.36599999999999999</v>
      </c>
      <c r="AI100">
        <v>1.3149999999999999</v>
      </c>
    </row>
    <row r="101" spans="1:35" x14ac:dyDescent="0.35">
      <c r="A101">
        <v>202</v>
      </c>
      <c r="B101">
        <v>202</v>
      </c>
      <c r="C101" t="s">
        <v>38</v>
      </c>
      <c r="D101" t="s">
        <v>39</v>
      </c>
      <c r="E101">
        <v>4</v>
      </c>
      <c r="F101" t="s">
        <v>336</v>
      </c>
      <c r="G101">
        <v>2</v>
      </c>
      <c r="H101">
        <v>14</v>
      </c>
      <c r="I101">
        <v>1</v>
      </c>
      <c r="J101">
        <v>26</v>
      </c>
      <c r="K101">
        <v>29</v>
      </c>
      <c r="L101">
        <v>29</v>
      </c>
      <c r="M101">
        <v>1</v>
      </c>
      <c r="N101" t="s">
        <v>314</v>
      </c>
      <c r="O101" t="s">
        <v>201</v>
      </c>
      <c r="P101" t="s">
        <v>202</v>
      </c>
      <c r="Q101" t="s">
        <v>215</v>
      </c>
      <c r="R101" t="s">
        <v>202</v>
      </c>
      <c r="S101" t="s">
        <v>46</v>
      </c>
      <c r="T101" t="s">
        <v>315</v>
      </c>
      <c r="U101">
        <v>0</v>
      </c>
      <c r="V101" t="s">
        <v>48</v>
      </c>
      <c r="W101" t="s">
        <v>48</v>
      </c>
      <c r="X101" t="s">
        <v>48</v>
      </c>
      <c r="Y101">
        <v>0</v>
      </c>
      <c r="Z101">
        <v>0</v>
      </c>
      <c r="AA101">
        <v>44.1</v>
      </c>
      <c r="AB101">
        <v>1.5569999999999999</v>
      </c>
      <c r="AC101" t="s">
        <v>48</v>
      </c>
      <c r="AD101">
        <v>0</v>
      </c>
      <c r="AE101">
        <v>0</v>
      </c>
      <c r="AF101">
        <v>0</v>
      </c>
      <c r="AG101">
        <v>0</v>
      </c>
      <c r="AH101">
        <v>0.316</v>
      </c>
      <c r="AI101">
        <v>1.554</v>
      </c>
    </row>
    <row r="102" spans="1:35" x14ac:dyDescent="0.35">
      <c r="A102">
        <v>202</v>
      </c>
      <c r="B102">
        <v>202</v>
      </c>
      <c r="C102" t="s">
        <v>38</v>
      </c>
      <c r="D102" t="s">
        <v>39</v>
      </c>
      <c r="E102">
        <v>4</v>
      </c>
      <c r="F102" t="s">
        <v>336</v>
      </c>
      <c r="G102">
        <v>2</v>
      </c>
      <c r="H102">
        <v>14</v>
      </c>
      <c r="I102">
        <v>1</v>
      </c>
      <c r="J102">
        <v>27</v>
      </c>
      <c r="K102">
        <v>31</v>
      </c>
      <c r="L102">
        <v>31</v>
      </c>
      <c r="M102">
        <v>1</v>
      </c>
      <c r="N102" t="s">
        <v>316</v>
      </c>
      <c r="O102" t="s">
        <v>201</v>
      </c>
      <c r="P102" t="s">
        <v>202</v>
      </c>
      <c r="Q102" t="s">
        <v>212</v>
      </c>
      <c r="R102" t="s">
        <v>202</v>
      </c>
      <c r="S102" t="s">
        <v>81</v>
      </c>
      <c r="T102" t="s">
        <v>317</v>
      </c>
      <c r="U102">
        <v>0</v>
      </c>
      <c r="V102" t="s">
        <v>48</v>
      </c>
      <c r="W102" t="s">
        <v>48</v>
      </c>
      <c r="X102" t="s">
        <v>48</v>
      </c>
      <c r="Y102">
        <v>0</v>
      </c>
      <c r="Z102">
        <v>0</v>
      </c>
      <c r="AA102">
        <v>44.1</v>
      </c>
      <c r="AB102">
        <v>1.4279999999999999</v>
      </c>
      <c r="AC102" t="s">
        <v>48</v>
      </c>
      <c r="AD102">
        <v>0</v>
      </c>
      <c r="AE102">
        <v>0</v>
      </c>
      <c r="AF102">
        <v>0</v>
      </c>
      <c r="AG102">
        <v>0</v>
      </c>
      <c r="AH102">
        <v>0.48299999999999998</v>
      </c>
      <c r="AI102">
        <v>1.4219999999999999</v>
      </c>
    </row>
    <row r="103" spans="1:35" x14ac:dyDescent="0.35">
      <c r="A103">
        <v>202</v>
      </c>
      <c r="B103">
        <v>202</v>
      </c>
      <c r="C103" t="s">
        <v>38</v>
      </c>
      <c r="D103" t="s">
        <v>39</v>
      </c>
      <c r="E103">
        <v>4</v>
      </c>
      <c r="F103" t="s">
        <v>336</v>
      </c>
      <c r="G103">
        <v>2</v>
      </c>
      <c r="H103">
        <v>14</v>
      </c>
      <c r="I103">
        <v>1</v>
      </c>
      <c r="J103">
        <v>28</v>
      </c>
      <c r="K103">
        <v>33</v>
      </c>
      <c r="L103">
        <v>33</v>
      </c>
      <c r="M103">
        <v>1</v>
      </c>
      <c r="N103" t="s">
        <v>318</v>
      </c>
      <c r="O103" t="s">
        <v>201</v>
      </c>
      <c r="P103" t="s">
        <v>202</v>
      </c>
      <c r="Q103" t="s">
        <v>209</v>
      </c>
      <c r="R103" t="s">
        <v>202</v>
      </c>
      <c r="S103" t="s">
        <v>81</v>
      </c>
      <c r="T103" t="s">
        <v>319</v>
      </c>
      <c r="U103">
        <v>0</v>
      </c>
      <c r="V103" t="s">
        <v>48</v>
      </c>
      <c r="W103" t="s">
        <v>48</v>
      </c>
      <c r="X103" t="s">
        <v>48</v>
      </c>
      <c r="Y103">
        <v>0</v>
      </c>
      <c r="Z103">
        <v>0</v>
      </c>
      <c r="AA103">
        <v>44.1</v>
      </c>
      <c r="AB103">
        <v>1.498</v>
      </c>
      <c r="AC103" t="s">
        <v>48</v>
      </c>
      <c r="AD103">
        <v>0</v>
      </c>
      <c r="AE103">
        <v>0</v>
      </c>
      <c r="AF103">
        <v>0</v>
      </c>
      <c r="AG103">
        <v>0</v>
      </c>
      <c r="AH103">
        <v>0.39900000000000002</v>
      </c>
      <c r="AI103">
        <v>1.492</v>
      </c>
    </row>
    <row r="104" spans="1:35" x14ac:dyDescent="0.35">
      <c r="A104">
        <v>202</v>
      </c>
      <c r="B104">
        <v>202</v>
      </c>
      <c r="C104" t="s">
        <v>38</v>
      </c>
      <c r="D104" t="s">
        <v>39</v>
      </c>
      <c r="E104">
        <v>4</v>
      </c>
      <c r="F104" t="s">
        <v>336</v>
      </c>
      <c r="G104">
        <v>2</v>
      </c>
      <c r="H104">
        <v>14</v>
      </c>
      <c r="I104">
        <v>1</v>
      </c>
      <c r="J104">
        <v>29</v>
      </c>
      <c r="K104">
        <v>36</v>
      </c>
      <c r="L104">
        <v>36</v>
      </c>
      <c r="M104">
        <v>1</v>
      </c>
      <c r="N104" t="s">
        <v>320</v>
      </c>
      <c r="O104" t="s">
        <v>201</v>
      </c>
      <c r="P104" t="s">
        <v>202</v>
      </c>
      <c r="Q104" t="s">
        <v>232</v>
      </c>
      <c r="R104" t="s">
        <v>202</v>
      </c>
      <c r="S104" t="s">
        <v>63</v>
      </c>
      <c r="T104" t="s">
        <v>321</v>
      </c>
      <c r="U104">
        <v>0</v>
      </c>
      <c r="V104" t="s">
        <v>48</v>
      </c>
      <c r="W104" t="s">
        <v>48</v>
      </c>
      <c r="X104" t="s">
        <v>48</v>
      </c>
      <c r="Y104">
        <v>0</v>
      </c>
      <c r="Z104">
        <v>0</v>
      </c>
      <c r="AA104">
        <v>44.1</v>
      </c>
      <c r="AB104">
        <v>1.526</v>
      </c>
      <c r="AC104" t="s">
        <v>48</v>
      </c>
      <c r="AD104">
        <v>0</v>
      </c>
      <c r="AE104">
        <v>0</v>
      </c>
      <c r="AF104">
        <v>0</v>
      </c>
      <c r="AG104">
        <v>0</v>
      </c>
      <c r="AH104">
        <v>0.4</v>
      </c>
      <c r="AI104">
        <v>1.528</v>
      </c>
    </row>
    <row r="105" spans="1:35" x14ac:dyDescent="0.35">
      <c r="A105">
        <v>202</v>
      </c>
      <c r="B105">
        <v>202</v>
      </c>
      <c r="C105" t="s">
        <v>38</v>
      </c>
      <c r="D105" t="s">
        <v>39</v>
      </c>
      <c r="E105">
        <v>4</v>
      </c>
      <c r="F105" t="s">
        <v>336</v>
      </c>
      <c r="G105">
        <v>2</v>
      </c>
      <c r="H105">
        <v>14</v>
      </c>
      <c r="I105">
        <v>1</v>
      </c>
      <c r="J105">
        <v>30</v>
      </c>
      <c r="K105">
        <v>28</v>
      </c>
      <c r="L105">
        <v>28</v>
      </c>
      <c r="M105">
        <v>1</v>
      </c>
      <c r="N105" t="s">
        <v>322</v>
      </c>
      <c r="O105" t="s">
        <v>201</v>
      </c>
      <c r="P105" t="s">
        <v>202</v>
      </c>
      <c r="Q105" t="s">
        <v>206</v>
      </c>
      <c r="R105" t="s">
        <v>202</v>
      </c>
      <c r="S105" t="s">
        <v>53</v>
      </c>
      <c r="T105" t="s">
        <v>323</v>
      </c>
      <c r="U105">
        <v>0</v>
      </c>
      <c r="V105" t="s">
        <v>48</v>
      </c>
      <c r="W105" t="s">
        <v>48</v>
      </c>
      <c r="X105" t="s">
        <v>48</v>
      </c>
      <c r="Y105">
        <v>0</v>
      </c>
      <c r="Z105">
        <v>0</v>
      </c>
      <c r="AA105">
        <v>44.1</v>
      </c>
      <c r="AB105">
        <v>1.4059999999999999</v>
      </c>
      <c r="AC105" t="s">
        <v>48</v>
      </c>
      <c r="AD105">
        <v>0</v>
      </c>
      <c r="AE105">
        <v>0</v>
      </c>
      <c r="AF105">
        <v>0</v>
      </c>
      <c r="AG105">
        <v>0</v>
      </c>
      <c r="AH105">
        <v>0.83299999999999996</v>
      </c>
      <c r="AI105">
        <v>1.403</v>
      </c>
    </row>
    <row r="106" spans="1:35" x14ac:dyDescent="0.35">
      <c r="A106">
        <v>202</v>
      </c>
      <c r="B106">
        <v>202</v>
      </c>
      <c r="C106" t="s">
        <v>38</v>
      </c>
      <c r="D106" t="s">
        <v>39</v>
      </c>
      <c r="E106">
        <v>4</v>
      </c>
      <c r="F106" t="s">
        <v>336</v>
      </c>
      <c r="G106">
        <v>2</v>
      </c>
      <c r="H106">
        <v>14</v>
      </c>
      <c r="I106">
        <v>1</v>
      </c>
      <c r="J106">
        <v>31</v>
      </c>
      <c r="K106">
        <v>34</v>
      </c>
      <c r="L106">
        <v>34</v>
      </c>
      <c r="M106">
        <v>1</v>
      </c>
      <c r="N106" t="s">
        <v>324</v>
      </c>
      <c r="O106" t="s">
        <v>201</v>
      </c>
      <c r="P106" t="s">
        <v>202</v>
      </c>
      <c r="Q106" t="s">
        <v>209</v>
      </c>
      <c r="R106" t="s">
        <v>202</v>
      </c>
      <c r="S106" t="s">
        <v>53</v>
      </c>
      <c r="T106" t="s">
        <v>325</v>
      </c>
      <c r="U106">
        <v>0</v>
      </c>
      <c r="V106" t="s">
        <v>48</v>
      </c>
      <c r="W106" t="s">
        <v>48</v>
      </c>
      <c r="X106" t="s">
        <v>48</v>
      </c>
      <c r="Y106">
        <v>0</v>
      </c>
      <c r="Z106">
        <v>0</v>
      </c>
      <c r="AA106">
        <v>44.1</v>
      </c>
      <c r="AB106">
        <v>1.427</v>
      </c>
      <c r="AC106" t="s">
        <v>48</v>
      </c>
      <c r="AD106">
        <v>0</v>
      </c>
      <c r="AE106">
        <v>0</v>
      </c>
      <c r="AF106">
        <v>0</v>
      </c>
      <c r="AG106">
        <v>0</v>
      </c>
      <c r="AH106">
        <v>0.38300000000000001</v>
      </c>
      <c r="AI106">
        <v>1.423</v>
      </c>
    </row>
    <row r="107" spans="1:35" x14ac:dyDescent="0.35">
      <c r="A107">
        <v>202</v>
      </c>
      <c r="B107">
        <v>202</v>
      </c>
      <c r="C107" t="s">
        <v>38</v>
      </c>
      <c r="D107" t="s">
        <v>39</v>
      </c>
      <c r="E107">
        <v>4</v>
      </c>
      <c r="F107" t="s">
        <v>336</v>
      </c>
      <c r="G107">
        <v>2</v>
      </c>
      <c r="H107">
        <v>14</v>
      </c>
      <c r="I107">
        <v>1</v>
      </c>
      <c r="J107">
        <v>32</v>
      </c>
      <c r="K107">
        <v>35</v>
      </c>
      <c r="L107">
        <v>35</v>
      </c>
      <c r="M107">
        <v>1</v>
      </c>
      <c r="N107" t="s">
        <v>326</v>
      </c>
      <c r="O107" t="s">
        <v>201</v>
      </c>
      <c r="P107" t="s">
        <v>202</v>
      </c>
      <c r="Q107" t="s">
        <v>232</v>
      </c>
      <c r="R107" t="s">
        <v>202</v>
      </c>
      <c r="S107" t="s">
        <v>46</v>
      </c>
      <c r="T107" t="s">
        <v>327</v>
      </c>
      <c r="U107">
        <v>0</v>
      </c>
      <c r="V107" t="s">
        <v>48</v>
      </c>
      <c r="W107" t="s">
        <v>48</v>
      </c>
      <c r="X107" t="s">
        <v>48</v>
      </c>
      <c r="Y107">
        <v>0</v>
      </c>
      <c r="Z107">
        <v>0</v>
      </c>
      <c r="AA107">
        <v>44.1</v>
      </c>
      <c r="AB107">
        <v>1.444</v>
      </c>
      <c r="AC107" t="s">
        <v>48</v>
      </c>
      <c r="AD107">
        <v>0</v>
      </c>
      <c r="AE107">
        <v>0</v>
      </c>
      <c r="AF107">
        <v>0</v>
      </c>
      <c r="AG107">
        <v>0</v>
      </c>
      <c r="AH107">
        <v>0.36599999999999999</v>
      </c>
      <c r="AI107">
        <v>1.4450000000000001</v>
      </c>
    </row>
    <row r="108" spans="1:35" x14ac:dyDescent="0.35">
      <c r="A108">
        <v>202</v>
      </c>
      <c r="B108">
        <v>202</v>
      </c>
      <c r="C108" t="s">
        <v>38</v>
      </c>
      <c r="D108" t="s">
        <v>39</v>
      </c>
      <c r="E108">
        <v>4</v>
      </c>
      <c r="F108" t="s">
        <v>336</v>
      </c>
      <c r="G108">
        <v>2</v>
      </c>
      <c r="H108">
        <v>14</v>
      </c>
      <c r="I108">
        <v>1</v>
      </c>
      <c r="J108">
        <v>33</v>
      </c>
      <c r="K108">
        <v>27</v>
      </c>
      <c r="L108">
        <v>27</v>
      </c>
      <c r="M108">
        <v>1</v>
      </c>
      <c r="N108" t="s">
        <v>328</v>
      </c>
      <c r="O108" t="s">
        <v>201</v>
      </c>
      <c r="P108" t="s">
        <v>202</v>
      </c>
      <c r="Q108" t="s">
        <v>206</v>
      </c>
      <c r="R108" t="s">
        <v>202</v>
      </c>
      <c r="S108" t="s">
        <v>46</v>
      </c>
      <c r="T108" t="s">
        <v>329</v>
      </c>
      <c r="U108">
        <v>0</v>
      </c>
      <c r="V108" t="s">
        <v>48</v>
      </c>
      <c r="W108" t="s">
        <v>48</v>
      </c>
      <c r="X108" t="s">
        <v>48</v>
      </c>
      <c r="Y108">
        <v>0</v>
      </c>
      <c r="Z108">
        <v>0</v>
      </c>
      <c r="AA108">
        <v>44.1</v>
      </c>
      <c r="AB108">
        <v>1.3759999999999999</v>
      </c>
      <c r="AC108" t="s">
        <v>48</v>
      </c>
      <c r="AD108">
        <v>0</v>
      </c>
      <c r="AE108">
        <v>0</v>
      </c>
      <c r="AF108">
        <v>0</v>
      </c>
      <c r="AG108">
        <v>0</v>
      </c>
      <c r="AH108">
        <v>0.3</v>
      </c>
      <c r="AI108">
        <v>1.377</v>
      </c>
    </row>
    <row r="109" spans="1:35" x14ac:dyDescent="0.35">
      <c r="A109">
        <v>202</v>
      </c>
      <c r="B109">
        <v>202</v>
      </c>
      <c r="C109" t="s">
        <v>38</v>
      </c>
      <c r="D109" t="s">
        <v>39</v>
      </c>
      <c r="E109">
        <v>4</v>
      </c>
      <c r="F109" t="s">
        <v>336</v>
      </c>
      <c r="G109">
        <v>2</v>
      </c>
      <c r="H109">
        <v>14</v>
      </c>
      <c r="I109">
        <v>1</v>
      </c>
      <c r="J109">
        <v>34</v>
      </c>
      <c r="K109">
        <v>25</v>
      </c>
      <c r="L109">
        <v>25</v>
      </c>
      <c r="M109">
        <v>1</v>
      </c>
      <c r="N109" t="s">
        <v>330</v>
      </c>
      <c r="O109" t="s">
        <v>201</v>
      </c>
      <c r="P109" t="s">
        <v>202</v>
      </c>
      <c r="Q109" t="s">
        <v>221</v>
      </c>
      <c r="R109" t="s">
        <v>202</v>
      </c>
      <c r="S109" t="s">
        <v>63</v>
      </c>
      <c r="T109" t="s">
        <v>331</v>
      </c>
      <c r="U109">
        <v>0</v>
      </c>
      <c r="V109" t="s">
        <v>48</v>
      </c>
      <c r="W109" t="s">
        <v>48</v>
      </c>
      <c r="X109" t="s">
        <v>48</v>
      </c>
      <c r="Y109">
        <v>0</v>
      </c>
      <c r="Z109">
        <v>0</v>
      </c>
      <c r="AA109">
        <v>44.1</v>
      </c>
      <c r="AB109">
        <v>1.498</v>
      </c>
      <c r="AC109" t="s">
        <v>48</v>
      </c>
      <c r="AD109">
        <v>0</v>
      </c>
      <c r="AE109">
        <v>0</v>
      </c>
      <c r="AF109">
        <v>0</v>
      </c>
      <c r="AG109">
        <v>0</v>
      </c>
      <c r="AH109">
        <v>0.34899999999999998</v>
      </c>
      <c r="AI109">
        <v>1.4950000000000001</v>
      </c>
    </row>
    <row r="110" spans="1:35" x14ac:dyDescent="0.35">
      <c r="A110">
        <v>202</v>
      </c>
      <c r="B110">
        <v>202</v>
      </c>
      <c r="C110" t="s">
        <v>38</v>
      </c>
      <c r="D110" t="s">
        <v>39</v>
      </c>
      <c r="E110">
        <v>4</v>
      </c>
      <c r="F110" t="s">
        <v>336</v>
      </c>
      <c r="G110">
        <v>2</v>
      </c>
      <c r="H110">
        <v>14</v>
      </c>
      <c r="I110">
        <v>1</v>
      </c>
      <c r="J110">
        <v>35</v>
      </c>
      <c r="K110">
        <v>32</v>
      </c>
      <c r="L110">
        <v>32</v>
      </c>
      <c r="M110">
        <v>1</v>
      </c>
      <c r="N110" t="s">
        <v>332</v>
      </c>
      <c r="O110" t="s">
        <v>201</v>
      </c>
      <c r="P110" t="s">
        <v>202</v>
      </c>
      <c r="Q110" t="s">
        <v>212</v>
      </c>
      <c r="R110" t="s">
        <v>202</v>
      </c>
      <c r="S110" t="s">
        <v>63</v>
      </c>
      <c r="T110" t="s">
        <v>333</v>
      </c>
      <c r="U110">
        <v>0</v>
      </c>
      <c r="V110" t="s">
        <v>48</v>
      </c>
      <c r="W110" t="s">
        <v>48</v>
      </c>
      <c r="X110" t="s">
        <v>48</v>
      </c>
      <c r="Y110">
        <v>0</v>
      </c>
      <c r="Z110">
        <v>0</v>
      </c>
      <c r="AA110">
        <v>44.1</v>
      </c>
      <c r="AB110">
        <v>1.6180000000000001</v>
      </c>
      <c r="AC110" t="s">
        <v>48</v>
      </c>
      <c r="AD110">
        <v>0</v>
      </c>
      <c r="AE110">
        <v>0</v>
      </c>
      <c r="AF110">
        <v>0</v>
      </c>
      <c r="AG110">
        <v>0</v>
      </c>
      <c r="AH110">
        <v>0.36599999999999999</v>
      </c>
      <c r="AI110">
        <v>1.6120000000000001</v>
      </c>
    </row>
    <row r="111" spans="1:35" x14ac:dyDescent="0.35">
      <c r="A111">
        <v>202</v>
      </c>
      <c r="B111">
        <v>202</v>
      </c>
      <c r="C111" t="s">
        <v>38</v>
      </c>
      <c r="D111" t="s">
        <v>39</v>
      </c>
      <c r="E111">
        <v>4</v>
      </c>
      <c r="F111" t="s">
        <v>336</v>
      </c>
      <c r="G111">
        <v>2</v>
      </c>
      <c r="H111">
        <v>14</v>
      </c>
      <c r="I111">
        <v>1</v>
      </c>
      <c r="J111">
        <v>36</v>
      </c>
      <c r="K111">
        <v>30</v>
      </c>
      <c r="L111">
        <v>30</v>
      </c>
      <c r="M111">
        <v>1</v>
      </c>
      <c r="N111" t="s">
        <v>334</v>
      </c>
      <c r="O111" t="s">
        <v>201</v>
      </c>
      <c r="P111" t="s">
        <v>202</v>
      </c>
      <c r="Q111" t="s">
        <v>215</v>
      </c>
      <c r="R111" t="s">
        <v>202</v>
      </c>
      <c r="S111" t="s">
        <v>81</v>
      </c>
      <c r="T111" t="s">
        <v>335</v>
      </c>
      <c r="U111">
        <v>0</v>
      </c>
      <c r="V111" t="s">
        <v>48</v>
      </c>
      <c r="W111" t="s">
        <v>48</v>
      </c>
      <c r="X111" t="s">
        <v>48</v>
      </c>
      <c r="Y111">
        <v>0</v>
      </c>
      <c r="Z111">
        <v>0</v>
      </c>
      <c r="AA111">
        <v>44.1</v>
      </c>
      <c r="AB111">
        <v>1.242</v>
      </c>
      <c r="AC111" t="s">
        <v>48</v>
      </c>
      <c r="AD111">
        <v>0</v>
      </c>
      <c r="AE111">
        <v>0</v>
      </c>
      <c r="AF111">
        <v>0</v>
      </c>
      <c r="AG111">
        <v>0</v>
      </c>
      <c r="AH111">
        <v>0.38300000000000001</v>
      </c>
      <c r="AI111">
        <v>1.2450000000000001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5"/>
  <sheetViews>
    <sheetView topLeftCell="V1" zoomScale="70" zoomScaleNormal="70" workbookViewId="0">
      <selection activeCell="AN43" sqref="AN43"/>
    </sheetView>
  </sheetViews>
  <sheetFormatPr defaultRowHeight="14.5" x14ac:dyDescent="0.35"/>
  <cols>
    <col min="36" max="36" width="9.1796875" style="1"/>
    <col min="37" max="37" width="9.81640625" style="2" bestFit="1" customWidth="1"/>
    <col min="38" max="38" width="11.453125" style="1" customWidth="1"/>
    <col min="39" max="39" width="14.81640625" customWidth="1"/>
    <col min="40" max="40" width="13.453125" customWidth="1"/>
    <col min="41" max="41" width="12.1796875" style="2" customWidth="1"/>
    <col min="42" max="42" width="12" customWidth="1"/>
    <col min="43" max="43" width="11.81640625" style="16" customWidth="1"/>
    <col min="44" max="47" width="13.453125" customWidth="1"/>
    <col min="48" max="48" width="11.1796875" customWidth="1"/>
    <col min="49" max="49" width="13.453125" customWidth="1"/>
  </cols>
  <sheetData>
    <row r="1" spans="1:52" x14ac:dyDescent="0.35">
      <c r="A1" t="s">
        <v>371</v>
      </c>
      <c r="B1" t="s">
        <v>370</v>
      </c>
      <c r="C1" t="s">
        <v>369</v>
      </c>
      <c r="D1" t="s">
        <v>368</v>
      </c>
      <c r="E1" t="s">
        <v>367</v>
      </c>
      <c r="F1" t="s">
        <v>366</v>
      </c>
      <c r="G1" t="s">
        <v>365</v>
      </c>
      <c r="H1" t="s">
        <v>364</v>
      </c>
      <c r="I1" t="s">
        <v>363</v>
      </c>
      <c r="J1" t="s">
        <v>362</v>
      </c>
      <c r="K1" t="s">
        <v>361</v>
      </c>
      <c r="L1" t="s">
        <v>360</v>
      </c>
      <c r="M1" t="s">
        <v>359</v>
      </c>
      <c r="N1" t="s">
        <v>358</v>
      </c>
      <c r="O1" t="s">
        <v>357</v>
      </c>
      <c r="P1" t="s">
        <v>356</v>
      </c>
      <c r="Q1" t="s">
        <v>355</v>
      </c>
      <c r="R1" t="s">
        <v>354</v>
      </c>
      <c r="S1" t="s">
        <v>353</v>
      </c>
      <c r="T1" t="s">
        <v>352</v>
      </c>
      <c r="U1" t="s">
        <v>351</v>
      </c>
      <c r="V1" t="s">
        <v>350</v>
      </c>
      <c r="W1" t="s">
        <v>349</v>
      </c>
      <c r="X1" t="s">
        <v>348</v>
      </c>
      <c r="Y1" t="s">
        <v>347</v>
      </c>
      <c r="Z1" t="s">
        <v>346</v>
      </c>
      <c r="AA1" t="s">
        <v>345</v>
      </c>
      <c r="AB1" t="s">
        <v>344</v>
      </c>
      <c r="AC1" t="s">
        <v>343</v>
      </c>
      <c r="AD1" t="s">
        <v>342</v>
      </c>
      <c r="AE1" t="s">
        <v>341</v>
      </c>
      <c r="AF1" t="s">
        <v>340</v>
      </c>
      <c r="AG1" t="s">
        <v>339</v>
      </c>
      <c r="AH1" t="s">
        <v>338</v>
      </c>
      <c r="AI1" t="s">
        <v>337</v>
      </c>
      <c r="AM1" s="3"/>
      <c r="AN1" s="4"/>
      <c r="AO1" s="5"/>
    </row>
    <row r="2" spans="1:52" x14ac:dyDescent="0.35">
      <c r="A2">
        <v>202</v>
      </c>
      <c r="B2">
        <v>202</v>
      </c>
      <c r="C2" t="s">
        <v>38</v>
      </c>
      <c r="D2" t="s">
        <v>39</v>
      </c>
      <c r="E2">
        <v>1</v>
      </c>
      <c r="F2" t="s">
        <v>372</v>
      </c>
      <c r="G2">
        <v>1</v>
      </c>
      <c r="H2">
        <v>2</v>
      </c>
      <c r="I2">
        <v>1</v>
      </c>
      <c r="J2">
        <v>1</v>
      </c>
      <c r="K2">
        <v>5</v>
      </c>
      <c r="L2">
        <v>5</v>
      </c>
      <c r="M2">
        <v>1</v>
      </c>
      <c r="N2" t="s">
        <v>59</v>
      </c>
      <c r="O2" t="s">
        <v>42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>
        <v>2</v>
      </c>
      <c r="V2" t="s">
        <v>94</v>
      </c>
      <c r="W2" t="s">
        <v>173</v>
      </c>
      <c r="X2" t="s">
        <v>257</v>
      </c>
      <c r="Y2">
        <v>2</v>
      </c>
      <c r="Z2">
        <v>1</v>
      </c>
      <c r="AA2">
        <v>48</v>
      </c>
      <c r="AB2">
        <v>1.4059999999999999</v>
      </c>
      <c r="AC2" t="s">
        <v>257</v>
      </c>
      <c r="AD2">
        <v>4</v>
      </c>
      <c r="AE2">
        <v>5</v>
      </c>
      <c r="AF2">
        <v>0</v>
      </c>
      <c r="AG2">
        <v>2.887</v>
      </c>
      <c r="AH2">
        <v>3.0369999999999999</v>
      </c>
      <c r="AI2">
        <v>1.4079999999999999</v>
      </c>
      <c r="AP2" s="17"/>
      <c r="AQ2" s="18" t="s">
        <v>388</v>
      </c>
      <c r="AR2" s="17"/>
      <c r="AS2" s="17"/>
      <c r="AT2" s="17"/>
      <c r="AU2" s="17"/>
      <c r="AV2" s="18" t="s">
        <v>389</v>
      </c>
      <c r="AW2" s="17"/>
      <c r="AX2" s="17"/>
    </row>
    <row r="3" spans="1:52" x14ac:dyDescent="0.35">
      <c r="A3">
        <v>202</v>
      </c>
      <c r="B3">
        <v>202</v>
      </c>
      <c r="C3" t="s">
        <v>38</v>
      </c>
      <c r="D3" t="s">
        <v>39</v>
      </c>
      <c r="E3">
        <v>1</v>
      </c>
      <c r="F3" t="s">
        <v>372</v>
      </c>
      <c r="G3">
        <v>1</v>
      </c>
      <c r="H3">
        <v>2</v>
      </c>
      <c r="I3">
        <v>1</v>
      </c>
      <c r="J3">
        <v>2</v>
      </c>
      <c r="K3">
        <v>12</v>
      </c>
      <c r="L3">
        <v>12</v>
      </c>
      <c r="M3">
        <v>1</v>
      </c>
      <c r="N3" t="s">
        <v>95</v>
      </c>
      <c r="O3" t="s">
        <v>42</v>
      </c>
      <c r="P3" t="s">
        <v>78</v>
      </c>
      <c r="Q3" t="s">
        <v>79</v>
      </c>
      <c r="R3" t="s">
        <v>52</v>
      </c>
      <c r="S3" t="s">
        <v>53</v>
      </c>
      <c r="T3" t="s">
        <v>96</v>
      </c>
      <c r="U3">
        <v>5</v>
      </c>
      <c r="V3" t="s">
        <v>82</v>
      </c>
      <c r="W3" t="s">
        <v>210</v>
      </c>
      <c r="X3" t="s">
        <v>137</v>
      </c>
      <c r="Y3">
        <v>1</v>
      </c>
      <c r="Z3">
        <v>1</v>
      </c>
      <c r="AA3">
        <v>48</v>
      </c>
      <c r="AB3">
        <v>1.115</v>
      </c>
      <c r="AC3" t="s">
        <v>48</v>
      </c>
      <c r="AD3">
        <v>0</v>
      </c>
      <c r="AE3">
        <v>0</v>
      </c>
      <c r="AF3">
        <v>0</v>
      </c>
      <c r="AG3">
        <v>-1</v>
      </c>
      <c r="AH3">
        <v>1.9830000000000001</v>
      </c>
      <c r="AI3">
        <v>1.111</v>
      </c>
      <c r="AK3" s="3" t="s">
        <v>374</v>
      </c>
      <c r="AM3" s="5" t="s">
        <v>375</v>
      </c>
      <c r="AN3" s="5" t="s">
        <v>376</v>
      </c>
      <c r="AO3" s="5" t="s">
        <v>377</v>
      </c>
      <c r="AQ3" s="19" t="s">
        <v>375</v>
      </c>
      <c r="AR3" s="17" t="s">
        <v>390</v>
      </c>
      <c r="AS3" s="17" t="s">
        <v>391</v>
      </c>
      <c r="AT3" s="17" t="s">
        <v>392</v>
      </c>
      <c r="AU3" s="17"/>
      <c r="AV3" s="19" t="s">
        <v>375</v>
      </c>
      <c r="AW3" s="17" t="s">
        <v>393</v>
      </c>
      <c r="AX3" s="17" t="s">
        <v>394</v>
      </c>
      <c r="AY3" s="17" t="s">
        <v>395</v>
      </c>
    </row>
    <row r="4" spans="1:52" x14ac:dyDescent="0.35">
      <c r="A4">
        <v>202</v>
      </c>
      <c r="B4">
        <v>202</v>
      </c>
      <c r="C4" t="s">
        <v>38</v>
      </c>
      <c r="D4" t="s">
        <v>39</v>
      </c>
      <c r="E4">
        <v>1</v>
      </c>
      <c r="F4" t="s">
        <v>372</v>
      </c>
      <c r="G4">
        <v>1</v>
      </c>
      <c r="H4">
        <v>2</v>
      </c>
      <c r="I4">
        <v>1</v>
      </c>
      <c r="J4">
        <v>3</v>
      </c>
      <c r="K4">
        <v>1</v>
      </c>
      <c r="L4">
        <v>1</v>
      </c>
      <c r="M4">
        <v>1</v>
      </c>
      <c r="N4" t="s">
        <v>109</v>
      </c>
      <c r="O4" t="s">
        <v>42</v>
      </c>
      <c r="P4" t="s">
        <v>98</v>
      </c>
      <c r="Q4" t="s">
        <v>99</v>
      </c>
      <c r="R4" t="s">
        <v>45</v>
      </c>
      <c r="S4" t="s">
        <v>46</v>
      </c>
      <c r="T4" t="s">
        <v>110</v>
      </c>
      <c r="U4">
        <v>5</v>
      </c>
      <c r="V4" t="s">
        <v>88</v>
      </c>
      <c r="W4" t="s">
        <v>169</v>
      </c>
      <c r="X4" t="s">
        <v>219</v>
      </c>
      <c r="Y4">
        <v>2</v>
      </c>
      <c r="Z4">
        <v>1</v>
      </c>
      <c r="AA4">
        <v>48</v>
      </c>
      <c r="AB4">
        <v>1.1160000000000001</v>
      </c>
      <c r="AC4" t="s">
        <v>88</v>
      </c>
      <c r="AD4">
        <v>3</v>
      </c>
      <c r="AE4">
        <v>4</v>
      </c>
      <c r="AF4">
        <v>0</v>
      </c>
      <c r="AG4">
        <v>2.0289999999999999</v>
      </c>
      <c r="AH4">
        <v>2.2839999999999998</v>
      </c>
      <c r="AI4">
        <v>1.113</v>
      </c>
      <c r="AJ4" s="6" t="s">
        <v>42</v>
      </c>
      <c r="AK4" s="7"/>
      <c r="AL4" s="8" t="s">
        <v>378</v>
      </c>
      <c r="AM4" s="9">
        <f>SUMIFS($AF:$AF,$G:$G,1,$O:$O,$AJ$4)/24</f>
        <v>8.3333333333333329E-2</v>
      </c>
      <c r="AN4" s="9">
        <f>SUMIFS($AF:$AF,$G:$G,1,$O:$O,$AJ$5)/24</f>
        <v>0.20833333333333334</v>
      </c>
      <c r="AO4" s="9">
        <f>SUMIFS($AF:$AF,$G:$G,1,$O:$O,$AJ$6)/24</f>
        <v>0.125</v>
      </c>
      <c r="AP4" s="7"/>
      <c r="AQ4" s="8" t="s">
        <v>378</v>
      </c>
      <c r="AR4" s="9">
        <f>COUNTIFS($G:$G,1,$O:$O,$AJ$4,$Y:$Y,1,$AF:$AF,1)/12</f>
        <v>8.3333333333333329E-2</v>
      </c>
      <c r="AS4" s="9">
        <f>COUNTIFS($G:$G,1,$O:$O,$AJ$4,$AD:$AD,2)/12</f>
        <v>0.16666666666666666</v>
      </c>
      <c r="AT4" s="9">
        <f>SUM(AR4,AS4)</f>
        <v>0.25</v>
      </c>
      <c r="AU4" s="7"/>
      <c r="AV4" s="8" t="s">
        <v>378</v>
      </c>
      <c r="AW4" s="9">
        <f>COUNTIFS($G:$G,1,$O:$O,$AJ$4,$Y:$Y,2,$AF:$AF,1)/12</f>
        <v>8.3333333333333329E-2</v>
      </c>
      <c r="AX4" s="9">
        <f>COUNTIFS($G:$G,1,$O:$O,$AJ$4,$AD:$AD,3)/12</f>
        <v>0.5</v>
      </c>
      <c r="AY4" s="9">
        <f>SUM(AW4,AX4)</f>
        <v>0.58333333333333337</v>
      </c>
      <c r="AZ4" s="20"/>
    </row>
    <row r="5" spans="1:52" x14ac:dyDescent="0.35">
      <c r="A5">
        <v>202</v>
      </c>
      <c r="B5">
        <v>202</v>
      </c>
      <c r="C5" t="s">
        <v>38</v>
      </c>
      <c r="D5" t="s">
        <v>39</v>
      </c>
      <c r="E5">
        <v>1</v>
      </c>
      <c r="F5" t="s">
        <v>372</v>
      </c>
      <c r="G5">
        <v>1</v>
      </c>
      <c r="H5">
        <v>2</v>
      </c>
      <c r="I5">
        <v>1</v>
      </c>
      <c r="J5">
        <v>4</v>
      </c>
      <c r="K5">
        <v>8</v>
      </c>
      <c r="L5">
        <v>8</v>
      </c>
      <c r="M5">
        <v>1</v>
      </c>
      <c r="N5" t="s">
        <v>117</v>
      </c>
      <c r="O5" t="s">
        <v>42</v>
      </c>
      <c r="P5" t="s">
        <v>43</v>
      </c>
      <c r="Q5" t="s">
        <v>44</v>
      </c>
      <c r="R5" t="s">
        <v>52</v>
      </c>
      <c r="S5" t="s">
        <v>53</v>
      </c>
      <c r="T5" t="s">
        <v>118</v>
      </c>
      <c r="U5">
        <v>4</v>
      </c>
      <c r="V5" t="s">
        <v>116</v>
      </c>
      <c r="W5" t="s">
        <v>179</v>
      </c>
      <c r="X5" t="s">
        <v>230</v>
      </c>
      <c r="Y5">
        <v>2</v>
      </c>
      <c r="Z5">
        <v>1</v>
      </c>
      <c r="AA5">
        <v>48</v>
      </c>
      <c r="AB5">
        <v>1.0660000000000001</v>
      </c>
      <c r="AC5" t="s">
        <v>179</v>
      </c>
      <c r="AD5">
        <v>4</v>
      </c>
      <c r="AE5">
        <v>5</v>
      </c>
      <c r="AF5">
        <v>0</v>
      </c>
      <c r="AG5">
        <v>1.6990000000000001</v>
      </c>
      <c r="AH5">
        <v>3.0339999999999998</v>
      </c>
      <c r="AI5">
        <v>1.0680000000000001</v>
      </c>
      <c r="AJ5" s="6" t="s">
        <v>124</v>
      </c>
      <c r="AK5" s="7"/>
      <c r="AL5" s="27" t="s">
        <v>379</v>
      </c>
      <c r="AM5" s="9"/>
      <c r="AN5" s="9"/>
      <c r="AO5" s="9"/>
      <c r="AP5" s="7"/>
      <c r="AQ5" s="8" t="s">
        <v>379</v>
      </c>
      <c r="AR5" s="9"/>
      <c r="AS5" s="9"/>
      <c r="AT5" s="9"/>
      <c r="AU5" s="7"/>
      <c r="AV5" s="8" t="s">
        <v>379</v>
      </c>
      <c r="AW5" s="9"/>
      <c r="AX5" s="9"/>
      <c r="AY5" s="9"/>
    </row>
    <row r="6" spans="1:52" x14ac:dyDescent="0.35">
      <c r="A6">
        <v>202</v>
      </c>
      <c r="B6">
        <v>202</v>
      </c>
      <c r="C6" t="s">
        <v>38</v>
      </c>
      <c r="D6" t="s">
        <v>39</v>
      </c>
      <c r="E6">
        <v>1</v>
      </c>
      <c r="F6" t="s">
        <v>372</v>
      </c>
      <c r="G6">
        <v>1</v>
      </c>
      <c r="H6">
        <v>2</v>
      </c>
      <c r="I6">
        <v>1</v>
      </c>
      <c r="J6">
        <v>5</v>
      </c>
      <c r="K6">
        <v>11</v>
      </c>
      <c r="L6">
        <v>11</v>
      </c>
      <c r="M6">
        <v>1</v>
      </c>
      <c r="N6" t="s">
        <v>77</v>
      </c>
      <c r="O6" t="s">
        <v>42</v>
      </c>
      <c r="P6" t="s">
        <v>78</v>
      </c>
      <c r="Q6" t="s">
        <v>79</v>
      </c>
      <c r="R6" t="s">
        <v>80</v>
      </c>
      <c r="S6" t="s">
        <v>81</v>
      </c>
      <c r="T6" t="s">
        <v>82</v>
      </c>
      <c r="U6">
        <v>5</v>
      </c>
      <c r="V6" t="s">
        <v>114</v>
      </c>
      <c r="W6" t="s">
        <v>238</v>
      </c>
      <c r="X6" t="s">
        <v>191</v>
      </c>
      <c r="Y6">
        <v>2</v>
      </c>
      <c r="Z6">
        <v>1</v>
      </c>
      <c r="AA6">
        <v>48</v>
      </c>
      <c r="AB6">
        <v>1.016</v>
      </c>
      <c r="AC6" t="s">
        <v>114</v>
      </c>
      <c r="AD6">
        <v>3</v>
      </c>
      <c r="AE6">
        <v>4</v>
      </c>
      <c r="AF6">
        <v>0</v>
      </c>
      <c r="AG6">
        <v>1.9930000000000001</v>
      </c>
      <c r="AH6">
        <v>3.0339999999999998</v>
      </c>
      <c r="AI6">
        <v>1.0109999999999999</v>
      </c>
      <c r="AJ6" s="6" t="s">
        <v>201</v>
      </c>
      <c r="AK6" s="7"/>
      <c r="AL6" s="10" t="s">
        <v>380</v>
      </c>
      <c r="AM6" s="9">
        <f>SUMIFS($AF:$AF,$G:$G,3,$O:$O,$AJ$4)/24</f>
        <v>0.16666666666666666</v>
      </c>
      <c r="AN6" s="9">
        <f>SUMIFS($AF:$AF,$G:$G,3,$O:$O,$AJ$5)/24</f>
        <v>0.20833333333333334</v>
      </c>
      <c r="AO6" s="9">
        <f>SUMIFS($AF:$AF,$G:$G,3,$O:$O,$AJ$6)/24</f>
        <v>0.29166666666666669</v>
      </c>
      <c r="AP6" s="7"/>
      <c r="AQ6" s="10" t="s">
        <v>380</v>
      </c>
      <c r="AR6" s="9">
        <f>COUNTIFS($G:$G,3,$O:$O,$AJ$4,$Y:$Y,1,$AF:$AF,1)/12</f>
        <v>0.16666666666666666</v>
      </c>
      <c r="AS6" s="9">
        <f>COUNTIFS($G:$G,3,$O:$O,$AJ$4,$AD:$AD,2)/12</f>
        <v>0.25</v>
      </c>
      <c r="AT6" s="9">
        <f>SUM(AR6,AS6)</f>
        <v>0.41666666666666663</v>
      </c>
      <c r="AU6" s="7"/>
      <c r="AV6" s="10" t="s">
        <v>380</v>
      </c>
      <c r="AW6" s="9">
        <f>COUNTIFS($G:$G,3,$O:$O,$AJ$4,$Y:$Y,2,$AF:$AF,1)/12</f>
        <v>0.16666666666666666</v>
      </c>
      <c r="AX6" s="9">
        <f>COUNTIFS($G:$G,3,$O:$O,$AJ$4,$AD:$AD,3)/12</f>
        <v>0.5</v>
      </c>
      <c r="AY6" s="9">
        <f>SUM(AW6,AX6)</f>
        <v>0.66666666666666663</v>
      </c>
    </row>
    <row r="7" spans="1:52" x14ac:dyDescent="0.35">
      <c r="A7">
        <v>202</v>
      </c>
      <c r="B7">
        <v>202</v>
      </c>
      <c r="C7" t="s">
        <v>38</v>
      </c>
      <c r="D7" t="s">
        <v>39</v>
      </c>
      <c r="E7">
        <v>1</v>
      </c>
      <c r="F7" t="s">
        <v>372</v>
      </c>
      <c r="G7">
        <v>1</v>
      </c>
      <c r="H7">
        <v>2</v>
      </c>
      <c r="I7">
        <v>1</v>
      </c>
      <c r="J7">
        <v>6</v>
      </c>
      <c r="K7">
        <v>7</v>
      </c>
      <c r="L7">
        <v>7</v>
      </c>
      <c r="M7">
        <v>1</v>
      </c>
      <c r="N7" t="s">
        <v>41</v>
      </c>
      <c r="O7" t="s">
        <v>42</v>
      </c>
      <c r="P7" t="s">
        <v>43</v>
      </c>
      <c r="Q7" t="s">
        <v>44</v>
      </c>
      <c r="R7" t="s">
        <v>45</v>
      </c>
      <c r="S7" t="s">
        <v>46</v>
      </c>
      <c r="T7" t="s">
        <v>47</v>
      </c>
      <c r="U7">
        <v>1</v>
      </c>
      <c r="V7" t="s">
        <v>118</v>
      </c>
      <c r="W7" t="s">
        <v>161</v>
      </c>
      <c r="X7" t="s">
        <v>243</v>
      </c>
      <c r="Y7">
        <v>1</v>
      </c>
      <c r="Z7">
        <v>1</v>
      </c>
      <c r="AA7">
        <v>48</v>
      </c>
      <c r="AB7">
        <v>1.216</v>
      </c>
      <c r="AC7" t="s">
        <v>243</v>
      </c>
      <c r="AD7">
        <v>4</v>
      </c>
      <c r="AE7">
        <v>5</v>
      </c>
      <c r="AF7">
        <v>0</v>
      </c>
      <c r="AG7">
        <v>1.9359999999999999</v>
      </c>
      <c r="AH7">
        <v>3.0329999999999999</v>
      </c>
      <c r="AI7">
        <v>1.2130000000000001</v>
      </c>
      <c r="AJ7" s="6"/>
      <c r="AK7" s="7"/>
      <c r="AL7" s="10" t="s">
        <v>381</v>
      </c>
      <c r="AM7" s="9">
        <f>SUMIFS($AF:$AF,$G:$G,4,$O:$O,$AJ$4)/24</f>
        <v>0.25</v>
      </c>
      <c r="AN7" s="9">
        <f>SUMIFS($AF:$AF,$G:$G,4,$O:$O,$AJ$5)/24</f>
        <v>0.45833333333333331</v>
      </c>
      <c r="AO7" s="9">
        <f>SUMIFS($AF:$AF,$G:$G,4,$O:$O,$AJ$6)/24</f>
        <v>0.41666666666666669</v>
      </c>
      <c r="AP7" s="7"/>
      <c r="AQ7" s="10" t="s">
        <v>381</v>
      </c>
      <c r="AR7" s="9">
        <f>COUNTIFS($G:$G,4,$O:$O,$AJ$4,$Y:$Y,1,$AF:$AF,1)/12</f>
        <v>0.33333333333333331</v>
      </c>
      <c r="AS7" s="9">
        <f>COUNTIFS($G:$G,4,$O:$O,$AJ$4,$AD:$AD,2)/12</f>
        <v>0.16666666666666666</v>
      </c>
      <c r="AT7" s="9">
        <f>SUM(AR7,AS7)</f>
        <v>0.5</v>
      </c>
      <c r="AU7" s="7"/>
      <c r="AV7" s="10" t="s">
        <v>381</v>
      </c>
      <c r="AW7" s="9">
        <f>COUNTIFS($G:$G,4,$O:$O,$AJ$4,$Y:$Y,2,$AF:$AF,1)/12</f>
        <v>0.16666666666666666</v>
      </c>
      <c r="AX7" s="9">
        <f>COUNTIFS($G:$G,4,$O:$O,$AJ$4,$AD:$AD,3)/12</f>
        <v>0.16666666666666666</v>
      </c>
      <c r="AY7" s="9">
        <f>SUM(AW7,AX7)</f>
        <v>0.33333333333333331</v>
      </c>
    </row>
    <row r="8" spans="1:52" x14ac:dyDescent="0.35">
      <c r="A8">
        <v>202</v>
      </c>
      <c r="B8">
        <v>202</v>
      </c>
      <c r="C8" t="s">
        <v>38</v>
      </c>
      <c r="D8" t="s">
        <v>39</v>
      </c>
      <c r="E8">
        <v>1</v>
      </c>
      <c r="F8" t="s">
        <v>372</v>
      </c>
      <c r="G8">
        <v>1</v>
      </c>
      <c r="H8">
        <v>2</v>
      </c>
      <c r="I8">
        <v>1</v>
      </c>
      <c r="J8">
        <v>7</v>
      </c>
      <c r="K8">
        <v>3</v>
      </c>
      <c r="L8">
        <v>3</v>
      </c>
      <c r="M8">
        <v>1</v>
      </c>
      <c r="N8" t="s">
        <v>121</v>
      </c>
      <c r="O8" t="s">
        <v>42</v>
      </c>
      <c r="P8" t="s">
        <v>70</v>
      </c>
      <c r="Q8" t="s">
        <v>71</v>
      </c>
      <c r="R8" t="s">
        <v>80</v>
      </c>
      <c r="S8" t="s">
        <v>81</v>
      </c>
      <c r="T8" t="s">
        <v>122</v>
      </c>
      <c r="U8">
        <v>2</v>
      </c>
      <c r="V8" t="s">
        <v>100</v>
      </c>
      <c r="W8" t="s">
        <v>233</v>
      </c>
      <c r="X8" t="s">
        <v>148</v>
      </c>
      <c r="Y8">
        <v>2</v>
      </c>
      <c r="Z8">
        <v>1</v>
      </c>
      <c r="AA8">
        <v>48</v>
      </c>
      <c r="AB8">
        <v>1.296</v>
      </c>
      <c r="AC8" t="s">
        <v>100</v>
      </c>
      <c r="AD8">
        <v>3</v>
      </c>
      <c r="AE8">
        <v>4</v>
      </c>
      <c r="AF8">
        <v>0</v>
      </c>
      <c r="AG8">
        <v>1.181</v>
      </c>
      <c r="AH8">
        <v>3.0339999999999998</v>
      </c>
      <c r="AI8">
        <v>1.294</v>
      </c>
      <c r="AJ8" s="6"/>
      <c r="AK8" s="11"/>
      <c r="AL8" s="10" t="s">
        <v>382</v>
      </c>
      <c r="AM8" s="9">
        <f>SUMIFS($AF:$AF,$G:$G,5,$O:$O,$AJ$4)/24</f>
        <v>0.5</v>
      </c>
      <c r="AN8" s="9">
        <f>SUMIFS($AF:$AF,$G:$G,5,$O:$O,$AJ$5)/24</f>
        <v>0.33333333333333331</v>
      </c>
      <c r="AO8" s="9">
        <f>SUMIFS($AF:$AF,$G:$G,5,$O:$O,$AJ$6)/24</f>
        <v>0.29166666666666669</v>
      </c>
      <c r="AP8" s="11"/>
      <c r="AQ8" s="10" t="s">
        <v>382</v>
      </c>
      <c r="AR8" s="9">
        <f>COUNTIFS($G:$G,5,$O:$O,$AJ$4,$Y:$Y,1,$AF:$AF,1)/12</f>
        <v>0.5</v>
      </c>
      <c r="AS8" s="9">
        <f>COUNTIFS($G:$G,5,$O:$O,$AJ$4,$AD:$AD,2)/12</f>
        <v>8.3333333333333329E-2</v>
      </c>
      <c r="AT8" s="9">
        <f t="shared" ref="AT8:AT11" si="0">SUM(AR8,AS8)</f>
        <v>0.58333333333333337</v>
      </c>
      <c r="AU8" s="11"/>
      <c r="AV8" s="10" t="s">
        <v>382</v>
      </c>
      <c r="AW8" s="9">
        <f>COUNTIFS($G:$G,5,$O:$O,$AJ$4,$Y:$Y,2,$AF:$AF,1)/12</f>
        <v>0.5</v>
      </c>
      <c r="AX8" s="9">
        <f>COUNTIFS($G:$G,5,$O:$O,$AJ$4,$AD:$AD,3)/12</f>
        <v>0.16666666666666666</v>
      </c>
      <c r="AY8" s="9">
        <f t="shared" ref="AY8:AY11" si="1">SUM(AW8,AX8)</f>
        <v>0.66666666666666663</v>
      </c>
    </row>
    <row r="9" spans="1:52" x14ac:dyDescent="0.35">
      <c r="A9">
        <v>202</v>
      </c>
      <c r="B9">
        <v>202</v>
      </c>
      <c r="C9" t="s">
        <v>38</v>
      </c>
      <c r="D9" t="s">
        <v>39</v>
      </c>
      <c r="E9">
        <v>1</v>
      </c>
      <c r="F9" t="s">
        <v>372</v>
      </c>
      <c r="G9">
        <v>1</v>
      </c>
      <c r="H9">
        <v>2</v>
      </c>
      <c r="I9">
        <v>1</v>
      </c>
      <c r="J9">
        <v>8</v>
      </c>
      <c r="K9">
        <v>2</v>
      </c>
      <c r="L9">
        <v>2</v>
      </c>
      <c r="M9">
        <v>1</v>
      </c>
      <c r="N9" t="s">
        <v>97</v>
      </c>
      <c r="O9" t="s">
        <v>42</v>
      </c>
      <c r="P9" t="s">
        <v>98</v>
      </c>
      <c r="Q9" t="s">
        <v>99</v>
      </c>
      <c r="R9" t="s">
        <v>80</v>
      </c>
      <c r="S9" t="s">
        <v>81</v>
      </c>
      <c r="T9" t="s">
        <v>100</v>
      </c>
      <c r="U9">
        <v>4</v>
      </c>
      <c r="V9" t="s">
        <v>110</v>
      </c>
      <c r="W9" t="s">
        <v>253</v>
      </c>
      <c r="X9" t="s">
        <v>171</v>
      </c>
      <c r="Y9">
        <v>1</v>
      </c>
      <c r="Z9">
        <v>1</v>
      </c>
      <c r="AA9">
        <v>48</v>
      </c>
      <c r="AB9">
        <v>1.1479999999999999</v>
      </c>
      <c r="AC9" t="s">
        <v>253</v>
      </c>
      <c r="AD9">
        <v>4</v>
      </c>
      <c r="AE9">
        <v>1</v>
      </c>
      <c r="AF9">
        <v>0</v>
      </c>
      <c r="AG9">
        <v>1.8939999999999999</v>
      </c>
      <c r="AH9">
        <v>3.0329999999999999</v>
      </c>
      <c r="AI9">
        <v>1.145</v>
      </c>
      <c r="AJ9" s="6"/>
      <c r="AK9" s="11"/>
      <c r="AL9" s="10" t="s">
        <v>383</v>
      </c>
      <c r="AM9" s="9">
        <f>SUMIFS($AF:$AF,$G:$G,6,$O:$O,$AJ$4)/24</f>
        <v>0.41666666666666669</v>
      </c>
      <c r="AN9" s="9">
        <f>SUMIFS($AF:$AF,$G:$G,6,$O:$O,$AJ$5)/24</f>
        <v>0.54166666666666663</v>
      </c>
      <c r="AO9" s="9">
        <f>SUMIFS($AF:$AF,$G:$G,6,$O:$O,$AJ$6)/24</f>
        <v>0.45833333333333331</v>
      </c>
      <c r="AP9" s="11"/>
      <c r="AQ9" s="10" t="s">
        <v>383</v>
      </c>
      <c r="AR9" s="9">
        <f>COUNTIFS($G:$G,6,$O:$O,$AJ$4,$Y:$Y,1,$AF:$AF,1)/12</f>
        <v>0.5</v>
      </c>
      <c r="AS9" s="9">
        <f>COUNTIFS($G:$G,6,$O:$O,$AJ$4,$AD:$AD,2)/12</f>
        <v>0.16666666666666666</v>
      </c>
      <c r="AT9" s="9">
        <f>SUM(AR9,AS9)</f>
        <v>0.66666666666666663</v>
      </c>
      <c r="AU9" s="11"/>
      <c r="AV9" s="10" t="s">
        <v>383</v>
      </c>
      <c r="AW9" s="9">
        <f>COUNTIFS($G:$G,6,$O:$O,$AJ$4,$Y:$Y,2,$AF:$AF,1)/12</f>
        <v>0.33333333333333331</v>
      </c>
      <c r="AX9" s="9">
        <f>COUNTIFS($G:$G,6,$O:$O,$AJ$4,$AD:$AD,3)/12</f>
        <v>0.25</v>
      </c>
      <c r="AY9" s="9">
        <f>SUM(AW9,AX9)</f>
        <v>0.58333333333333326</v>
      </c>
    </row>
    <row r="10" spans="1:52" x14ac:dyDescent="0.35">
      <c r="A10">
        <v>202</v>
      </c>
      <c r="B10">
        <v>202</v>
      </c>
      <c r="C10" t="s">
        <v>38</v>
      </c>
      <c r="D10" t="s">
        <v>39</v>
      </c>
      <c r="E10">
        <v>1</v>
      </c>
      <c r="F10" t="s">
        <v>372</v>
      </c>
      <c r="G10">
        <v>1</v>
      </c>
      <c r="H10">
        <v>2</v>
      </c>
      <c r="I10">
        <v>1</v>
      </c>
      <c r="J10">
        <v>9</v>
      </c>
      <c r="K10">
        <v>6</v>
      </c>
      <c r="L10">
        <v>6</v>
      </c>
      <c r="M10">
        <v>1</v>
      </c>
      <c r="N10" t="s">
        <v>89</v>
      </c>
      <c r="O10" t="s">
        <v>42</v>
      </c>
      <c r="P10" t="s">
        <v>60</v>
      </c>
      <c r="Q10" t="s">
        <v>61</v>
      </c>
      <c r="R10" t="s">
        <v>52</v>
      </c>
      <c r="S10" t="s">
        <v>53</v>
      </c>
      <c r="T10" t="s">
        <v>90</v>
      </c>
      <c r="U10">
        <v>5</v>
      </c>
      <c r="V10" t="s">
        <v>64</v>
      </c>
      <c r="W10" t="s">
        <v>249</v>
      </c>
      <c r="X10" t="s">
        <v>187</v>
      </c>
      <c r="Y10">
        <v>1</v>
      </c>
      <c r="Z10">
        <v>1</v>
      </c>
      <c r="AA10">
        <v>48</v>
      </c>
      <c r="AB10">
        <v>1.145</v>
      </c>
      <c r="AC10" t="s">
        <v>64</v>
      </c>
      <c r="AD10">
        <v>2</v>
      </c>
      <c r="AE10">
        <v>4</v>
      </c>
      <c r="AF10">
        <v>0</v>
      </c>
      <c r="AG10">
        <v>1.236</v>
      </c>
      <c r="AH10">
        <v>3.0339999999999998</v>
      </c>
      <c r="AI10">
        <v>1.149</v>
      </c>
      <c r="AJ10" s="6"/>
      <c r="AK10" s="11"/>
      <c r="AL10" s="10" t="s">
        <v>384</v>
      </c>
      <c r="AM10" s="9">
        <f>SUMIFS($AF:$AF,$G:$G,7,$O:$O,$AJ$4)/24</f>
        <v>0.5</v>
      </c>
      <c r="AN10" s="9">
        <f>SUMIFS($AF:$AF,$G:$G,7,$O:$O,$AJ$5)/24</f>
        <v>0.54166666666666663</v>
      </c>
      <c r="AO10" s="9">
        <f>SUMIFS($AF:$AF,$G:$G,7,$O:$O,$AJ$6)/24</f>
        <v>0.375</v>
      </c>
      <c r="AP10" s="11"/>
      <c r="AQ10" s="10" t="s">
        <v>384</v>
      </c>
      <c r="AR10" s="9">
        <f>COUNTIFS($G:$G,7,$O:$O,$AJ$4,$Y:$Y,1,$AF:$AF,1)/12</f>
        <v>0.58333333333333337</v>
      </c>
      <c r="AS10" s="9">
        <f>COUNTIFS($G:$G,7,$O:$O,$AJ$4,$AD:$AD,2)/12</f>
        <v>0.16666666666666666</v>
      </c>
      <c r="AT10" s="9">
        <f t="shared" si="0"/>
        <v>0.75</v>
      </c>
      <c r="AU10" s="11"/>
      <c r="AV10" s="10" t="s">
        <v>384</v>
      </c>
      <c r="AW10" s="9">
        <f>COUNTIFS($G:$G,7,$O:$O,$AJ$4,$Y:$Y,2,$AF:$AF,1)/12</f>
        <v>0.41666666666666669</v>
      </c>
      <c r="AX10" s="9">
        <f>COUNTIFS($G:$G,7,$O:$O,$AJ$4,$AD:$AD,3)/12</f>
        <v>0.41666666666666669</v>
      </c>
      <c r="AY10" s="9">
        <f t="shared" si="1"/>
        <v>0.83333333333333337</v>
      </c>
    </row>
    <row r="11" spans="1:52" x14ac:dyDescent="0.35">
      <c r="A11">
        <v>202</v>
      </c>
      <c r="B11">
        <v>202</v>
      </c>
      <c r="C11" t="s">
        <v>38</v>
      </c>
      <c r="D11" t="s">
        <v>39</v>
      </c>
      <c r="E11">
        <v>1</v>
      </c>
      <c r="F11" t="s">
        <v>372</v>
      </c>
      <c r="G11">
        <v>1</v>
      </c>
      <c r="H11">
        <v>2</v>
      </c>
      <c r="I11">
        <v>1</v>
      </c>
      <c r="J11">
        <v>10</v>
      </c>
      <c r="K11">
        <v>10</v>
      </c>
      <c r="L11">
        <v>10</v>
      </c>
      <c r="M11">
        <v>1</v>
      </c>
      <c r="N11" t="s">
        <v>107</v>
      </c>
      <c r="O11" t="s">
        <v>42</v>
      </c>
      <c r="P11" t="s">
        <v>56</v>
      </c>
      <c r="Q11" t="s">
        <v>57</v>
      </c>
      <c r="R11" t="s">
        <v>62</v>
      </c>
      <c r="S11" t="s">
        <v>63</v>
      </c>
      <c r="T11" t="s">
        <v>108</v>
      </c>
      <c r="U11">
        <v>4</v>
      </c>
      <c r="V11" t="s">
        <v>58</v>
      </c>
      <c r="W11" t="s">
        <v>207</v>
      </c>
      <c r="X11" t="s">
        <v>175</v>
      </c>
      <c r="Y11">
        <v>1</v>
      </c>
      <c r="Z11">
        <v>1</v>
      </c>
      <c r="AA11">
        <v>48</v>
      </c>
      <c r="AB11">
        <v>1.2869999999999999</v>
      </c>
      <c r="AC11" t="s">
        <v>175</v>
      </c>
      <c r="AD11">
        <v>4</v>
      </c>
      <c r="AE11">
        <v>5</v>
      </c>
      <c r="AF11">
        <v>0</v>
      </c>
      <c r="AG11">
        <v>1.1319999999999999</v>
      </c>
      <c r="AH11">
        <v>3.0339999999999998</v>
      </c>
      <c r="AI11">
        <v>1.2809999999999999</v>
      </c>
      <c r="AJ11" s="6"/>
      <c r="AK11" s="11"/>
      <c r="AL11" s="10" t="s">
        <v>385</v>
      </c>
      <c r="AM11" s="9">
        <f>SUMIFS($AF:$AF,$G:$G,8,$O:$O,$AJ$4)/24</f>
        <v>0.45833333333333331</v>
      </c>
      <c r="AN11" s="9">
        <f>SUMIFS($AF:$AF,$G:$G,8,$O:$O,$AJ$5)/24</f>
        <v>0.58333333333333337</v>
      </c>
      <c r="AO11" s="9">
        <f>SUMIFS($AF:$AF,$G:$G,8,$O:$O,$AJ$6)/24</f>
        <v>0.58333333333333337</v>
      </c>
      <c r="AP11" s="11"/>
      <c r="AQ11" s="10" t="s">
        <v>385</v>
      </c>
      <c r="AR11" s="9">
        <f>COUNTIFS($G:$G,8,$O:$O,$AJ$4,$Y:$Y,1,$AF:$AF,1)/12</f>
        <v>0.58333333333333337</v>
      </c>
      <c r="AS11" s="9">
        <f>COUNTIFS($G:$G,8,$O:$O,$AJ$4,$AD:$AD,2)/12</f>
        <v>0.16666666666666666</v>
      </c>
      <c r="AT11" s="9">
        <f t="shared" si="0"/>
        <v>0.75</v>
      </c>
      <c r="AU11" s="11"/>
      <c r="AV11" s="10" t="s">
        <v>385</v>
      </c>
      <c r="AW11" s="9">
        <f>COUNTIFS($G:$G,8,$O:$O,$AJ$4,$Y:$Y,2,$AF:$AF,1)/12</f>
        <v>0.33333333333333331</v>
      </c>
      <c r="AX11" s="9">
        <f>COUNTIFS($G:$G,8,$O:$O,$AJ$4,$AD:$AD,3)/12</f>
        <v>0.33333333333333331</v>
      </c>
      <c r="AY11" s="9">
        <f t="shared" si="1"/>
        <v>0.66666666666666663</v>
      </c>
    </row>
    <row r="12" spans="1:52" x14ac:dyDescent="0.35">
      <c r="A12">
        <v>202</v>
      </c>
      <c r="B12">
        <v>202</v>
      </c>
      <c r="C12" t="s">
        <v>38</v>
      </c>
      <c r="D12" t="s">
        <v>39</v>
      </c>
      <c r="E12">
        <v>1</v>
      </c>
      <c r="F12" t="s">
        <v>372</v>
      </c>
      <c r="G12">
        <v>1</v>
      </c>
      <c r="H12">
        <v>2</v>
      </c>
      <c r="I12">
        <v>1</v>
      </c>
      <c r="J12">
        <v>11</v>
      </c>
      <c r="K12">
        <v>4</v>
      </c>
      <c r="L12">
        <v>4</v>
      </c>
      <c r="M12">
        <v>1</v>
      </c>
      <c r="N12" t="s">
        <v>69</v>
      </c>
      <c r="O12" t="s">
        <v>42</v>
      </c>
      <c r="P12" t="s">
        <v>70</v>
      </c>
      <c r="Q12" t="s">
        <v>71</v>
      </c>
      <c r="R12" t="s">
        <v>62</v>
      </c>
      <c r="S12" t="s">
        <v>63</v>
      </c>
      <c r="T12" t="s">
        <v>72</v>
      </c>
      <c r="U12">
        <v>1</v>
      </c>
      <c r="V12" t="s">
        <v>122</v>
      </c>
      <c r="W12" t="s">
        <v>222</v>
      </c>
      <c r="X12" t="s">
        <v>199</v>
      </c>
      <c r="Y12">
        <v>1</v>
      </c>
      <c r="Z12">
        <v>1</v>
      </c>
      <c r="AA12">
        <v>48</v>
      </c>
      <c r="AB12">
        <v>1.3460000000000001</v>
      </c>
      <c r="AC12" t="s">
        <v>72</v>
      </c>
      <c r="AD12">
        <v>1</v>
      </c>
      <c r="AE12">
        <v>1</v>
      </c>
      <c r="AF12">
        <v>1</v>
      </c>
      <c r="AG12">
        <v>2.2320000000000002</v>
      </c>
      <c r="AH12">
        <v>3.0339999999999998</v>
      </c>
      <c r="AI12">
        <v>1.347</v>
      </c>
      <c r="AJ12" s="6"/>
      <c r="AM12" s="30">
        <f>AVERAGE(AM4,AM6:AM11)</f>
        <v>0.3392857142857143</v>
      </c>
      <c r="AN12" s="30">
        <f t="shared" ref="AN12:AO12" si="2">AVERAGE(AN4,AN6:AN11)</f>
        <v>0.4107142857142857</v>
      </c>
      <c r="AO12" s="30">
        <f t="shared" si="2"/>
        <v>0.36309523809523808</v>
      </c>
      <c r="AR12" s="30">
        <f>AVERAGE(AR4,AR6:AR11)</f>
        <v>0.39285714285714285</v>
      </c>
      <c r="AS12" s="30">
        <f t="shared" ref="AS12" si="3">AVERAGE(AS4,AS6:AS11)</f>
        <v>0.16666666666666666</v>
      </c>
      <c r="AT12" s="30">
        <f t="shared" ref="AT12" si="4">AVERAGE(AT4,AT6:AT11)</f>
        <v>0.55952380952380953</v>
      </c>
      <c r="AW12" s="30">
        <f>AVERAGE(AW4,AW6:AW11)</f>
        <v>0.2857142857142857</v>
      </c>
      <c r="AX12" s="30">
        <f t="shared" ref="AX12" si="5">AVERAGE(AX4,AX6:AX11)</f>
        <v>0.33333333333333337</v>
      </c>
      <c r="AY12" s="30">
        <f t="shared" ref="AY12" si="6">AVERAGE(AY4,AY6:AY11)</f>
        <v>0.61904761904761896</v>
      </c>
    </row>
    <row r="13" spans="1:52" x14ac:dyDescent="0.35">
      <c r="A13">
        <v>202</v>
      </c>
      <c r="B13">
        <v>202</v>
      </c>
      <c r="C13" t="s">
        <v>38</v>
      </c>
      <c r="D13" t="s">
        <v>39</v>
      </c>
      <c r="E13">
        <v>1</v>
      </c>
      <c r="F13" t="s">
        <v>372</v>
      </c>
      <c r="G13">
        <v>1</v>
      </c>
      <c r="H13">
        <v>2</v>
      </c>
      <c r="I13">
        <v>1</v>
      </c>
      <c r="J13">
        <v>12</v>
      </c>
      <c r="K13">
        <v>9</v>
      </c>
      <c r="L13">
        <v>9</v>
      </c>
      <c r="M13">
        <v>1</v>
      </c>
      <c r="N13" t="s">
        <v>55</v>
      </c>
      <c r="O13" t="s">
        <v>42</v>
      </c>
      <c r="P13" t="s">
        <v>56</v>
      </c>
      <c r="Q13" t="s">
        <v>57</v>
      </c>
      <c r="R13" t="s">
        <v>45</v>
      </c>
      <c r="S13" t="s">
        <v>46</v>
      </c>
      <c r="T13" t="s">
        <v>58</v>
      </c>
      <c r="U13">
        <v>5</v>
      </c>
      <c r="V13" t="s">
        <v>76</v>
      </c>
      <c r="W13" t="s">
        <v>251</v>
      </c>
      <c r="X13" t="s">
        <v>145</v>
      </c>
      <c r="Y13">
        <v>2</v>
      </c>
      <c r="Z13">
        <v>1</v>
      </c>
      <c r="AA13">
        <v>48</v>
      </c>
      <c r="AB13">
        <v>1.246</v>
      </c>
      <c r="AC13" t="s">
        <v>251</v>
      </c>
      <c r="AD13">
        <v>4</v>
      </c>
      <c r="AE13">
        <v>2</v>
      </c>
      <c r="AF13">
        <v>0</v>
      </c>
      <c r="AG13">
        <v>2.726</v>
      </c>
      <c r="AH13">
        <v>3.0339999999999998</v>
      </c>
      <c r="AI13">
        <v>1.244</v>
      </c>
      <c r="AJ13" s="6"/>
      <c r="AK13" s="5" t="s">
        <v>386</v>
      </c>
      <c r="AM13" s="5" t="s">
        <v>375</v>
      </c>
      <c r="AN13" s="5" t="s">
        <v>376</v>
      </c>
      <c r="AO13" s="5" t="s">
        <v>377</v>
      </c>
      <c r="AQ13" s="19" t="s">
        <v>376</v>
      </c>
      <c r="AR13" s="17" t="s">
        <v>390</v>
      </c>
      <c r="AS13" s="17" t="s">
        <v>391</v>
      </c>
      <c r="AT13" s="17" t="s">
        <v>392</v>
      </c>
      <c r="AU13" s="17"/>
      <c r="AV13" s="19" t="s">
        <v>376</v>
      </c>
      <c r="AW13" s="17" t="s">
        <v>393</v>
      </c>
      <c r="AX13" s="17" t="s">
        <v>394</v>
      </c>
      <c r="AY13" s="17" t="s">
        <v>395</v>
      </c>
    </row>
    <row r="14" spans="1:52" x14ac:dyDescent="0.35">
      <c r="A14">
        <v>202</v>
      </c>
      <c r="B14">
        <v>202</v>
      </c>
      <c r="C14" t="s">
        <v>38</v>
      </c>
      <c r="D14" t="s">
        <v>39</v>
      </c>
      <c r="E14">
        <v>1</v>
      </c>
      <c r="F14" t="s">
        <v>372</v>
      </c>
      <c r="G14">
        <v>1</v>
      </c>
      <c r="H14">
        <v>2</v>
      </c>
      <c r="I14">
        <v>1</v>
      </c>
      <c r="J14">
        <v>13</v>
      </c>
      <c r="K14">
        <v>20</v>
      </c>
      <c r="L14">
        <v>20</v>
      </c>
      <c r="M14">
        <v>1</v>
      </c>
      <c r="N14" t="s">
        <v>149</v>
      </c>
      <c r="O14" t="s">
        <v>124</v>
      </c>
      <c r="P14" t="s">
        <v>135</v>
      </c>
      <c r="Q14" t="s">
        <v>136</v>
      </c>
      <c r="R14" t="s">
        <v>150</v>
      </c>
      <c r="S14" t="s">
        <v>53</v>
      </c>
      <c r="T14" t="s">
        <v>151</v>
      </c>
      <c r="U14">
        <v>4</v>
      </c>
      <c r="V14" t="s">
        <v>175</v>
      </c>
      <c r="W14" t="s">
        <v>112</v>
      </c>
      <c r="X14" t="s">
        <v>253</v>
      </c>
      <c r="Y14">
        <v>2</v>
      </c>
      <c r="Z14">
        <v>1</v>
      </c>
      <c r="AA14">
        <v>48</v>
      </c>
      <c r="AB14">
        <v>1.1559999999999999</v>
      </c>
      <c r="AC14" t="s">
        <v>151</v>
      </c>
      <c r="AD14">
        <v>1</v>
      </c>
      <c r="AE14">
        <v>4</v>
      </c>
      <c r="AF14">
        <v>1</v>
      </c>
      <c r="AG14">
        <v>2.819</v>
      </c>
      <c r="AH14">
        <v>3.0339999999999998</v>
      </c>
      <c r="AI14">
        <v>1.1519999999999999</v>
      </c>
      <c r="AJ14" s="6"/>
      <c r="AK14" s="7"/>
      <c r="AL14" s="8" t="s">
        <v>378</v>
      </c>
      <c r="AM14" s="9">
        <f>AVERAGEIFS($AG:$AG,$AF:$AF,1,$G:$G,1,$O:$O,$AJ$4)</f>
        <v>1.931</v>
      </c>
      <c r="AN14" s="9">
        <f>AVERAGEIFS($AG:$AG,$AF:$AF,1,$G:$G,1,$O:$O,$AJ$5)</f>
        <v>2.8134000000000001</v>
      </c>
      <c r="AO14" s="9">
        <f>AVERAGEIFS($AG:$AG,$AF:$AF,1,$G:$G,1,$O:$O,$AJ$6)</f>
        <v>2.5583333333333336</v>
      </c>
      <c r="AP14" s="7"/>
      <c r="AQ14" s="8" t="s">
        <v>378</v>
      </c>
      <c r="AR14" s="9">
        <f>COUNTIFS($G:$G,1,$O:$O,$AJ$5,$Y:$Y,1,$AF:$AF,1)/12</f>
        <v>0.25</v>
      </c>
      <c r="AS14" s="9">
        <f>COUNTIFS($G:$G,1,$O:$O,$AJ$5,$AD:$AD,2)/12</f>
        <v>8.3333333333333329E-2</v>
      </c>
      <c r="AT14" s="9">
        <f>SUM(AR14,AS14)</f>
        <v>0.33333333333333331</v>
      </c>
      <c r="AU14" s="7"/>
      <c r="AV14" s="8" t="s">
        <v>378</v>
      </c>
      <c r="AW14" s="9">
        <f>COUNTIFS($G:$G,1,$O:$O,$AJ$5,$Y:$Y,2,$AF:$AF,1)/12</f>
        <v>0.16666666666666666</v>
      </c>
      <c r="AX14" s="9">
        <f>COUNTIFS($G:$G,1,$O:$O,$AJ$5,$AD:$AD,3)/12</f>
        <v>0.33333333333333331</v>
      </c>
      <c r="AY14" s="9">
        <f>SUM(AW14,AX14)</f>
        <v>0.5</v>
      </c>
    </row>
    <row r="15" spans="1:52" x14ac:dyDescent="0.35">
      <c r="A15">
        <v>202</v>
      </c>
      <c r="B15">
        <v>202</v>
      </c>
      <c r="C15" t="s">
        <v>38</v>
      </c>
      <c r="D15" t="s">
        <v>39</v>
      </c>
      <c r="E15">
        <v>1</v>
      </c>
      <c r="F15" t="s">
        <v>372</v>
      </c>
      <c r="G15">
        <v>1</v>
      </c>
      <c r="H15">
        <v>2</v>
      </c>
      <c r="I15">
        <v>1</v>
      </c>
      <c r="J15">
        <v>14</v>
      </c>
      <c r="K15">
        <v>15</v>
      </c>
      <c r="L15">
        <v>15</v>
      </c>
      <c r="M15">
        <v>1</v>
      </c>
      <c r="N15" t="s">
        <v>156</v>
      </c>
      <c r="O15" t="s">
        <v>124</v>
      </c>
      <c r="P15" t="s">
        <v>157</v>
      </c>
      <c r="Q15" t="s">
        <v>158</v>
      </c>
      <c r="R15" t="s">
        <v>132</v>
      </c>
      <c r="S15" t="s">
        <v>81</v>
      </c>
      <c r="T15" t="s">
        <v>159</v>
      </c>
      <c r="U15">
        <v>4</v>
      </c>
      <c r="V15" t="s">
        <v>165</v>
      </c>
      <c r="W15" t="s">
        <v>110</v>
      </c>
      <c r="X15" t="s">
        <v>249</v>
      </c>
      <c r="Y15">
        <v>2</v>
      </c>
      <c r="Z15">
        <v>1</v>
      </c>
      <c r="AA15">
        <v>48</v>
      </c>
      <c r="AB15">
        <v>1.089</v>
      </c>
      <c r="AC15" t="s">
        <v>165</v>
      </c>
      <c r="AD15">
        <v>3</v>
      </c>
      <c r="AE15">
        <v>1</v>
      </c>
      <c r="AF15">
        <v>0</v>
      </c>
      <c r="AG15">
        <v>2.411</v>
      </c>
      <c r="AH15">
        <v>3.0339999999999998</v>
      </c>
      <c r="AI15">
        <v>1.087</v>
      </c>
      <c r="AJ15" s="6"/>
      <c r="AK15" s="7"/>
      <c r="AL15" s="8" t="s">
        <v>379</v>
      </c>
      <c r="AM15" s="9"/>
      <c r="AN15" s="9"/>
      <c r="AO15" s="9"/>
      <c r="AP15" s="7"/>
      <c r="AQ15" s="8" t="s">
        <v>379</v>
      </c>
      <c r="AR15" s="9"/>
      <c r="AS15" s="9"/>
      <c r="AT15" s="9"/>
      <c r="AU15" s="7"/>
      <c r="AV15" s="8" t="s">
        <v>379</v>
      </c>
      <c r="AW15" s="9"/>
      <c r="AX15" s="9"/>
      <c r="AY15" s="9"/>
      <c r="AZ15" s="20"/>
    </row>
    <row r="16" spans="1:52" x14ac:dyDescent="0.35">
      <c r="A16">
        <v>202</v>
      </c>
      <c r="B16">
        <v>202</v>
      </c>
      <c r="C16" t="s">
        <v>38</v>
      </c>
      <c r="D16" t="s">
        <v>39</v>
      </c>
      <c r="E16">
        <v>1</v>
      </c>
      <c r="F16" t="s">
        <v>372</v>
      </c>
      <c r="G16">
        <v>1</v>
      </c>
      <c r="H16">
        <v>2</v>
      </c>
      <c r="I16">
        <v>1</v>
      </c>
      <c r="J16">
        <v>15</v>
      </c>
      <c r="K16">
        <v>22</v>
      </c>
      <c r="L16">
        <v>22</v>
      </c>
      <c r="M16">
        <v>1</v>
      </c>
      <c r="N16" t="s">
        <v>146</v>
      </c>
      <c r="O16" t="s">
        <v>124</v>
      </c>
      <c r="P16" t="s">
        <v>125</v>
      </c>
      <c r="Q16" t="s">
        <v>126</v>
      </c>
      <c r="R16" t="s">
        <v>147</v>
      </c>
      <c r="S16" t="s">
        <v>63</v>
      </c>
      <c r="T16" t="s">
        <v>148</v>
      </c>
      <c r="U16">
        <v>2</v>
      </c>
      <c r="V16" t="s">
        <v>128</v>
      </c>
      <c r="W16" t="s">
        <v>122</v>
      </c>
      <c r="X16" t="s">
        <v>251</v>
      </c>
      <c r="Y16">
        <v>1</v>
      </c>
      <c r="Z16">
        <v>1</v>
      </c>
      <c r="AA16">
        <v>48</v>
      </c>
      <c r="AB16">
        <v>1.016</v>
      </c>
      <c r="AC16" t="s">
        <v>148</v>
      </c>
      <c r="AD16">
        <v>1</v>
      </c>
      <c r="AE16">
        <v>2</v>
      </c>
      <c r="AF16">
        <v>1</v>
      </c>
      <c r="AG16">
        <v>3.8919999999999999</v>
      </c>
      <c r="AH16">
        <v>3.0339999999999998</v>
      </c>
      <c r="AI16">
        <v>1.016</v>
      </c>
      <c r="AJ16" s="6"/>
      <c r="AK16" s="7"/>
      <c r="AL16" s="10" t="s">
        <v>380</v>
      </c>
      <c r="AM16" s="9">
        <f>AVERAGEIFS($AG:$AG,$AF:$AF,1,$G:$G,3,$O:$O,$AJ$4)</f>
        <v>2.5344999999999995</v>
      </c>
      <c r="AN16" s="9">
        <f>AVERAGEIFS($AG:$AG,$AF:$AF,1,$G:$G,3,$O:$O,$AJ$5)</f>
        <v>2.3890000000000002</v>
      </c>
      <c r="AO16" s="9">
        <f>AVERAGEIFS($AG:$AG,$AF:$AF,1,$G:$G,3,$O:$O,$AJ$6)</f>
        <v>2.1020000000000003</v>
      </c>
      <c r="AP16" s="7"/>
      <c r="AQ16" s="10" t="s">
        <v>380</v>
      </c>
      <c r="AR16" s="9">
        <f>COUNTIFS($G:$G,3,$O:$O,$AJ$5,$Y:$Y,1,$AF:$AF,1)/12</f>
        <v>0.16666666666666666</v>
      </c>
      <c r="AS16" s="9">
        <f>COUNTIFS($G:$G,3,$O:$O,$AJ$5,$AD:$AD,2)/12</f>
        <v>0.25</v>
      </c>
      <c r="AT16" s="9">
        <f>SUM(AR16,AS16)</f>
        <v>0.41666666666666663</v>
      </c>
      <c r="AU16" s="7"/>
      <c r="AV16" s="10" t="s">
        <v>380</v>
      </c>
      <c r="AW16" s="9">
        <f>COUNTIFS($G:$G,3,$O:$O,$AJ$5,$Y:$Y,2,$AF:$AF,1)/12</f>
        <v>0.25</v>
      </c>
      <c r="AX16" s="9">
        <f>COUNTIFS($G:$G,3,$O:$O,$AJ$5,$AD:$AD,3)/12</f>
        <v>0.16666666666666666</v>
      </c>
      <c r="AY16" s="9">
        <f>SUM(AW16,AX16)</f>
        <v>0.41666666666666663</v>
      </c>
    </row>
    <row r="17" spans="1:51" x14ac:dyDescent="0.35">
      <c r="A17">
        <v>202</v>
      </c>
      <c r="B17">
        <v>202</v>
      </c>
      <c r="C17" t="s">
        <v>38</v>
      </c>
      <c r="D17" t="s">
        <v>39</v>
      </c>
      <c r="E17">
        <v>1</v>
      </c>
      <c r="F17" t="s">
        <v>372</v>
      </c>
      <c r="G17">
        <v>1</v>
      </c>
      <c r="H17">
        <v>2</v>
      </c>
      <c r="I17">
        <v>1</v>
      </c>
      <c r="J17">
        <v>16</v>
      </c>
      <c r="K17">
        <v>19</v>
      </c>
      <c r="L17">
        <v>19</v>
      </c>
      <c r="M17">
        <v>1</v>
      </c>
      <c r="N17" t="s">
        <v>134</v>
      </c>
      <c r="O17" t="s">
        <v>124</v>
      </c>
      <c r="P17" t="s">
        <v>135</v>
      </c>
      <c r="Q17" t="s">
        <v>136</v>
      </c>
      <c r="R17" t="s">
        <v>127</v>
      </c>
      <c r="S17" t="s">
        <v>46</v>
      </c>
      <c r="T17" t="s">
        <v>137</v>
      </c>
      <c r="U17">
        <v>2</v>
      </c>
      <c r="V17" t="s">
        <v>151</v>
      </c>
      <c r="W17" t="s">
        <v>243</v>
      </c>
      <c r="X17" t="s">
        <v>114</v>
      </c>
      <c r="Y17">
        <v>1</v>
      </c>
      <c r="Z17">
        <v>1</v>
      </c>
      <c r="AA17">
        <v>48</v>
      </c>
      <c r="AB17">
        <v>1.3180000000000001</v>
      </c>
      <c r="AC17" t="s">
        <v>114</v>
      </c>
      <c r="AD17">
        <v>4</v>
      </c>
      <c r="AE17">
        <v>4</v>
      </c>
      <c r="AF17">
        <v>0</v>
      </c>
      <c r="AG17">
        <v>2.8159999999999998</v>
      </c>
      <c r="AH17">
        <v>3.0329999999999999</v>
      </c>
      <c r="AI17">
        <v>1.3140000000000001</v>
      </c>
      <c r="AJ17" s="6"/>
      <c r="AK17" s="7"/>
      <c r="AL17" s="10" t="s">
        <v>381</v>
      </c>
      <c r="AM17" s="9">
        <f>AVERAGEIFS($AG:$AG,$AF:$AF,1,$G:$G,4,$O:$O,$AJ$4)</f>
        <v>2.9578333333333333</v>
      </c>
      <c r="AN17" s="9">
        <f>AVERAGEIFS($AG:$AG,$AF:$AF,1,$G:$G,4,$O:$O,$AJ$5)</f>
        <v>1.8536363636363637</v>
      </c>
      <c r="AO17" s="9">
        <f>AVERAGEIFS($AG:$AG,$AF:$AF,1,$G:$G,4,$O:$O,$AJ$6)</f>
        <v>2.1308999999999996</v>
      </c>
      <c r="AP17" s="7"/>
      <c r="AQ17" s="10" t="s">
        <v>381</v>
      </c>
      <c r="AR17" s="9">
        <f>COUNTIFS($G:$G,4,$O:$O,$AJ$5,$Y:$Y,1,$AF:$AF,1)/12</f>
        <v>0.41666666666666669</v>
      </c>
      <c r="AS17" s="9">
        <f>COUNTIFS($G:$G,4,$O:$O,$AJ$5,$AD:$AD,2)/12</f>
        <v>0.41666666666666669</v>
      </c>
      <c r="AT17" s="9">
        <f>SUM(AR17,AS17)</f>
        <v>0.83333333333333337</v>
      </c>
      <c r="AU17" s="7"/>
      <c r="AV17" s="10" t="s">
        <v>381</v>
      </c>
      <c r="AW17" s="9">
        <f>COUNTIFS($G:$G,4,$O:$O,$AJ$5,$Y:$Y,2,$AF:$AF,1)/12</f>
        <v>0.5</v>
      </c>
      <c r="AX17" s="9">
        <f>COUNTIFS($G:$G,4,$O:$O,$AJ$5,$AD:$AD,3)/12</f>
        <v>0.25</v>
      </c>
      <c r="AY17" s="9">
        <f>SUM(AW17,AX17)</f>
        <v>0.75</v>
      </c>
    </row>
    <row r="18" spans="1:51" x14ac:dyDescent="0.35">
      <c r="A18">
        <v>202</v>
      </c>
      <c r="B18">
        <v>202</v>
      </c>
      <c r="C18" t="s">
        <v>38</v>
      </c>
      <c r="D18" t="s">
        <v>39</v>
      </c>
      <c r="E18">
        <v>1</v>
      </c>
      <c r="F18" t="s">
        <v>372</v>
      </c>
      <c r="G18">
        <v>1</v>
      </c>
      <c r="H18">
        <v>2</v>
      </c>
      <c r="I18">
        <v>1</v>
      </c>
      <c r="J18">
        <v>17</v>
      </c>
      <c r="K18">
        <v>24</v>
      </c>
      <c r="L18">
        <v>24</v>
      </c>
      <c r="M18">
        <v>1</v>
      </c>
      <c r="N18" t="s">
        <v>198</v>
      </c>
      <c r="O18" t="s">
        <v>124</v>
      </c>
      <c r="P18" t="s">
        <v>177</v>
      </c>
      <c r="Q18" t="s">
        <v>178</v>
      </c>
      <c r="R18" t="s">
        <v>150</v>
      </c>
      <c r="S18" t="s">
        <v>53</v>
      </c>
      <c r="T18" t="s">
        <v>199</v>
      </c>
      <c r="U18">
        <v>5</v>
      </c>
      <c r="V18" t="s">
        <v>179</v>
      </c>
      <c r="W18" t="s">
        <v>247</v>
      </c>
      <c r="X18" t="s">
        <v>72</v>
      </c>
      <c r="Y18">
        <v>1</v>
      </c>
      <c r="Z18">
        <v>1</v>
      </c>
      <c r="AA18">
        <v>48</v>
      </c>
      <c r="AB18">
        <v>0.70499999999999996</v>
      </c>
      <c r="AC18" t="s">
        <v>199</v>
      </c>
      <c r="AD18">
        <v>1</v>
      </c>
      <c r="AE18">
        <v>5</v>
      </c>
      <c r="AF18">
        <v>1</v>
      </c>
      <c r="AG18">
        <v>2.569</v>
      </c>
      <c r="AH18">
        <v>3.0339999999999998</v>
      </c>
      <c r="AI18">
        <v>0.70399999999999996</v>
      </c>
      <c r="AJ18" s="6"/>
      <c r="AK18" s="11"/>
      <c r="AL18" s="10" t="s">
        <v>382</v>
      </c>
      <c r="AM18" s="9">
        <f>AVERAGEIFS($AG:$AG,$AF:$AF,1,$G:$G,5,$O:$O,$AJ$4)</f>
        <v>1.9258333333333333</v>
      </c>
      <c r="AN18" s="9">
        <f>AVERAGEIFS($AG:$AG,$AF:$AF,1,$G:$G,5,$O:$O,$AJ$5)</f>
        <v>2.2829999999999999</v>
      </c>
      <c r="AO18" s="9">
        <f>AVERAGEIFS($AG:$AG,$AF:$AF,1,$G:$G,5,$O:$O,$AJ$6)</f>
        <v>1.8150000000000002</v>
      </c>
      <c r="AP18" s="11"/>
      <c r="AQ18" s="10" t="s">
        <v>382</v>
      </c>
      <c r="AR18" s="9">
        <f>COUNTIFS($G:$G,5,$O:$O,$AJ$5,$Y:$Y,1,$AF:$AF,1)/12</f>
        <v>0.25</v>
      </c>
      <c r="AS18" s="9">
        <f>COUNTIFS($G:$G,5,$O:$O,$AJ$5,$AD:$AD,2)/12</f>
        <v>0.16666666666666666</v>
      </c>
      <c r="AT18" s="9">
        <f t="shared" ref="AT18" si="7">SUM(AR18,AS18)</f>
        <v>0.41666666666666663</v>
      </c>
      <c r="AU18" s="11"/>
      <c r="AV18" s="10" t="s">
        <v>382</v>
      </c>
      <c r="AW18" s="9">
        <f>COUNTIFS($G:$G,5,$O:$O,$AJ$5,$Y:$Y,2,$AF:$AF,1)/12</f>
        <v>0.41666666666666669</v>
      </c>
      <c r="AX18" s="9">
        <f>COUNTIFS($G:$G,5,$O:$O,$AJ$5,$AD:$AD,3)/12</f>
        <v>0.41666666666666669</v>
      </c>
      <c r="AY18" s="9">
        <f t="shared" ref="AY18" si="8">SUM(AW18,AX18)</f>
        <v>0.83333333333333337</v>
      </c>
    </row>
    <row r="19" spans="1:51" x14ac:dyDescent="0.35">
      <c r="A19">
        <v>202</v>
      </c>
      <c r="B19">
        <v>202</v>
      </c>
      <c r="C19" t="s">
        <v>38</v>
      </c>
      <c r="D19" t="s">
        <v>39</v>
      </c>
      <c r="E19">
        <v>1</v>
      </c>
      <c r="F19" t="s">
        <v>372</v>
      </c>
      <c r="G19">
        <v>1</v>
      </c>
      <c r="H19">
        <v>2</v>
      </c>
      <c r="I19">
        <v>1</v>
      </c>
      <c r="J19">
        <v>18</v>
      </c>
      <c r="K19">
        <v>21</v>
      </c>
      <c r="L19">
        <v>21</v>
      </c>
      <c r="M19">
        <v>1</v>
      </c>
      <c r="N19" t="s">
        <v>123</v>
      </c>
      <c r="O19" t="s">
        <v>124</v>
      </c>
      <c r="P19" t="s">
        <v>125</v>
      </c>
      <c r="Q19" t="s">
        <v>126</v>
      </c>
      <c r="R19" t="s">
        <v>127</v>
      </c>
      <c r="S19" t="s">
        <v>46</v>
      </c>
      <c r="T19" t="s">
        <v>128</v>
      </c>
      <c r="U19">
        <v>1</v>
      </c>
      <c r="V19" t="s">
        <v>195</v>
      </c>
      <c r="W19" t="s">
        <v>54</v>
      </c>
      <c r="X19" t="s">
        <v>245</v>
      </c>
      <c r="Y19">
        <v>2</v>
      </c>
      <c r="Z19">
        <v>1</v>
      </c>
      <c r="AA19">
        <v>48</v>
      </c>
      <c r="AB19">
        <v>1.625</v>
      </c>
      <c r="AC19" t="s">
        <v>54</v>
      </c>
      <c r="AD19">
        <v>4</v>
      </c>
      <c r="AE19">
        <v>4</v>
      </c>
      <c r="AF19">
        <v>0</v>
      </c>
      <c r="AG19">
        <v>2.9220000000000002</v>
      </c>
      <c r="AH19">
        <v>3.0329999999999999</v>
      </c>
      <c r="AI19">
        <v>1.625</v>
      </c>
      <c r="AK19" s="11"/>
      <c r="AL19" s="10" t="s">
        <v>383</v>
      </c>
      <c r="AM19" s="9">
        <f>AVERAGEIFS($AG:$AG,$AF:$AF,1,$G:$G,6,$O:$O,$AJ$4)</f>
        <v>1.8638000000000001</v>
      </c>
      <c r="AN19" s="9">
        <f>AVERAGEIFS($AG:$AG,$AF:$AF,1,$G:$G,6,$O:$O,$AJ$5)</f>
        <v>1.9951538461538463</v>
      </c>
      <c r="AO19" s="9">
        <f>AVERAGEIFS($AG:$AG,$AF:$AF,1,$G:$G,6,$O:$O,$AJ$6)</f>
        <v>1.7284545454545452</v>
      </c>
      <c r="AP19" s="11"/>
      <c r="AQ19" s="10" t="s">
        <v>383</v>
      </c>
      <c r="AR19" s="9">
        <f>COUNTIFS($G:$G,6,$O:$O,$AJ$5,$Y:$Y,1,$AF:$AF,1)/12</f>
        <v>0.5</v>
      </c>
      <c r="AS19" s="9">
        <f>COUNTIFS($G:$G,6,$O:$O,$AJ$5,$AD:$AD,2)/12</f>
        <v>0.25</v>
      </c>
      <c r="AT19" s="9">
        <f>SUM(AR19,AS19)</f>
        <v>0.75</v>
      </c>
      <c r="AU19" s="11"/>
      <c r="AV19" s="10" t="s">
        <v>383</v>
      </c>
      <c r="AW19" s="9">
        <f>COUNTIFS($G:$G,6,$O:$O,$AJ$5,$Y:$Y,2,$AF:$AF,1)/12</f>
        <v>0.58333333333333337</v>
      </c>
      <c r="AX19" s="9">
        <f>COUNTIFS($G:$G,6,$O:$O,$AJ$5,$AD:$AD,3)/12</f>
        <v>8.3333333333333329E-2</v>
      </c>
      <c r="AY19" s="9">
        <f>SUM(AW19,AX19)</f>
        <v>0.66666666666666674</v>
      </c>
    </row>
    <row r="20" spans="1:51" x14ac:dyDescent="0.35">
      <c r="A20">
        <v>202</v>
      </c>
      <c r="B20">
        <v>202</v>
      </c>
      <c r="C20" t="s">
        <v>38</v>
      </c>
      <c r="D20" t="s">
        <v>39</v>
      </c>
      <c r="E20">
        <v>1</v>
      </c>
      <c r="F20" t="s">
        <v>372</v>
      </c>
      <c r="G20">
        <v>1</v>
      </c>
      <c r="H20">
        <v>2</v>
      </c>
      <c r="I20">
        <v>1</v>
      </c>
      <c r="J20">
        <v>19</v>
      </c>
      <c r="K20">
        <v>18</v>
      </c>
      <c r="L20">
        <v>18</v>
      </c>
      <c r="M20">
        <v>1</v>
      </c>
      <c r="N20" t="s">
        <v>174</v>
      </c>
      <c r="O20" t="s">
        <v>124</v>
      </c>
      <c r="P20" t="s">
        <v>153</v>
      </c>
      <c r="Q20" t="s">
        <v>154</v>
      </c>
      <c r="R20" t="s">
        <v>150</v>
      </c>
      <c r="S20" t="s">
        <v>53</v>
      </c>
      <c r="T20" t="s">
        <v>175</v>
      </c>
      <c r="U20">
        <v>1</v>
      </c>
      <c r="V20" t="s">
        <v>155</v>
      </c>
      <c r="W20" t="s">
        <v>230</v>
      </c>
      <c r="X20" t="s">
        <v>100</v>
      </c>
      <c r="Y20">
        <v>1</v>
      </c>
      <c r="Z20">
        <v>1</v>
      </c>
      <c r="AA20">
        <v>48</v>
      </c>
      <c r="AB20">
        <v>1.1659999999999999</v>
      </c>
      <c r="AC20" t="s">
        <v>100</v>
      </c>
      <c r="AD20">
        <v>4</v>
      </c>
      <c r="AE20">
        <v>5</v>
      </c>
      <c r="AF20">
        <v>0</v>
      </c>
      <c r="AG20">
        <v>2.6070000000000002</v>
      </c>
      <c r="AH20">
        <v>3.0339999999999998</v>
      </c>
      <c r="AI20">
        <v>1.167</v>
      </c>
      <c r="AJ20" s="12"/>
      <c r="AK20" s="11"/>
      <c r="AL20" s="10" t="s">
        <v>384</v>
      </c>
      <c r="AM20" s="9">
        <f>AVERAGEIFS($AG:$AG,$AF:$AF,1,$G:$G,7,$O:$O,$AJ$4)</f>
        <v>2.1224166666666666</v>
      </c>
      <c r="AN20" s="9">
        <f>AVERAGEIFS($AG:$AG,$AF:$AF,1,$G:$G,7,$O:$O,$AJ$5)</f>
        <v>1.8910769230769229</v>
      </c>
      <c r="AO20" s="9">
        <f>AVERAGEIFS($AG:$AG,$AF:$AF,1,$G:$G,7,$O:$O,$AJ$6)</f>
        <v>1.7658888888888891</v>
      </c>
      <c r="AP20" s="11"/>
      <c r="AQ20" s="10" t="s">
        <v>384</v>
      </c>
      <c r="AR20" s="9">
        <f>COUNTIFS($G:$G,7,$O:$O,$AJ$5,$Y:$Y,1,$AF:$AF,1)/12</f>
        <v>0.66666666666666663</v>
      </c>
      <c r="AS20" s="9">
        <f>COUNTIFS($G:$G,7,$O:$O,$AJ$5,$AD:$AD,2)/12</f>
        <v>0</v>
      </c>
      <c r="AT20" s="9">
        <f t="shared" ref="AT20:AT21" si="9">SUM(AR20,AS20)</f>
        <v>0.66666666666666663</v>
      </c>
      <c r="AU20" s="11"/>
      <c r="AV20" s="10" t="s">
        <v>384</v>
      </c>
      <c r="AW20" s="9">
        <f>COUNTIFS($G:$G,7,$O:$O,$AJ$5,$Y:$Y,2,$AF:$AF,1)/12</f>
        <v>0.41666666666666669</v>
      </c>
      <c r="AX20" s="9">
        <f>COUNTIFS($G:$G,7,$O:$O,$AJ$5,$AD:$AD,3)/12</f>
        <v>8.3333333333333329E-2</v>
      </c>
      <c r="AY20" s="9">
        <f t="shared" ref="AY20:AY21" si="10">SUM(AW20,AX20)</f>
        <v>0.5</v>
      </c>
    </row>
    <row r="21" spans="1:51" x14ac:dyDescent="0.35">
      <c r="A21">
        <v>202</v>
      </c>
      <c r="B21">
        <v>202</v>
      </c>
      <c r="C21" t="s">
        <v>38</v>
      </c>
      <c r="D21" t="s">
        <v>39</v>
      </c>
      <c r="E21">
        <v>1</v>
      </c>
      <c r="F21" t="s">
        <v>372</v>
      </c>
      <c r="G21">
        <v>1</v>
      </c>
      <c r="H21">
        <v>2</v>
      </c>
      <c r="I21">
        <v>1</v>
      </c>
      <c r="J21">
        <v>20</v>
      </c>
      <c r="K21">
        <v>14</v>
      </c>
      <c r="L21">
        <v>14</v>
      </c>
      <c r="M21">
        <v>1</v>
      </c>
      <c r="N21" t="s">
        <v>162</v>
      </c>
      <c r="O21" t="s">
        <v>124</v>
      </c>
      <c r="P21" t="s">
        <v>163</v>
      </c>
      <c r="Q21" t="s">
        <v>164</v>
      </c>
      <c r="R21" t="s">
        <v>132</v>
      </c>
      <c r="S21" t="s">
        <v>81</v>
      </c>
      <c r="T21" t="s">
        <v>165</v>
      </c>
      <c r="U21">
        <v>2</v>
      </c>
      <c r="V21" t="s">
        <v>189</v>
      </c>
      <c r="W21" t="s">
        <v>255</v>
      </c>
      <c r="X21" t="s">
        <v>90</v>
      </c>
      <c r="Y21">
        <v>1</v>
      </c>
      <c r="Z21">
        <v>1</v>
      </c>
      <c r="AA21">
        <v>48</v>
      </c>
      <c r="AB21">
        <v>1.3480000000000001</v>
      </c>
      <c r="AC21" t="s">
        <v>255</v>
      </c>
      <c r="AD21">
        <v>4</v>
      </c>
      <c r="AE21">
        <v>4</v>
      </c>
      <c r="AF21">
        <v>0</v>
      </c>
      <c r="AG21">
        <v>1.841</v>
      </c>
      <c r="AH21">
        <v>3.0339999999999998</v>
      </c>
      <c r="AI21">
        <v>1.345</v>
      </c>
      <c r="AJ21" s="12"/>
      <c r="AK21" s="11"/>
      <c r="AL21" s="10" t="s">
        <v>385</v>
      </c>
      <c r="AM21" s="9">
        <f>AVERAGEIFS($AG:$AG,$AF:$AF,1,$G:$G,8,$O:$O,$AJ$4)</f>
        <v>2.4239999999999999</v>
      </c>
      <c r="AN21" s="9">
        <f>AVERAGEIFS($AG:$AG,$AF:$AF,1,$G:$G,8,$O:$O,$AJ$5)</f>
        <v>2.143642857142857</v>
      </c>
      <c r="AO21" s="9">
        <f>AVERAGEIFS($AG:$AG,$AF:$AF,1,$G:$G,8,$O:$O,$AJ$6)</f>
        <v>1.9507142857142856</v>
      </c>
      <c r="AP21" s="11"/>
      <c r="AQ21" s="10" t="s">
        <v>385</v>
      </c>
      <c r="AR21" s="9">
        <f>COUNTIFS($G:$G,8,$O:$O,$AJ$5,$Y:$Y,1,$AF:$AF,1)/12</f>
        <v>0.41666666666666669</v>
      </c>
      <c r="AS21" s="9">
        <f>COUNTIFS($G:$G,8,$O:$O,$AJ$5,$AD:$AD,2)/12</f>
        <v>0.16666666666666666</v>
      </c>
      <c r="AT21" s="9">
        <f t="shared" si="9"/>
        <v>0.58333333333333337</v>
      </c>
      <c r="AU21" s="11"/>
      <c r="AV21" s="10" t="s">
        <v>385</v>
      </c>
      <c r="AW21" s="9">
        <f>COUNTIFS($G:$G,8,$O:$O,$AJ$5,$Y:$Y,2,$AF:$AF,1)/12</f>
        <v>0.75</v>
      </c>
      <c r="AX21" s="9">
        <f>COUNTIFS($G:$G,8,$O:$O,$AJ$5,$AD:$AD,3)/12</f>
        <v>0.16666666666666666</v>
      </c>
      <c r="AY21" s="9">
        <f t="shared" si="10"/>
        <v>0.91666666666666663</v>
      </c>
    </row>
    <row r="22" spans="1:51" x14ac:dyDescent="0.35">
      <c r="A22">
        <v>202</v>
      </c>
      <c r="B22">
        <v>202</v>
      </c>
      <c r="C22" t="s">
        <v>38</v>
      </c>
      <c r="D22" t="s">
        <v>39</v>
      </c>
      <c r="E22">
        <v>1</v>
      </c>
      <c r="F22" t="s">
        <v>372</v>
      </c>
      <c r="G22">
        <v>1</v>
      </c>
      <c r="H22">
        <v>2</v>
      </c>
      <c r="I22">
        <v>1</v>
      </c>
      <c r="J22">
        <v>21</v>
      </c>
      <c r="K22">
        <v>23</v>
      </c>
      <c r="L22">
        <v>23</v>
      </c>
      <c r="M22">
        <v>1</v>
      </c>
      <c r="N22" t="s">
        <v>176</v>
      </c>
      <c r="O22" t="s">
        <v>124</v>
      </c>
      <c r="P22" t="s">
        <v>177</v>
      </c>
      <c r="Q22" t="s">
        <v>178</v>
      </c>
      <c r="R22" t="s">
        <v>132</v>
      </c>
      <c r="S22" t="s">
        <v>81</v>
      </c>
      <c r="T22" t="s">
        <v>179</v>
      </c>
      <c r="U22">
        <v>1</v>
      </c>
      <c r="V22" t="s">
        <v>145</v>
      </c>
      <c r="W22" t="s">
        <v>104</v>
      </c>
      <c r="X22" t="s">
        <v>222</v>
      </c>
      <c r="Y22">
        <v>2</v>
      </c>
      <c r="Z22">
        <v>1</v>
      </c>
      <c r="AA22">
        <v>48</v>
      </c>
      <c r="AB22">
        <v>1.177</v>
      </c>
      <c r="AC22" t="s">
        <v>145</v>
      </c>
      <c r="AD22">
        <v>3</v>
      </c>
      <c r="AE22">
        <v>4</v>
      </c>
      <c r="AF22">
        <v>0</v>
      </c>
      <c r="AG22">
        <v>2.2240000000000002</v>
      </c>
      <c r="AH22">
        <v>3.0339999999999998</v>
      </c>
      <c r="AI22">
        <v>1.1779999999999999</v>
      </c>
      <c r="AJ22" s="12"/>
      <c r="AM22" s="30">
        <f>AVERAGE(AM14,AM16:AM21)</f>
        <v>2.2513404761904758</v>
      </c>
      <c r="AN22" s="30">
        <f t="shared" ref="AN22" si="11">AVERAGE(AN14,AN16:AN21)</f>
        <v>2.1955585700014271</v>
      </c>
      <c r="AO22" s="30">
        <f t="shared" ref="AO22" si="12">AVERAGE(AO14,AO16:AO21)</f>
        <v>2.0073272933415791</v>
      </c>
      <c r="AR22" s="30">
        <f>AVERAGE(AR14,AR16:AR21)</f>
        <v>0.38095238095238093</v>
      </c>
      <c r="AS22" s="30">
        <f t="shared" ref="AS22" si="13">AVERAGE(AS14,AS16:AS21)</f>
        <v>0.19047619047619047</v>
      </c>
      <c r="AT22" s="30">
        <f t="shared" ref="AT22" si="14">AVERAGE(AT14,AT16:AT21)</f>
        <v>0.5714285714285714</v>
      </c>
      <c r="AW22" s="30">
        <f>AVERAGE(AW14,AW16:AW21)</f>
        <v>0.44047619047619041</v>
      </c>
      <c r="AX22" s="30">
        <f t="shared" ref="AX22" si="15">AVERAGE(AX14,AX16:AX21)</f>
        <v>0.21428571428571427</v>
      </c>
      <c r="AY22" s="30">
        <f t="shared" ref="AY22" si="16">AVERAGE(AY14,AY16:AY21)</f>
        <v>0.65476190476190488</v>
      </c>
    </row>
    <row r="23" spans="1:51" x14ac:dyDescent="0.35">
      <c r="A23">
        <v>202</v>
      </c>
      <c r="B23">
        <v>202</v>
      </c>
      <c r="C23" t="s">
        <v>38</v>
      </c>
      <c r="D23" t="s">
        <v>39</v>
      </c>
      <c r="E23">
        <v>1</v>
      </c>
      <c r="F23" t="s">
        <v>372</v>
      </c>
      <c r="G23">
        <v>1</v>
      </c>
      <c r="H23">
        <v>2</v>
      </c>
      <c r="I23">
        <v>1</v>
      </c>
      <c r="J23">
        <v>22</v>
      </c>
      <c r="K23">
        <v>16</v>
      </c>
      <c r="L23">
        <v>16</v>
      </c>
      <c r="M23">
        <v>1</v>
      </c>
      <c r="N23" t="s">
        <v>170</v>
      </c>
      <c r="O23" t="s">
        <v>124</v>
      </c>
      <c r="P23" t="s">
        <v>157</v>
      </c>
      <c r="Q23" t="s">
        <v>158</v>
      </c>
      <c r="R23" t="s">
        <v>147</v>
      </c>
      <c r="S23" t="s">
        <v>63</v>
      </c>
      <c r="T23" t="s">
        <v>171</v>
      </c>
      <c r="U23">
        <v>1</v>
      </c>
      <c r="V23" t="s">
        <v>159</v>
      </c>
      <c r="W23" t="s">
        <v>225</v>
      </c>
      <c r="X23" t="s">
        <v>116</v>
      </c>
      <c r="Y23">
        <v>1</v>
      </c>
      <c r="Z23">
        <v>1</v>
      </c>
      <c r="AA23">
        <v>48</v>
      </c>
      <c r="AB23">
        <v>1.2470000000000001</v>
      </c>
      <c r="AC23" t="s">
        <v>225</v>
      </c>
      <c r="AD23">
        <v>4</v>
      </c>
      <c r="AE23">
        <v>5</v>
      </c>
      <c r="AF23">
        <v>0</v>
      </c>
      <c r="AG23">
        <v>2.0630000000000002</v>
      </c>
      <c r="AH23">
        <v>3.0339999999999998</v>
      </c>
      <c r="AI23">
        <v>1.242</v>
      </c>
      <c r="AJ23" s="6"/>
      <c r="AK23" s="3" t="s">
        <v>387</v>
      </c>
      <c r="AM23" s="5" t="s">
        <v>375</v>
      </c>
      <c r="AN23" s="5" t="s">
        <v>376</v>
      </c>
      <c r="AO23" s="5" t="s">
        <v>377</v>
      </c>
      <c r="AQ23" s="19" t="s">
        <v>377</v>
      </c>
      <c r="AR23" s="17" t="s">
        <v>390</v>
      </c>
      <c r="AS23" s="17" t="s">
        <v>391</v>
      </c>
      <c r="AT23" s="17" t="s">
        <v>392</v>
      </c>
      <c r="AU23" s="17"/>
      <c r="AV23" s="19" t="s">
        <v>377</v>
      </c>
      <c r="AW23" s="17" t="s">
        <v>393</v>
      </c>
      <c r="AX23" s="17" t="s">
        <v>394</v>
      </c>
      <c r="AY23" s="17" t="s">
        <v>395</v>
      </c>
    </row>
    <row r="24" spans="1:51" x14ac:dyDescent="0.35">
      <c r="A24">
        <v>202</v>
      </c>
      <c r="B24">
        <v>202</v>
      </c>
      <c r="C24" t="s">
        <v>38</v>
      </c>
      <c r="D24" t="s">
        <v>39</v>
      </c>
      <c r="E24">
        <v>1</v>
      </c>
      <c r="F24" t="s">
        <v>372</v>
      </c>
      <c r="G24">
        <v>1</v>
      </c>
      <c r="H24">
        <v>2</v>
      </c>
      <c r="I24">
        <v>1</v>
      </c>
      <c r="J24">
        <v>23</v>
      </c>
      <c r="K24">
        <v>13</v>
      </c>
      <c r="L24">
        <v>13</v>
      </c>
      <c r="M24">
        <v>1</v>
      </c>
      <c r="N24" t="s">
        <v>188</v>
      </c>
      <c r="O24" t="s">
        <v>124</v>
      </c>
      <c r="P24" t="s">
        <v>163</v>
      </c>
      <c r="Q24" t="s">
        <v>164</v>
      </c>
      <c r="R24" t="s">
        <v>127</v>
      </c>
      <c r="S24" t="s">
        <v>46</v>
      </c>
      <c r="T24" t="s">
        <v>189</v>
      </c>
      <c r="U24">
        <v>4</v>
      </c>
      <c r="V24" t="s">
        <v>187</v>
      </c>
      <c r="W24" t="s">
        <v>68</v>
      </c>
      <c r="X24" t="s">
        <v>207</v>
      </c>
      <c r="Y24">
        <v>2</v>
      </c>
      <c r="Z24">
        <v>1</v>
      </c>
      <c r="AA24">
        <v>48</v>
      </c>
      <c r="AB24">
        <v>1.4059999999999999</v>
      </c>
      <c r="AC24" t="s">
        <v>187</v>
      </c>
      <c r="AD24">
        <v>3</v>
      </c>
      <c r="AE24">
        <v>2</v>
      </c>
      <c r="AF24">
        <v>0</v>
      </c>
      <c r="AG24">
        <v>1.8620000000000001</v>
      </c>
      <c r="AH24">
        <v>3.0339999999999998</v>
      </c>
      <c r="AI24">
        <v>1.401</v>
      </c>
      <c r="AJ24" s="6"/>
      <c r="AK24" s="7"/>
      <c r="AL24" s="8" t="s">
        <v>378</v>
      </c>
      <c r="AM24" s="9">
        <f>AVERAGEIFS($AB:$AB,$G:$G,1,$O:$O,$AJ$4)</f>
        <v>1.1768750000000001</v>
      </c>
      <c r="AN24" s="9">
        <f>AVERAGEIFS($AB:$AB,$G:$G,1,$O:$O,$AJ$5)</f>
        <v>1.2369583333333336</v>
      </c>
      <c r="AO24" s="9">
        <f>AVERAGEIFS($AB:$AB,$G:$G,1,$O:$O,$AJ$6)</f>
        <v>1.2812916666666667</v>
      </c>
      <c r="AP24" s="7"/>
      <c r="AQ24" s="8" t="s">
        <v>378</v>
      </c>
      <c r="AR24" s="9">
        <f>COUNTIFS($G:$G,1,$O:$O,$AJ$6,$Y:$Y,1,$AF:$AF,1)/12</f>
        <v>0</v>
      </c>
      <c r="AS24" s="9">
        <f>COUNTIFS($G:$G,1,$O:$O,$AJ$6,$AD:$AD,2)/12</f>
        <v>0.41666666666666669</v>
      </c>
      <c r="AT24" s="9">
        <f>SUM(AR24,AS24)</f>
        <v>0.41666666666666669</v>
      </c>
      <c r="AU24" s="7"/>
      <c r="AV24" s="8" t="s">
        <v>378</v>
      </c>
      <c r="AW24" s="9">
        <f>COUNTIFS($G:$G,1,$O:$O,$AJ$6,$Y:$Y,2,$AF:$AF,1)/12</f>
        <v>0.25</v>
      </c>
      <c r="AX24" s="9">
        <f>COUNTIFS($G:$G,1,$O:$O,$AJ$6,$AD:$AD,3)/12</f>
        <v>8.3333333333333329E-2</v>
      </c>
      <c r="AY24" s="9">
        <f>SUM(AW24,AX24)</f>
        <v>0.33333333333333331</v>
      </c>
    </row>
    <row r="25" spans="1:51" x14ac:dyDescent="0.35">
      <c r="A25">
        <v>202</v>
      </c>
      <c r="B25">
        <v>202</v>
      </c>
      <c r="C25" t="s">
        <v>38</v>
      </c>
      <c r="D25" t="s">
        <v>39</v>
      </c>
      <c r="E25">
        <v>1</v>
      </c>
      <c r="F25" t="s">
        <v>372</v>
      </c>
      <c r="G25">
        <v>1</v>
      </c>
      <c r="H25">
        <v>2</v>
      </c>
      <c r="I25">
        <v>1</v>
      </c>
      <c r="J25">
        <v>24</v>
      </c>
      <c r="K25">
        <v>17</v>
      </c>
      <c r="L25">
        <v>17</v>
      </c>
      <c r="M25">
        <v>1</v>
      </c>
      <c r="N25" t="s">
        <v>152</v>
      </c>
      <c r="O25" t="s">
        <v>124</v>
      </c>
      <c r="P25" t="s">
        <v>153</v>
      </c>
      <c r="Q25" t="s">
        <v>154</v>
      </c>
      <c r="R25" t="s">
        <v>147</v>
      </c>
      <c r="S25" t="s">
        <v>63</v>
      </c>
      <c r="T25" t="s">
        <v>155</v>
      </c>
      <c r="U25">
        <v>2</v>
      </c>
      <c r="V25" t="s">
        <v>193</v>
      </c>
      <c r="W25" t="s">
        <v>118</v>
      </c>
      <c r="X25" t="s">
        <v>238</v>
      </c>
      <c r="Y25">
        <v>2</v>
      </c>
      <c r="Z25">
        <v>1</v>
      </c>
      <c r="AA25">
        <v>48</v>
      </c>
      <c r="AB25">
        <v>1.41</v>
      </c>
      <c r="AC25" t="s">
        <v>118</v>
      </c>
      <c r="AD25">
        <v>4</v>
      </c>
      <c r="AE25">
        <v>5</v>
      </c>
      <c r="AF25">
        <v>0</v>
      </c>
      <c r="AG25">
        <v>2.4689999999999999</v>
      </c>
      <c r="AH25">
        <v>3.0329999999999999</v>
      </c>
      <c r="AI25">
        <v>1.407</v>
      </c>
      <c r="AJ25" s="6"/>
      <c r="AK25" s="7"/>
      <c r="AL25" s="8" t="s">
        <v>379</v>
      </c>
      <c r="AM25" s="15"/>
      <c r="AN25" s="15"/>
      <c r="AO25" s="15"/>
      <c r="AP25" s="7"/>
      <c r="AQ25" s="8" t="s">
        <v>379</v>
      </c>
      <c r="AR25" s="9"/>
      <c r="AS25" s="9"/>
      <c r="AT25" s="9"/>
      <c r="AU25" s="7"/>
      <c r="AV25" s="8" t="s">
        <v>379</v>
      </c>
      <c r="AW25" s="9"/>
      <c r="AX25" s="9"/>
      <c r="AY25" s="9"/>
    </row>
    <row r="26" spans="1:51" x14ac:dyDescent="0.35">
      <c r="A26">
        <v>202</v>
      </c>
      <c r="B26">
        <v>202</v>
      </c>
      <c r="C26" t="s">
        <v>38</v>
      </c>
      <c r="D26" t="s">
        <v>39</v>
      </c>
      <c r="E26">
        <v>1</v>
      </c>
      <c r="F26" t="s">
        <v>372</v>
      </c>
      <c r="G26">
        <v>1</v>
      </c>
      <c r="H26">
        <v>2</v>
      </c>
      <c r="I26">
        <v>1</v>
      </c>
      <c r="J26">
        <v>25</v>
      </c>
      <c r="K26">
        <v>33</v>
      </c>
      <c r="L26">
        <v>33</v>
      </c>
      <c r="M26">
        <v>1</v>
      </c>
      <c r="N26" t="s">
        <v>258</v>
      </c>
      <c r="O26" t="s">
        <v>201</v>
      </c>
      <c r="P26" t="s">
        <v>202</v>
      </c>
      <c r="Q26" t="s">
        <v>209</v>
      </c>
      <c r="R26" t="s">
        <v>202</v>
      </c>
      <c r="S26" t="s">
        <v>46</v>
      </c>
      <c r="T26" t="s">
        <v>259</v>
      </c>
      <c r="U26">
        <v>2</v>
      </c>
      <c r="V26" t="s">
        <v>210</v>
      </c>
      <c r="W26" t="s">
        <v>165</v>
      </c>
      <c r="X26" t="s">
        <v>82</v>
      </c>
      <c r="Y26">
        <v>1</v>
      </c>
      <c r="Z26">
        <v>1</v>
      </c>
      <c r="AA26">
        <v>48</v>
      </c>
      <c r="AB26">
        <v>1.476</v>
      </c>
      <c r="AC26" t="s">
        <v>210</v>
      </c>
      <c r="AD26">
        <v>2</v>
      </c>
      <c r="AE26">
        <v>4</v>
      </c>
      <c r="AF26">
        <v>0</v>
      </c>
      <c r="AG26">
        <v>3.3570000000000002</v>
      </c>
      <c r="AH26">
        <v>3.0339999999999998</v>
      </c>
      <c r="AI26">
        <v>1.47</v>
      </c>
      <c r="AJ26" s="6"/>
      <c r="AK26" s="7"/>
      <c r="AL26" s="10" t="s">
        <v>380</v>
      </c>
      <c r="AM26" s="9">
        <f>AVERAGEIFS($AB:$AB,$G:$G,3,$O:$O,$AJ$4)</f>
        <v>1.3750000000000002</v>
      </c>
      <c r="AN26" s="9">
        <f>AVERAGEIFS($AB:$AB,$G:$G,3,$O:$O,$AJ$5)</f>
        <v>1.3941666666666663</v>
      </c>
      <c r="AO26" s="9">
        <f>AVERAGEIFS($AB:$AB,$G:$G,3,$O:$O,$AJ$6)</f>
        <v>1.4388749999999997</v>
      </c>
      <c r="AP26" s="7"/>
      <c r="AQ26" s="10" t="s">
        <v>380</v>
      </c>
      <c r="AR26" s="9">
        <f>COUNTIFS($G:$G,3,$O:$O,$AJ$6,$Y:$Y,1,$AF:$AF,1)/12</f>
        <v>0.16666666666666666</v>
      </c>
      <c r="AS26" s="9">
        <f>COUNTIFS($G:$G,3,$O:$O,$AJ$6,$AD:$AD,2)/12</f>
        <v>0.25</v>
      </c>
      <c r="AT26" s="9">
        <f>SUM(AR26,AS26)</f>
        <v>0.41666666666666663</v>
      </c>
      <c r="AU26" s="7"/>
      <c r="AV26" s="10" t="s">
        <v>380</v>
      </c>
      <c r="AW26" s="9">
        <f>COUNTIFS($G:$G,3,$O:$O,$AJ$6,$Y:$Y,2,$AF:$AF,1)/12</f>
        <v>0.41666666666666669</v>
      </c>
      <c r="AX26" s="9">
        <f>COUNTIFS($G:$G,3,$O:$O,$AJ$6,$AD:$AD,3)/12</f>
        <v>0.25</v>
      </c>
      <c r="AY26" s="9">
        <f>SUM(AW26,AX26)</f>
        <v>0.66666666666666674</v>
      </c>
    </row>
    <row r="27" spans="1:51" x14ac:dyDescent="0.35">
      <c r="A27">
        <v>202</v>
      </c>
      <c r="B27">
        <v>202</v>
      </c>
      <c r="C27" t="s">
        <v>38</v>
      </c>
      <c r="D27" t="s">
        <v>39</v>
      </c>
      <c r="E27">
        <v>1</v>
      </c>
      <c r="F27" t="s">
        <v>372</v>
      </c>
      <c r="G27">
        <v>1</v>
      </c>
      <c r="H27">
        <v>2</v>
      </c>
      <c r="I27">
        <v>1</v>
      </c>
      <c r="J27">
        <v>26</v>
      </c>
      <c r="K27">
        <v>29</v>
      </c>
      <c r="L27">
        <v>29</v>
      </c>
      <c r="M27">
        <v>1</v>
      </c>
      <c r="N27" t="s">
        <v>214</v>
      </c>
      <c r="O27" t="s">
        <v>201</v>
      </c>
      <c r="P27" t="s">
        <v>202</v>
      </c>
      <c r="Q27" t="s">
        <v>215</v>
      </c>
      <c r="R27" t="s">
        <v>202</v>
      </c>
      <c r="S27" t="s">
        <v>63</v>
      </c>
      <c r="T27" t="s">
        <v>216</v>
      </c>
      <c r="U27">
        <v>1</v>
      </c>
      <c r="V27" t="s">
        <v>241</v>
      </c>
      <c r="W27" t="s">
        <v>96</v>
      </c>
      <c r="X27" t="s">
        <v>197</v>
      </c>
      <c r="Y27">
        <v>2</v>
      </c>
      <c r="Z27">
        <v>1</v>
      </c>
      <c r="AA27">
        <v>48</v>
      </c>
      <c r="AB27">
        <v>1.3169999999999999</v>
      </c>
      <c r="AC27" t="s">
        <v>197</v>
      </c>
      <c r="AD27">
        <v>4</v>
      </c>
      <c r="AE27">
        <v>2</v>
      </c>
      <c r="AF27">
        <v>0</v>
      </c>
      <c r="AG27">
        <v>2.222</v>
      </c>
      <c r="AH27">
        <v>3.0329999999999999</v>
      </c>
      <c r="AI27">
        <v>1.31</v>
      </c>
      <c r="AJ27" s="6"/>
      <c r="AK27" s="7"/>
      <c r="AL27" s="10" t="s">
        <v>381</v>
      </c>
      <c r="AM27" s="9">
        <f>AVERAGEIFS($AB:$AB,$G:$G,4,$O:$O,$AJ$4)</f>
        <v>1.3804583333333333</v>
      </c>
      <c r="AN27" s="9">
        <f>AVERAGEIFS($AB:$AB,$G:$G,4,$O:$O,$AJ$5)</f>
        <v>1.2587916666666668</v>
      </c>
      <c r="AO27" s="9">
        <f>AVERAGEIFS($AB:$AB,$G:$G,4,$O:$O,$AJ$6)</f>
        <v>1.4255416666666665</v>
      </c>
      <c r="AP27" s="7"/>
      <c r="AQ27" s="10" t="s">
        <v>381</v>
      </c>
      <c r="AR27" s="9">
        <f>COUNTIFS($G:$G,4,$O:$O,$AJ$6,$Y:$Y,1,$AF:$AF,1)/12</f>
        <v>0.25</v>
      </c>
      <c r="AS27" s="9">
        <f>COUNTIFS($G:$G,4,$O:$O,$AJ$6,$AD:$AD,2)/12</f>
        <v>0.16666666666666666</v>
      </c>
      <c r="AT27" s="9">
        <f>SUM(AR27,AS27)</f>
        <v>0.41666666666666663</v>
      </c>
      <c r="AU27" s="7"/>
      <c r="AV27" s="10" t="s">
        <v>381</v>
      </c>
      <c r="AW27" s="9">
        <f>COUNTIFS($G:$G,4,$O:$O,$AJ$6,$Y:$Y,2,$AF:$AF,1)/12</f>
        <v>0.58333333333333337</v>
      </c>
      <c r="AX27" s="9">
        <f>COUNTIFS($G:$G,4,$O:$O,$AJ$6,$AD:$AD,3)/12</f>
        <v>0.16666666666666666</v>
      </c>
      <c r="AY27" s="9">
        <f>SUM(AW27,AX27)</f>
        <v>0.75</v>
      </c>
    </row>
    <row r="28" spans="1:51" x14ac:dyDescent="0.35">
      <c r="A28">
        <v>202</v>
      </c>
      <c r="B28">
        <v>202</v>
      </c>
      <c r="C28" t="s">
        <v>38</v>
      </c>
      <c r="D28" t="s">
        <v>39</v>
      </c>
      <c r="E28">
        <v>1</v>
      </c>
      <c r="F28" t="s">
        <v>372</v>
      </c>
      <c r="G28">
        <v>1</v>
      </c>
      <c r="H28">
        <v>2</v>
      </c>
      <c r="I28">
        <v>1</v>
      </c>
      <c r="J28">
        <v>27</v>
      </c>
      <c r="K28">
        <v>36</v>
      </c>
      <c r="L28">
        <v>36</v>
      </c>
      <c r="M28">
        <v>1</v>
      </c>
      <c r="N28" t="s">
        <v>231</v>
      </c>
      <c r="O28" t="s">
        <v>201</v>
      </c>
      <c r="P28" t="s">
        <v>202</v>
      </c>
      <c r="Q28" t="s">
        <v>232</v>
      </c>
      <c r="R28" t="s">
        <v>202</v>
      </c>
      <c r="S28" t="s">
        <v>53</v>
      </c>
      <c r="T28" t="s">
        <v>233</v>
      </c>
      <c r="U28">
        <v>4</v>
      </c>
      <c r="V28" t="s">
        <v>255</v>
      </c>
      <c r="W28" t="s">
        <v>114</v>
      </c>
      <c r="X28" t="s">
        <v>133</v>
      </c>
      <c r="Y28">
        <v>2</v>
      </c>
      <c r="Z28">
        <v>1</v>
      </c>
      <c r="AA28">
        <v>48</v>
      </c>
      <c r="AB28">
        <v>1.236</v>
      </c>
      <c r="AC28" t="s">
        <v>114</v>
      </c>
      <c r="AD28">
        <v>4</v>
      </c>
      <c r="AE28">
        <v>5</v>
      </c>
      <c r="AF28">
        <v>0</v>
      </c>
      <c r="AG28">
        <v>2.5110000000000001</v>
      </c>
      <c r="AH28">
        <v>3.0339999999999998</v>
      </c>
      <c r="AI28">
        <v>1.2310000000000001</v>
      </c>
      <c r="AJ28" s="6"/>
      <c r="AK28" s="11"/>
      <c r="AL28" s="10" t="s">
        <v>382</v>
      </c>
      <c r="AM28" s="9">
        <f>AVERAGEIFS($AB:$AB,$G:$G,5,$O:$O,$AJ$4)</f>
        <v>0.96916666666666684</v>
      </c>
      <c r="AN28" s="9">
        <f>AVERAGEIFS($AB:$AB,$G:$G,5,$O:$O,$AJ$5)</f>
        <v>1.0916666666666666</v>
      </c>
      <c r="AO28" s="9">
        <f>AVERAGEIFS($AB:$AB,$G:$G,5,$O:$O,$AJ$6)</f>
        <v>1.1329166666666668</v>
      </c>
      <c r="AP28" s="11"/>
      <c r="AQ28" s="10" t="s">
        <v>382</v>
      </c>
      <c r="AR28" s="9">
        <f>COUNTIFS($G:$G,5,$O:$O,$AJ$6,$Y:$Y,1,$AF:$AF,1)/12</f>
        <v>0.33333333333333331</v>
      </c>
      <c r="AS28" s="9">
        <f>COUNTIFS($G:$G,5,$O:$O,$AJ$6,$AD:$AD,2)/12</f>
        <v>0.25</v>
      </c>
      <c r="AT28" s="9">
        <f t="shared" ref="AT28" si="17">SUM(AR28,AS28)</f>
        <v>0.58333333333333326</v>
      </c>
      <c r="AU28" s="11"/>
      <c r="AV28" s="10" t="s">
        <v>382</v>
      </c>
      <c r="AW28" s="9">
        <f>COUNTIFS($G:$G,5,$O:$O,$AJ$6,$Y:$Y,2,$AF:$AF,1)/12</f>
        <v>0.25</v>
      </c>
      <c r="AX28" s="9">
        <f>COUNTIFS($G:$G,5,$O:$O,$AJ$6,$AD:$AD,3)/12</f>
        <v>0.25</v>
      </c>
      <c r="AY28" s="9">
        <f t="shared" ref="AY28" si="18">SUM(AW28,AX28)</f>
        <v>0.5</v>
      </c>
    </row>
    <row r="29" spans="1:51" x14ac:dyDescent="0.35">
      <c r="A29">
        <v>202</v>
      </c>
      <c r="B29">
        <v>202</v>
      </c>
      <c r="C29" t="s">
        <v>38</v>
      </c>
      <c r="D29" t="s">
        <v>39</v>
      </c>
      <c r="E29">
        <v>1</v>
      </c>
      <c r="F29" t="s">
        <v>372</v>
      </c>
      <c r="G29">
        <v>1</v>
      </c>
      <c r="H29">
        <v>2</v>
      </c>
      <c r="I29">
        <v>1</v>
      </c>
      <c r="J29">
        <v>28</v>
      </c>
      <c r="K29">
        <v>31</v>
      </c>
      <c r="L29">
        <v>31</v>
      </c>
      <c r="M29">
        <v>1</v>
      </c>
      <c r="N29" t="s">
        <v>248</v>
      </c>
      <c r="O29" t="s">
        <v>201</v>
      </c>
      <c r="P29" t="s">
        <v>202</v>
      </c>
      <c r="Q29" t="s">
        <v>212</v>
      </c>
      <c r="R29" t="s">
        <v>202</v>
      </c>
      <c r="S29" t="s">
        <v>46</v>
      </c>
      <c r="T29" t="s">
        <v>249</v>
      </c>
      <c r="U29">
        <v>4</v>
      </c>
      <c r="V29" t="s">
        <v>259</v>
      </c>
      <c r="W29" t="s">
        <v>100</v>
      </c>
      <c r="X29" t="s">
        <v>161</v>
      </c>
      <c r="Y29">
        <v>2</v>
      </c>
      <c r="Z29">
        <v>1</v>
      </c>
      <c r="AA29">
        <v>48</v>
      </c>
      <c r="AB29">
        <v>1.387</v>
      </c>
      <c r="AC29" t="s">
        <v>249</v>
      </c>
      <c r="AD29">
        <v>1</v>
      </c>
      <c r="AE29">
        <v>4</v>
      </c>
      <c r="AF29">
        <v>1</v>
      </c>
      <c r="AG29">
        <v>2.339</v>
      </c>
      <c r="AH29">
        <v>3.0329999999999999</v>
      </c>
      <c r="AI29">
        <v>1.38</v>
      </c>
      <c r="AJ29" s="6"/>
      <c r="AK29" s="11"/>
      <c r="AL29" s="10" t="s">
        <v>383</v>
      </c>
      <c r="AM29" s="9">
        <f>AVERAGEIFS($AB:$AB,$G:$G,6,$O:$O,$AJ$4)</f>
        <v>1.1692083333333334</v>
      </c>
      <c r="AN29" s="9">
        <f>AVERAGEIFS($AB:$AB,$G:$G,6,$O:$O,$AJ$5)</f>
        <v>1.2551666666666665</v>
      </c>
      <c r="AO29" s="9">
        <f>AVERAGEIFS($AB:$AB,$G:$G,6,$O:$O,$AJ$6)</f>
        <v>1.1823333333333335</v>
      </c>
      <c r="AP29" s="11"/>
      <c r="AQ29" s="10" t="s">
        <v>383</v>
      </c>
      <c r="AR29" s="9">
        <f>COUNTIFS($G:$G,6,$O:$O,$AJ$6,$Y:$Y,1,$AF:$AF,1)/12</f>
        <v>0.41666666666666669</v>
      </c>
      <c r="AS29" s="9">
        <f>COUNTIFS($G:$G,6,$O:$O,$AJ$6,$AD:$AD,2)/12</f>
        <v>0.25</v>
      </c>
      <c r="AT29" s="9">
        <f>SUM(AR29,AS29)</f>
        <v>0.66666666666666674</v>
      </c>
      <c r="AU29" s="11"/>
      <c r="AV29" s="10" t="s">
        <v>383</v>
      </c>
      <c r="AW29" s="9">
        <f>COUNTIFS($G:$G,6,$O:$O,$AJ$6,$Y:$Y,2,$AF:$AF,1)/12</f>
        <v>0.5</v>
      </c>
      <c r="AX29" s="9">
        <f>COUNTIFS($G:$G,6,$O:$O,$AJ$6,$AD:$AD,3)/12</f>
        <v>8.3333333333333329E-2</v>
      </c>
      <c r="AY29" s="9">
        <f>SUM(AW29,AX29)</f>
        <v>0.58333333333333337</v>
      </c>
    </row>
    <row r="30" spans="1:51" x14ac:dyDescent="0.35">
      <c r="A30">
        <v>202</v>
      </c>
      <c r="B30">
        <v>202</v>
      </c>
      <c r="C30" t="s">
        <v>38</v>
      </c>
      <c r="D30" t="s">
        <v>39</v>
      </c>
      <c r="E30">
        <v>1</v>
      </c>
      <c r="F30" t="s">
        <v>372</v>
      </c>
      <c r="G30">
        <v>1</v>
      </c>
      <c r="H30">
        <v>2</v>
      </c>
      <c r="I30">
        <v>1</v>
      </c>
      <c r="J30">
        <v>29</v>
      </c>
      <c r="K30">
        <v>25</v>
      </c>
      <c r="L30">
        <v>25</v>
      </c>
      <c r="M30">
        <v>1</v>
      </c>
      <c r="N30" t="s">
        <v>220</v>
      </c>
      <c r="O30" t="s">
        <v>201</v>
      </c>
      <c r="P30" t="s">
        <v>202</v>
      </c>
      <c r="Q30" t="s">
        <v>221</v>
      </c>
      <c r="R30" t="s">
        <v>202</v>
      </c>
      <c r="S30" t="s">
        <v>46</v>
      </c>
      <c r="T30" t="s">
        <v>222</v>
      </c>
      <c r="U30">
        <v>2</v>
      </c>
      <c r="V30" t="s">
        <v>236</v>
      </c>
      <c r="W30" t="s">
        <v>94</v>
      </c>
      <c r="X30" t="s">
        <v>183</v>
      </c>
      <c r="Y30">
        <v>2</v>
      </c>
      <c r="Z30">
        <v>1</v>
      </c>
      <c r="AA30">
        <v>48</v>
      </c>
      <c r="AB30">
        <v>1.3049999999999999</v>
      </c>
      <c r="AC30" t="s">
        <v>183</v>
      </c>
      <c r="AD30">
        <v>4</v>
      </c>
      <c r="AE30">
        <v>1</v>
      </c>
      <c r="AF30">
        <v>0</v>
      </c>
      <c r="AG30">
        <v>2.6880000000000002</v>
      </c>
      <c r="AH30">
        <v>3.0339999999999998</v>
      </c>
      <c r="AI30">
        <v>1.3009999999999999</v>
      </c>
      <c r="AJ30" s="6"/>
      <c r="AK30" s="11"/>
      <c r="AL30" s="10" t="s">
        <v>384</v>
      </c>
      <c r="AM30" s="9">
        <f>AVERAGEIFS($AB:$AB,$G:$G,7,$O:$O,$AJ$4)</f>
        <v>1.3321666666666667</v>
      </c>
      <c r="AN30" s="9">
        <f>AVERAGEIFS($AB:$AB,$G:$G,7,$O:$O,$AJ$5)</f>
        <v>1.3717916666666665</v>
      </c>
      <c r="AO30" s="9">
        <f>AVERAGEIFS($AB:$AB,$G:$G,7,$O:$O,$AJ$6)</f>
        <v>1.3846666666666667</v>
      </c>
      <c r="AP30" s="11"/>
      <c r="AQ30" s="10" t="s">
        <v>384</v>
      </c>
      <c r="AR30" s="9">
        <f>COUNTIFS($G:$G,7,$O:$O,$AJ$6,$Y:$Y,1,$AF:$AF,1)/12</f>
        <v>0.33333333333333331</v>
      </c>
      <c r="AS30" s="9">
        <f>COUNTIFS($G:$G,7,$O:$O,$AJ$6,$AD:$AD,2)/12</f>
        <v>0.16666666666666666</v>
      </c>
      <c r="AT30" s="9">
        <f t="shared" ref="AT30:AT31" si="19">SUM(AR30,AS30)</f>
        <v>0.5</v>
      </c>
      <c r="AU30" s="11"/>
      <c r="AV30" s="10" t="s">
        <v>384</v>
      </c>
      <c r="AW30" s="9">
        <f>COUNTIFS($G:$G,7,$O:$O,$AJ$6,$Y:$Y,2,$AF:$AF,1)/12</f>
        <v>0.41666666666666669</v>
      </c>
      <c r="AX30" s="9">
        <f>COUNTIFS($G:$G,7,$O:$O,$AJ$6,$AD:$AD,3)/12</f>
        <v>8.3333333333333329E-2</v>
      </c>
      <c r="AY30" s="9">
        <f t="shared" ref="AY30:AY31" si="20">SUM(AW30,AX30)</f>
        <v>0.5</v>
      </c>
    </row>
    <row r="31" spans="1:51" x14ac:dyDescent="0.35">
      <c r="A31">
        <v>202</v>
      </c>
      <c r="B31">
        <v>202</v>
      </c>
      <c r="C31" t="s">
        <v>38</v>
      </c>
      <c r="D31" t="s">
        <v>39</v>
      </c>
      <c r="E31">
        <v>1</v>
      </c>
      <c r="F31" t="s">
        <v>372</v>
      </c>
      <c r="G31">
        <v>1</v>
      </c>
      <c r="H31">
        <v>2</v>
      </c>
      <c r="I31">
        <v>1</v>
      </c>
      <c r="J31">
        <v>30</v>
      </c>
      <c r="K31">
        <v>27</v>
      </c>
      <c r="L31">
        <v>27</v>
      </c>
      <c r="M31">
        <v>1</v>
      </c>
      <c r="N31" t="s">
        <v>205</v>
      </c>
      <c r="O31" t="s">
        <v>201</v>
      </c>
      <c r="P31" t="s">
        <v>202</v>
      </c>
      <c r="Q31" t="s">
        <v>206</v>
      </c>
      <c r="R31" t="s">
        <v>202</v>
      </c>
      <c r="S31" t="s">
        <v>81</v>
      </c>
      <c r="T31" t="s">
        <v>207</v>
      </c>
      <c r="U31">
        <v>1</v>
      </c>
      <c r="V31" t="s">
        <v>257</v>
      </c>
      <c r="W31" t="s">
        <v>76</v>
      </c>
      <c r="X31" t="s">
        <v>189</v>
      </c>
      <c r="Y31">
        <v>2</v>
      </c>
      <c r="Z31">
        <v>1</v>
      </c>
      <c r="AA31">
        <v>48</v>
      </c>
      <c r="AB31">
        <v>1.0860000000000001</v>
      </c>
      <c r="AC31" t="s">
        <v>76</v>
      </c>
      <c r="AD31">
        <v>4</v>
      </c>
      <c r="AE31">
        <v>2</v>
      </c>
      <c r="AF31">
        <v>0</v>
      </c>
      <c r="AG31">
        <v>2.0939999999999999</v>
      </c>
      <c r="AH31">
        <v>3.0339999999999998</v>
      </c>
      <c r="AI31">
        <v>1.081</v>
      </c>
      <c r="AJ31" s="6"/>
      <c r="AK31" s="11"/>
      <c r="AL31" s="10" t="s">
        <v>385</v>
      </c>
      <c r="AM31" s="9">
        <f>AVERAGEIFS($AB:$AB,$G:$G,8,$O:$O,$AJ$4)</f>
        <v>1.4308333333333334</v>
      </c>
      <c r="AN31" s="9">
        <f>AVERAGEIFS($AB:$AB,$G:$G,8,$O:$O,$AJ$5)</f>
        <v>1.3864166666666666</v>
      </c>
      <c r="AO31" s="9">
        <f>AVERAGEIFS($AB:$AB,$G:$G,8,$O:$O,$AJ$6)</f>
        <v>1.3433749999999998</v>
      </c>
      <c r="AP31" s="11"/>
      <c r="AQ31" s="10" t="s">
        <v>385</v>
      </c>
      <c r="AR31" s="9">
        <f>COUNTIFS($G:$G,8,$O:$O,$AJ$6,$Y:$Y,1,$AF:$AF,1)/12</f>
        <v>0.58333333333333337</v>
      </c>
      <c r="AS31" s="9">
        <f>COUNTIFS($G:$G,8,$O:$O,$AJ$6,$AD:$AD,2)/12</f>
        <v>8.3333333333333329E-2</v>
      </c>
      <c r="AT31" s="9">
        <f t="shared" si="19"/>
        <v>0.66666666666666674</v>
      </c>
      <c r="AU31" s="11"/>
      <c r="AV31" s="10" t="s">
        <v>385</v>
      </c>
      <c r="AW31" s="9">
        <f>COUNTIFS($G:$G,8,$O:$O,$AJ$6,$Y:$Y,2,$AF:$AF,1)/12</f>
        <v>0.58333333333333337</v>
      </c>
      <c r="AX31" s="9">
        <f>COUNTIFS($G:$G,8,$O:$O,$AJ$6,$AD:$AD,3)/12</f>
        <v>0</v>
      </c>
      <c r="AY31" s="9">
        <f t="shared" si="20"/>
        <v>0.58333333333333337</v>
      </c>
    </row>
    <row r="32" spans="1:51" x14ac:dyDescent="0.35">
      <c r="A32">
        <v>202</v>
      </c>
      <c r="B32">
        <v>202</v>
      </c>
      <c r="C32" t="s">
        <v>38</v>
      </c>
      <c r="D32" t="s">
        <v>39</v>
      </c>
      <c r="E32">
        <v>1</v>
      </c>
      <c r="F32" t="s">
        <v>372</v>
      </c>
      <c r="G32">
        <v>1</v>
      </c>
      <c r="H32">
        <v>2</v>
      </c>
      <c r="I32">
        <v>1</v>
      </c>
      <c r="J32">
        <v>31</v>
      </c>
      <c r="K32">
        <v>30</v>
      </c>
      <c r="L32">
        <v>30</v>
      </c>
      <c r="M32">
        <v>1</v>
      </c>
      <c r="N32" t="s">
        <v>254</v>
      </c>
      <c r="O32" t="s">
        <v>201</v>
      </c>
      <c r="P32" t="s">
        <v>202</v>
      </c>
      <c r="Q32" t="s">
        <v>215</v>
      </c>
      <c r="R32" t="s">
        <v>202</v>
      </c>
      <c r="S32" t="s">
        <v>53</v>
      </c>
      <c r="T32" t="s">
        <v>255</v>
      </c>
      <c r="U32">
        <v>5</v>
      </c>
      <c r="V32" t="s">
        <v>216</v>
      </c>
      <c r="W32" t="s">
        <v>120</v>
      </c>
      <c r="X32" t="s">
        <v>128</v>
      </c>
      <c r="Y32">
        <v>1</v>
      </c>
      <c r="Z32">
        <v>1</v>
      </c>
      <c r="AA32">
        <v>48</v>
      </c>
      <c r="AB32">
        <v>1.147</v>
      </c>
      <c r="AC32" t="s">
        <v>120</v>
      </c>
      <c r="AD32">
        <v>4</v>
      </c>
      <c r="AE32">
        <v>2</v>
      </c>
      <c r="AF32">
        <v>0</v>
      </c>
      <c r="AG32">
        <v>1.619</v>
      </c>
      <c r="AH32">
        <v>3.0339999999999998</v>
      </c>
      <c r="AI32">
        <v>1.147</v>
      </c>
      <c r="AJ32" s="6"/>
      <c r="AM32" s="30">
        <f>AVERAGE(AM24,AM26:AM31)</f>
        <v>1.2619583333333335</v>
      </c>
      <c r="AN32" s="30">
        <f t="shared" ref="AN32" si="21">AVERAGE(AN24,AN26:AN31)</f>
        <v>1.2849940476190476</v>
      </c>
      <c r="AO32" s="30">
        <f t="shared" ref="AO32" si="22">AVERAGE(AO24,AO26:AO31)</f>
        <v>1.3127142857142857</v>
      </c>
      <c r="AR32" s="30">
        <f>AVERAGE(AR24,AR26:AR31)</f>
        <v>0.29761904761904762</v>
      </c>
      <c r="AS32" s="30">
        <f t="shared" ref="AS32" si="23">AVERAGE(AS24,AS26:AS31)</f>
        <v>0.22619047619047622</v>
      </c>
      <c r="AT32" s="30">
        <f t="shared" ref="AT32" si="24">AVERAGE(AT24,AT26:AT31)</f>
        <v>0.52380952380952384</v>
      </c>
      <c r="AW32" s="30">
        <f>AVERAGE(AW24,AW26:AW31)</f>
        <v>0.42857142857142855</v>
      </c>
      <c r="AX32" s="30">
        <f t="shared" ref="AX32" si="25">AVERAGE(AX24,AX26:AX31)</f>
        <v>0.13095238095238096</v>
      </c>
      <c r="AY32" s="30">
        <f t="shared" ref="AY32" si="26">AVERAGE(AY24,AY26:AY31)</f>
        <v>0.55952380952380953</v>
      </c>
    </row>
    <row r="33" spans="1:43" x14ac:dyDescent="0.35">
      <c r="A33">
        <v>202</v>
      </c>
      <c r="B33">
        <v>202</v>
      </c>
      <c r="C33" t="s">
        <v>38</v>
      </c>
      <c r="D33" t="s">
        <v>39</v>
      </c>
      <c r="E33">
        <v>1</v>
      </c>
      <c r="F33" t="s">
        <v>372</v>
      </c>
      <c r="G33">
        <v>1</v>
      </c>
      <c r="H33">
        <v>2</v>
      </c>
      <c r="I33">
        <v>1</v>
      </c>
      <c r="J33">
        <v>32</v>
      </c>
      <c r="K33">
        <v>35</v>
      </c>
      <c r="L33">
        <v>35</v>
      </c>
      <c r="M33">
        <v>1</v>
      </c>
      <c r="N33" t="s">
        <v>260</v>
      </c>
      <c r="O33" t="s">
        <v>201</v>
      </c>
      <c r="P33" t="s">
        <v>202</v>
      </c>
      <c r="Q33" t="s">
        <v>232</v>
      </c>
      <c r="R33" t="s">
        <v>202</v>
      </c>
      <c r="S33" t="s">
        <v>81</v>
      </c>
      <c r="T33" t="s">
        <v>261</v>
      </c>
      <c r="U33">
        <v>5</v>
      </c>
      <c r="V33" t="s">
        <v>233</v>
      </c>
      <c r="W33" t="s">
        <v>193</v>
      </c>
      <c r="X33" t="s">
        <v>64</v>
      </c>
      <c r="Y33">
        <v>1</v>
      </c>
      <c r="Z33">
        <v>1</v>
      </c>
      <c r="AA33">
        <v>48</v>
      </c>
      <c r="AB33">
        <v>1.2350000000000001</v>
      </c>
      <c r="AC33" t="s">
        <v>64</v>
      </c>
      <c r="AD33">
        <v>4</v>
      </c>
      <c r="AE33">
        <v>4</v>
      </c>
      <c r="AF33">
        <v>0</v>
      </c>
      <c r="AG33">
        <v>2.57</v>
      </c>
      <c r="AH33">
        <v>3.0329999999999999</v>
      </c>
      <c r="AI33">
        <v>1.238</v>
      </c>
      <c r="AJ33" s="6"/>
    </row>
    <row r="34" spans="1:43" x14ac:dyDescent="0.35">
      <c r="A34">
        <v>202</v>
      </c>
      <c r="B34">
        <v>202</v>
      </c>
      <c r="C34" t="s">
        <v>38</v>
      </c>
      <c r="D34" t="s">
        <v>39</v>
      </c>
      <c r="E34">
        <v>1</v>
      </c>
      <c r="F34" t="s">
        <v>372</v>
      </c>
      <c r="G34">
        <v>1</v>
      </c>
      <c r="H34">
        <v>2</v>
      </c>
      <c r="I34">
        <v>1</v>
      </c>
      <c r="J34">
        <v>33</v>
      </c>
      <c r="K34">
        <v>28</v>
      </c>
      <c r="L34">
        <v>28</v>
      </c>
      <c r="M34">
        <v>1</v>
      </c>
      <c r="N34" t="s">
        <v>246</v>
      </c>
      <c r="O34" t="s">
        <v>201</v>
      </c>
      <c r="P34" t="s">
        <v>202</v>
      </c>
      <c r="Q34" t="s">
        <v>206</v>
      </c>
      <c r="R34" t="s">
        <v>202</v>
      </c>
      <c r="S34" t="s">
        <v>63</v>
      </c>
      <c r="T34" t="s">
        <v>247</v>
      </c>
      <c r="U34">
        <v>1</v>
      </c>
      <c r="V34" t="s">
        <v>207</v>
      </c>
      <c r="W34" t="s">
        <v>187</v>
      </c>
      <c r="X34" t="s">
        <v>54</v>
      </c>
      <c r="Y34">
        <v>1</v>
      </c>
      <c r="Z34">
        <v>1</v>
      </c>
      <c r="AA34">
        <v>48</v>
      </c>
      <c r="AB34">
        <v>1.2669999999999999</v>
      </c>
      <c r="AC34" t="s">
        <v>54</v>
      </c>
      <c r="AD34">
        <v>4</v>
      </c>
      <c r="AE34">
        <v>4</v>
      </c>
      <c r="AF34">
        <v>0</v>
      </c>
      <c r="AG34">
        <v>3.101</v>
      </c>
      <c r="AH34">
        <v>3.0339999999999998</v>
      </c>
      <c r="AI34">
        <v>1.2609999999999999</v>
      </c>
      <c r="AJ34" s="6"/>
    </row>
    <row r="35" spans="1:43" x14ac:dyDescent="0.35">
      <c r="A35">
        <v>202</v>
      </c>
      <c r="B35">
        <v>202</v>
      </c>
      <c r="C35" t="s">
        <v>38</v>
      </c>
      <c r="D35" t="s">
        <v>39</v>
      </c>
      <c r="E35">
        <v>1</v>
      </c>
      <c r="F35" t="s">
        <v>372</v>
      </c>
      <c r="G35">
        <v>1</v>
      </c>
      <c r="H35">
        <v>2</v>
      </c>
      <c r="I35">
        <v>1</v>
      </c>
      <c r="J35">
        <v>34</v>
      </c>
      <c r="K35">
        <v>32</v>
      </c>
      <c r="L35">
        <v>32</v>
      </c>
      <c r="M35">
        <v>1</v>
      </c>
      <c r="N35" t="s">
        <v>211</v>
      </c>
      <c r="O35" t="s">
        <v>201</v>
      </c>
      <c r="P35" t="s">
        <v>202</v>
      </c>
      <c r="Q35" t="s">
        <v>212</v>
      </c>
      <c r="R35" t="s">
        <v>202</v>
      </c>
      <c r="S35" t="s">
        <v>53</v>
      </c>
      <c r="T35" t="s">
        <v>213</v>
      </c>
      <c r="U35">
        <v>5</v>
      </c>
      <c r="V35" t="s">
        <v>249</v>
      </c>
      <c r="W35" t="s">
        <v>72</v>
      </c>
      <c r="X35" t="s">
        <v>159</v>
      </c>
      <c r="Y35">
        <v>1</v>
      </c>
      <c r="Z35">
        <v>1</v>
      </c>
      <c r="AA35">
        <v>48</v>
      </c>
      <c r="AB35">
        <v>1.397</v>
      </c>
      <c r="AC35" t="s">
        <v>159</v>
      </c>
      <c r="AD35">
        <v>4</v>
      </c>
      <c r="AE35">
        <v>1</v>
      </c>
      <c r="AF35">
        <v>0</v>
      </c>
      <c r="AG35">
        <v>2.7130000000000001</v>
      </c>
      <c r="AH35">
        <v>3.0339999999999998</v>
      </c>
      <c r="AI35">
        <v>1.393</v>
      </c>
    </row>
    <row r="36" spans="1:43" x14ac:dyDescent="0.35">
      <c r="A36">
        <v>202</v>
      </c>
      <c r="B36">
        <v>202</v>
      </c>
      <c r="C36" t="s">
        <v>38</v>
      </c>
      <c r="D36" t="s">
        <v>39</v>
      </c>
      <c r="E36">
        <v>1</v>
      </c>
      <c r="F36" t="s">
        <v>372</v>
      </c>
      <c r="G36">
        <v>1</v>
      </c>
      <c r="H36">
        <v>2</v>
      </c>
      <c r="I36">
        <v>1</v>
      </c>
      <c r="J36">
        <v>35</v>
      </c>
      <c r="K36">
        <v>26</v>
      </c>
      <c r="L36">
        <v>26</v>
      </c>
      <c r="M36">
        <v>1</v>
      </c>
      <c r="N36" t="s">
        <v>256</v>
      </c>
      <c r="O36" t="s">
        <v>201</v>
      </c>
      <c r="P36" t="s">
        <v>202</v>
      </c>
      <c r="Q36" t="s">
        <v>221</v>
      </c>
      <c r="R36" t="s">
        <v>202</v>
      </c>
      <c r="S36" t="s">
        <v>81</v>
      </c>
      <c r="T36" t="s">
        <v>257</v>
      </c>
      <c r="U36">
        <v>4</v>
      </c>
      <c r="V36" t="s">
        <v>222</v>
      </c>
      <c r="W36" t="s">
        <v>175</v>
      </c>
      <c r="X36" t="s">
        <v>118</v>
      </c>
      <c r="Y36">
        <v>1</v>
      </c>
      <c r="Z36">
        <v>1</v>
      </c>
      <c r="AA36">
        <v>48</v>
      </c>
      <c r="AB36">
        <v>0.77600000000000002</v>
      </c>
      <c r="AC36" t="s">
        <v>118</v>
      </c>
      <c r="AD36">
        <v>4</v>
      </c>
      <c r="AE36">
        <v>2</v>
      </c>
      <c r="AF36">
        <v>0</v>
      </c>
      <c r="AG36">
        <v>2.6619999999999999</v>
      </c>
      <c r="AH36">
        <v>3.0339999999999998</v>
      </c>
      <c r="AI36">
        <v>0.77300000000000002</v>
      </c>
      <c r="AM36" s="13"/>
      <c r="AN36" s="14"/>
    </row>
    <row r="37" spans="1:43" x14ac:dyDescent="0.35">
      <c r="A37">
        <v>202</v>
      </c>
      <c r="B37">
        <v>202</v>
      </c>
      <c r="C37" t="s">
        <v>38</v>
      </c>
      <c r="D37" t="s">
        <v>39</v>
      </c>
      <c r="E37">
        <v>1</v>
      </c>
      <c r="F37" t="s">
        <v>372</v>
      </c>
      <c r="G37">
        <v>1</v>
      </c>
      <c r="H37">
        <v>2</v>
      </c>
      <c r="I37">
        <v>1</v>
      </c>
      <c r="J37">
        <v>36</v>
      </c>
      <c r="K37">
        <v>34</v>
      </c>
      <c r="L37">
        <v>34</v>
      </c>
      <c r="M37">
        <v>1</v>
      </c>
      <c r="N37" t="s">
        <v>208</v>
      </c>
      <c r="O37" t="s">
        <v>201</v>
      </c>
      <c r="P37" t="s">
        <v>202</v>
      </c>
      <c r="Q37" t="s">
        <v>209</v>
      </c>
      <c r="R37" t="s">
        <v>202</v>
      </c>
      <c r="S37" t="s">
        <v>63</v>
      </c>
      <c r="T37" t="s">
        <v>210</v>
      </c>
      <c r="U37">
        <v>5</v>
      </c>
      <c r="V37" t="s">
        <v>247</v>
      </c>
      <c r="W37" t="s">
        <v>47</v>
      </c>
      <c r="X37" t="s">
        <v>173</v>
      </c>
      <c r="Y37">
        <v>2</v>
      </c>
      <c r="Z37">
        <v>1</v>
      </c>
      <c r="AA37">
        <v>48</v>
      </c>
      <c r="AB37">
        <v>1.3280000000000001</v>
      </c>
      <c r="AC37" t="s">
        <v>173</v>
      </c>
      <c r="AD37">
        <v>4</v>
      </c>
      <c r="AE37">
        <v>1</v>
      </c>
      <c r="AF37">
        <v>0</v>
      </c>
      <c r="AG37">
        <v>2.6269999999999998</v>
      </c>
      <c r="AH37">
        <v>3.0329999999999999</v>
      </c>
      <c r="AI37">
        <v>1.329</v>
      </c>
      <c r="AM37" s="13"/>
      <c r="AN37" s="14"/>
    </row>
    <row r="38" spans="1:43" x14ac:dyDescent="0.35">
      <c r="A38">
        <v>202</v>
      </c>
      <c r="B38">
        <v>202</v>
      </c>
      <c r="C38" t="s">
        <v>38</v>
      </c>
      <c r="D38" t="s">
        <v>39</v>
      </c>
      <c r="E38">
        <v>1</v>
      </c>
      <c r="F38" t="s">
        <v>372</v>
      </c>
      <c r="G38">
        <v>1</v>
      </c>
      <c r="H38">
        <v>2</v>
      </c>
      <c r="I38">
        <v>1</v>
      </c>
      <c r="J38">
        <v>37</v>
      </c>
      <c r="K38">
        <v>46</v>
      </c>
      <c r="L38">
        <v>46</v>
      </c>
      <c r="M38">
        <v>2</v>
      </c>
      <c r="N38" t="s">
        <v>115</v>
      </c>
      <c r="O38" t="s">
        <v>42</v>
      </c>
      <c r="P38" t="s">
        <v>84</v>
      </c>
      <c r="Q38" t="s">
        <v>85</v>
      </c>
      <c r="R38" t="s">
        <v>52</v>
      </c>
      <c r="S38" t="s">
        <v>53</v>
      </c>
      <c r="T38" t="s">
        <v>116</v>
      </c>
      <c r="U38">
        <v>4</v>
      </c>
      <c r="V38" t="s">
        <v>86</v>
      </c>
      <c r="W38" t="s">
        <v>133</v>
      </c>
      <c r="X38" t="s">
        <v>236</v>
      </c>
      <c r="Y38">
        <v>1</v>
      </c>
      <c r="Z38">
        <v>1</v>
      </c>
      <c r="AA38">
        <v>48</v>
      </c>
      <c r="AB38">
        <v>1.1850000000000001</v>
      </c>
      <c r="AC38" t="s">
        <v>236</v>
      </c>
      <c r="AD38">
        <v>4</v>
      </c>
      <c r="AE38">
        <v>5</v>
      </c>
      <c r="AF38">
        <v>0</v>
      </c>
      <c r="AG38">
        <v>1.8120000000000001</v>
      </c>
      <c r="AH38">
        <v>3.0339999999999998</v>
      </c>
      <c r="AI38">
        <v>1.1850000000000001</v>
      </c>
      <c r="AM38" s="13"/>
      <c r="AN38" s="14"/>
    </row>
    <row r="39" spans="1:43" x14ac:dyDescent="0.35">
      <c r="A39">
        <v>202</v>
      </c>
      <c r="B39">
        <v>202</v>
      </c>
      <c r="C39" t="s">
        <v>38</v>
      </c>
      <c r="D39" t="s">
        <v>39</v>
      </c>
      <c r="E39">
        <v>1</v>
      </c>
      <c r="F39" t="s">
        <v>372</v>
      </c>
      <c r="G39">
        <v>1</v>
      </c>
      <c r="H39">
        <v>2</v>
      </c>
      <c r="I39">
        <v>1</v>
      </c>
      <c r="J39">
        <v>38</v>
      </c>
      <c r="K39">
        <v>41</v>
      </c>
      <c r="L39">
        <v>41</v>
      </c>
      <c r="M39">
        <v>2</v>
      </c>
      <c r="N39" t="s">
        <v>101</v>
      </c>
      <c r="O39" t="s">
        <v>42</v>
      </c>
      <c r="P39" t="s">
        <v>102</v>
      </c>
      <c r="Q39" t="s">
        <v>103</v>
      </c>
      <c r="R39" t="s">
        <v>45</v>
      </c>
      <c r="S39" t="s">
        <v>46</v>
      </c>
      <c r="T39" t="s">
        <v>104</v>
      </c>
      <c r="U39">
        <v>1</v>
      </c>
      <c r="V39" t="s">
        <v>47</v>
      </c>
      <c r="W39" t="s">
        <v>228</v>
      </c>
      <c r="X39" t="s">
        <v>193</v>
      </c>
      <c r="Y39">
        <v>2</v>
      </c>
      <c r="Z39">
        <v>1</v>
      </c>
      <c r="AA39">
        <v>48</v>
      </c>
      <c r="AB39">
        <v>1.1950000000000001</v>
      </c>
      <c r="AC39" t="s">
        <v>228</v>
      </c>
      <c r="AD39">
        <v>4</v>
      </c>
      <c r="AE39">
        <v>5</v>
      </c>
      <c r="AF39">
        <v>0</v>
      </c>
      <c r="AG39">
        <v>2.2290000000000001</v>
      </c>
      <c r="AH39">
        <v>3.0329999999999999</v>
      </c>
      <c r="AI39">
        <v>1.194</v>
      </c>
    </row>
    <row r="40" spans="1:43" x14ac:dyDescent="0.35">
      <c r="A40">
        <v>202</v>
      </c>
      <c r="B40">
        <v>202</v>
      </c>
      <c r="C40" t="s">
        <v>38</v>
      </c>
      <c r="D40" t="s">
        <v>39</v>
      </c>
      <c r="E40">
        <v>1</v>
      </c>
      <c r="F40" t="s">
        <v>372</v>
      </c>
      <c r="G40">
        <v>1</v>
      </c>
      <c r="H40">
        <v>2</v>
      </c>
      <c r="I40">
        <v>1</v>
      </c>
      <c r="J40">
        <v>39</v>
      </c>
      <c r="K40">
        <v>39</v>
      </c>
      <c r="L40">
        <v>39</v>
      </c>
      <c r="M40">
        <v>2</v>
      </c>
      <c r="N40" t="s">
        <v>73</v>
      </c>
      <c r="O40" t="s">
        <v>42</v>
      </c>
      <c r="P40" t="s">
        <v>74</v>
      </c>
      <c r="Q40" t="s">
        <v>75</v>
      </c>
      <c r="R40" t="s">
        <v>45</v>
      </c>
      <c r="S40" t="s">
        <v>46</v>
      </c>
      <c r="T40" t="s">
        <v>76</v>
      </c>
      <c r="U40">
        <v>2</v>
      </c>
      <c r="V40" t="s">
        <v>106</v>
      </c>
      <c r="W40" t="s">
        <v>245</v>
      </c>
      <c r="X40" t="s">
        <v>165</v>
      </c>
      <c r="Y40">
        <v>1</v>
      </c>
      <c r="Z40">
        <v>1</v>
      </c>
      <c r="AA40">
        <v>48</v>
      </c>
      <c r="AB40">
        <v>1.3149999999999999</v>
      </c>
      <c r="AC40" t="s">
        <v>106</v>
      </c>
      <c r="AD40">
        <v>2</v>
      </c>
      <c r="AE40">
        <v>1</v>
      </c>
      <c r="AF40">
        <v>0</v>
      </c>
      <c r="AG40">
        <v>2.7090000000000001</v>
      </c>
      <c r="AH40">
        <v>3.0339999999999998</v>
      </c>
      <c r="AI40">
        <v>1.3180000000000001</v>
      </c>
    </row>
    <row r="41" spans="1:43" x14ac:dyDescent="0.35">
      <c r="A41">
        <v>202</v>
      </c>
      <c r="B41">
        <v>202</v>
      </c>
      <c r="C41" t="s">
        <v>38</v>
      </c>
      <c r="D41" t="s">
        <v>39</v>
      </c>
      <c r="E41">
        <v>1</v>
      </c>
      <c r="F41" t="s">
        <v>372</v>
      </c>
      <c r="G41">
        <v>1</v>
      </c>
      <c r="H41">
        <v>2</v>
      </c>
      <c r="I41">
        <v>1</v>
      </c>
      <c r="J41">
        <v>40</v>
      </c>
      <c r="K41">
        <v>37</v>
      </c>
      <c r="L41">
        <v>37</v>
      </c>
      <c r="M41">
        <v>2</v>
      </c>
      <c r="N41" t="s">
        <v>119</v>
      </c>
      <c r="O41" t="s">
        <v>42</v>
      </c>
      <c r="P41" t="s">
        <v>66</v>
      </c>
      <c r="Q41" t="s">
        <v>67</v>
      </c>
      <c r="R41" t="s">
        <v>80</v>
      </c>
      <c r="S41" t="s">
        <v>81</v>
      </c>
      <c r="T41" t="s">
        <v>120</v>
      </c>
      <c r="U41">
        <v>2</v>
      </c>
      <c r="V41" t="s">
        <v>68</v>
      </c>
      <c r="W41" t="s">
        <v>189</v>
      </c>
      <c r="X41" t="s">
        <v>225</v>
      </c>
      <c r="Y41">
        <v>1</v>
      </c>
      <c r="Z41">
        <v>1</v>
      </c>
      <c r="AA41">
        <v>48</v>
      </c>
      <c r="AB41">
        <v>1.1259999999999999</v>
      </c>
      <c r="AC41" t="s">
        <v>189</v>
      </c>
      <c r="AD41">
        <v>4</v>
      </c>
      <c r="AE41">
        <v>5</v>
      </c>
      <c r="AF41">
        <v>0</v>
      </c>
      <c r="AG41">
        <v>2.7050000000000001</v>
      </c>
      <c r="AH41">
        <v>3.0329999999999999</v>
      </c>
      <c r="AI41">
        <v>1.127</v>
      </c>
    </row>
    <row r="42" spans="1:43" x14ac:dyDescent="0.35">
      <c r="A42">
        <v>202</v>
      </c>
      <c r="B42">
        <v>202</v>
      </c>
      <c r="C42" t="s">
        <v>38</v>
      </c>
      <c r="D42" t="s">
        <v>39</v>
      </c>
      <c r="E42">
        <v>1</v>
      </c>
      <c r="F42" t="s">
        <v>372</v>
      </c>
      <c r="G42">
        <v>1</v>
      </c>
      <c r="H42">
        <v>2</v>
      </c>
      <c r="I42">
        <v>1</v>
      </c>
      <c r="J42">
        <v>41</v>
      </c>
      <c r="K42">
        <v>45</v>
      </c>
      <c r="L42">
        <v>45</v>
      </c>
      <c r="M42">
        <v>2</v>
      </c>
      <c r="N42" t="s">
        <v>83</v>
      </c>
      <c r="O42" t="s">
        <v>42</v>
      </c>
      <c r="P42" t="s">
        <v>84</v>
      </c>
      <c r="Q42" t="s">
        <v>85</v>
      </c>
      <c r="R42" t="s">
        <v>62</v>
      </c>
      <c r="S42" t="s">
        <v>63</v>
      </c>
      <c r="T42" t="s">
        <v>86</v>
      </c>
      <c r="U42">
        <v>2</v>
      </c>
      <c r="V42" t="s">
        <v>72</v>
      </c>
      <c r="W42" t="s">
        <v>159</v>
      </c>
      <c r="X42" t="s">
        <v>255</v>
      </c>
      <c r="Y42">
        <v>2</v>
      </c>
      <c r="Z42">
        <v>1</v>
      </c>
      <c r="AA42">
        <v>48</v>
      </c>
      <c r="AB42">
        <v>1.268</v>
      </c>
      <c r="AC42" t="s">
        <v>86</v>
      </c>
      <c r="AD42">
        <v>1</v>
      </c>
      <c r="AE42">
        <v>2</v>
      </c>
      <c r="AF42">
        <v>1</v>
      </c>
      <c r="AG42">
        <v>1.63</v>
      </c>
      <c r="AH42">
        <v>3.0339999999999998</v>
      </c>
      <c r="AI42">
        <v>1.264</v>
      </c>
      <c r="AM42" s="1"/>
      <c r="AN42" s="1"/>
    </row>
    <row r="43" spans="1:43" x14ac:dyDescent="0.35">
      <c r="A43">
        <v>202</v>
      </c>
      <c r="B43">
        <v>202</v>
      </c>
      <c r="C43" t="s">
        <v>38</v>
      </c>
      <c r="D43" t="s">
        <v>39</v>
      </c>
      <c r="E43">
        <v>1</v>
      </c>
      <c r="F43" t="s">
        <v>372</v>
      </c>
      <c r="G43">
        <v>1</v>
      </c>
      <c r="H43">
        <v>2</v>
      </c>
      <c r="I43">
        <v>1</v>
      </c>
      <c r="J43">
        <v>42</v>
      </c>
      <c r="K43">
        <v>48</v>
      </c>
      <c r="L43">
        <v>48</v>
      </c>
      <c r="M43">
        <v>2</v>
      </c>
      <c r="N43" t="s">
        <v>49</v>
      </c>
      <c r="O43" t="s">
        <v>42</v>
      </c>
      <c r="P43" t="s">
        <v>50</v>
      </c>
      <c r="Q43" t="s">
        <v>51</v>
      </c>
      <c r="R43" t="s">
        <v>52</v>
      </c>
      <c r="S43" t="s">
        <v>53</v>
      </c>
      <c r="T43" t="s">
        <v>54</v>
      </c>
      <c r="U43">
        <v>4</v>
      </c>
      <c r="V43" t="s">
        <v>96</v>
      </c>
      <c r="W43" t="s">
        <v>155</v>
      </c>
      <c r="X43" t="s">
        <v>261</v>
      </c>
      <c r="Y43">
        <v>2</v>
      </c>
      <c r="Z43">
        <v>1</v>
      </c>
      <c r="AA43">
        <v>48</v>
      </c>
      <c r="AB43">
        <v>1.157</v>
      </c>
      <c r="AC43" t="s">
        <v>96</v>
      </c>
      <c r="AD43">
        <v>3</v>
      </c>
      <c r="AE43">
        <v>1</v>
      </c>
      <c r="AF43">
        <v>0</v>
      </c>
      <c r="AG43">
        <v>2.7570000000000001</v>
      </c>
      <c r="AH43">
        <v>3.0339999999999998</v>
      </c>
      <c r="AI43">
        <v>1.1579999999999999</v>
      </c>
    </row>
    <row r="44" spans="1:43" x14ac:dyDescent="0.35">
      <c r="A44">
        <v>202</v>
      </c>
      <c r="B44">
        <v>202</v>
      </c>
      <c r="C44" t="s">
        <v>38</v>
      </c>
      <c r="D44" t="s">
        <v>39</v>
      </c>
      <c r="E44">
        <v>1</v>
      </c>
      <c r="F44" t="s">
        <v>372</v>
      </c>
      <c r="G44">
        <v>1</v>
      </c>
      <c r="H44">
        <v>2</v>
      </c>
      <c r="I44">
        <v>1</v>
      </c>
      <c r="J44">
        <v>43</v>
      </c>
      <c r="K44">
        <v>44</v>
      </c>
      <c r="L44">
        <v>44</v>
      </c>
      <c r="M44">
        <v>2</v>
      </c>
      <c r="N44" t="s">
        <v>91</v>
      </c>
      <c r="O44" t="s">
        <v>42</v>
      </c>
      <c r="P44" t="s">
        <v>92</v>
      </c>
      <c r="Q44" t="s">
        <v>93</v>
      </c>
      <c r="R44" t="s">
        <v>62</v>
      </c>
      <c r="S44" t="s">
        <v>63</v>
      </c>
      <c r="T44" t="s">
        <v>94</v>
      </c>
      <c r="U44">
        <v>1</v>
      </c>
      <c r="V44" t="s">
        <v>112</v>
      </c>
      <c r="W44" t="s">
        <v>204</v>
      </c>
      <c r="X44" t="s">
        <v>195</v>
      </c>
      <c r="Y44">
        <v>1</v>
      </c>
      <c r="Z44">
        <v>1</v>
      </c>
      <c r="AA44">
        <v>48</v>
      </c>
      <c r="AB44">
        <v>1.556</v>
      </c>
      <c r="AC44" t="s">
        <v>204</v>
      </c>
      <c r="AD44">
        <v>4</v>
      </c>
      <c r="AE44">
        <v>4</v>
      </c>
      <c r="AF44">
        <v>0</v>
      </c>
      <c r="AG44">
        <v>3.137</v>
      </c>
      <c r="AH44">
        <v>3.0339999999999998</v>
      </c>
      <c r="AI44">
        <v>1.5529999999999999</v>
      </c>
    </row>
    <row r="45" spans="1:43" x14ac:dyDescent="0.35">
      <c r="A45">
        <v>202</v>
      </c>
      <c r="B45">
        <v>202</v>
      </c>
      <c r="C45" t="s">
        <v>38</v>
      </c>
      <c r="D45" t="s">
        <v>39</v>
      </c>
      <c r="E45">
        <v>1</v>
      </c>
      <c r="F45" t="s">
        <v>372</v>
      </c>
      <c r="G45">
        <v>1</v>
      </c>
      <c r="H45">
        <v>2</v>
      </c>
      <c r="I45">
        <v>1</v>
      </c>
      <c r="J45">
        <v>44</v>
      </c>
      <c r="K45">
        <v>38</v>
      </c>
      <c r="L45">
        <v>38</v>
      </c>
      <c r="M45">
        <v>2</v>
      </c>
      <c r="N45" t="s">
        <v>65</v>
      </c>
      <c r="O45" t="s">
        <v>42</v>
      </c>
      <c r="P45" t="s">
        <v>66</v>
      </c>
      <c r="Q45" t="s">
        <v>67</v>
      </c>
      <c r="R45" t="s">
        <v>62</v>
      </c>
      <c r="S45" t="s">
        <v>63</v>
      </c>
      <c r="T45" t="s">
        <v>68</v>
      </c>
      <c r="U45">
        <v>4</v>
      </c>
      <c r="V45" t="s">
        <v>108</v>
      </c>
      <c r="W45" t="s">
        <v>151</v>
      </c>
      <c r="X45" t="s">
        <v>213</v>
      </c>
      <c r="Y45">
        <v>2</v>
      </c>
      <c r="Z45">
        <v>1</v>
      </c>
      <c r="AA45">
        <v>48</v>
      </c>
      <c r="AB45">
        <v>1.236</v>
      </c>
      <c r="AC45" t="s">
        <v>151</v>
      </c>
      <c r="AD45">
        <v>4</v>
      </c>
      <c r="AE45">
        <v>2</v>
      </c>
      <c r="AF45">
        <v>0</v>
      </c>
      <c r="AG45">
        <v>3.419</v>
      </c>
      <c r="AH45">
        <v>3.0339999999999998</v>
      </c>
      <c r="AI45">
        <v>1.236</v>
      </c>
    </row>
    <row r="46" spans="1:43" x14ac:dyDescent="0.35">
      <c r="A46">
        <v>202</v>
      </c>
      <c r="B46">
        <v>202</v>
      </c>
      <c r="C46" t="s">
        <v>38</v>
      </c>
      <c r="D46" t="s">
        <v>39</v>
      </c>
      <c r="E46">
        <v>1</v>
      </c>
      <c r="F46" t="s">
        <v>372</v>
      </c>
      <c r="G46">
        <v>1</v>
      </c>
      <c r="H46">
        <v>2</v>
      </c>
      <c r="I46">
        <v>1</v>
      </c>
      <c r="J46">
        <v>45</v>
      </c>
      <c r="K46">
        <v>43</v>
      </c>
      <c r="L46">
        <v>43</v>
      </c>
      <c r="M46">
        <v>2</v>
      </c>
      <c r="N46" t="s">
        <v>111</v>
      </c>
      <c r="O46" t="s">
        <v>42</v>
      </c>
      <c r="P46" t="s">
        <v>92</v>
      </c>
      <c r="Q46" t="s">
        <v>93</v>
      </c>
      <c r="R46" t="s">
        <v>80</v>
      </c>
      <c r="S46" t="s">
        <v>81</v>
      </c>
      <c r="T46" t="s">
        <v>112</v>
      </c>
      <c r="U46">
        <v>1</v>
      </c>
      <c r="V46" t="s">
        <v>120</v>
      </c>
      <c r="W46" t="s">
        <v>128</v>
      </c>
      <c r="X46" t="s">
        <v>259</v>
      </c>
      <c r="Y46">
        <v>2</v>
      </c>
      <c r="Z46">
        <v>1</v>
      </c>
      <c r="AA46">
        <v>48</v>
      </c>
      <c r="AB46">
        <v>1.4259999999999999</v>
      </c>
      <c r="AC46" t="s">
        <v>120</v>
      </c>
      <c r="AD46">
        <v>3</v>
      </c>
      <c r="AE46">
        <v>4</v>
      </c>
      <c r="AF46">
        <v>0</v>
      </c>
      <c r="AG46">
        <v>2.2029999999999998</v>
      </c>
      <c r="AH46">
        <v>3.0339999999999998</v>
      </c>
      <c r="AI46">
        <v>1.421</v>
      </c>
    </row>
    <row r="47" spans="1:43" x14ac:dyDescent="0.35">
      <c r="A47">
        <v>202</v>
      </c>
      <c r="B47">
        <v>202</v>
      </c>
      <c r="C47" t="s">
        <v>38</v>
      </c>
      <c r="D47" t="s">
        <v>39</v>
      </c>
      <c r="E47">
        <v>1</v>
      </c>
      <c r="F47" t="s">
        <v>372</v>
      </c>
      <c r="G47">
        <v>1</v>
      </c>
      <c r="H47">
        <v>2</v>
      </c>
      <c r="I47">
        <v>1</v>
      </c>
      <c r="J47">
        <v>46</v>
      </c>
      <c r="K47">
        <v>47</v>
      </c>
      <c r="L47">
        <v>47</v>
      </c>
      <c r="M47">
        <v>2</v>
      </c>
      <c r="N47" t="s">
        <v>87</v>
      </c>
      <c r="O47" t="s">
        <v>42</v>
      </c>
      <c r="P47" t="s">
        <v>50</v>
      </c>
      <c r="Q47" t="s">
        <v>51</v>
      </c>
      <c r="R47" t="s">
        <v>45</v>
      </c>
      <c r="S47" t="s">
        <v>46</v>
      </c>
      <c r="T47" t="s">
        <v>88</v>
      </c>
      <c r="U47">
        <v>1</v>
      </c>
      <c r="V47" t="s">
        <v>54</v>
      </c>
      <c r="W47" t="s">
        <v>216</v>
      </c>
      <c r="X47" t="s">
        <v>141</v>
      </c>
      <c r="Y47">
        <v>1</v>
      </c>
      <c r="Z47">
        <v>1</v>
      </c>
      <c r="AA47">
        <v>48</v>
      </c>
      <c r="AB47">
        <v>0.96699999999999997</v>
      </c>
      <c r="AC47" t="s">
        <v>216</v>
      </c>
      <c r="AD47">
        <v>4</v>
      </c>
      <c r="AE47">
        <v>4</v>
      </c>
      <c r="AF47">
        <v>0</v>
      </c>
      <c r="AG47">
        <v>3.1960000000000002</v>
      </c>
      <c r="AH47">
        <v>3.0329999999999999</v>
      </c>
      <c r="AI47">
        <v>0.97</v>
      </c>
      <c r="AQ47" s="21"/>
    </row>
    <row r="48" spans="1:43" x14ac:dyDescent="0.35">
      <c r="A48">
        <v>202</v>
      </c>
      <c r="B48">
        <v>202</v>
      </c>
      <c r="C48" t="s">
        <v>38</v>
      </c>
      <c r="D48" t="s">
        <v>39</v>
      </c>
      <c r="E48">
        <v>1</v>
      </c>
      <c r="F48" t="s">
        <v>372</v>
      </c>
      <c r="G48">
        <v>1</v>
      </c>
      <c r="H48">
        <v>2</v>
      </c>
      <c r="I48">
        <v>1</v>
      </c>
      <c r="J48">
        <v>47</v>
      </c>
      <c r="K48">
        <v>42</v>
      </c>
      <c r="L48">
        <v>42</v>
      </c>
      <c r="M48">
        <v>2</v>
      </c>
      <c r="N48" t="s">
        <v>113</v>
      </c>
      <c r="O48" t="s">
        <v>42</v>
      </c>
      <c r="P48" t="s">
        <v>102</v>
      </c>
      <c r="Q48" t="s">
        <v>103</v>
      </c>
      <c r="R48" t="s">
        <v>80</v>
      </c>
      <c r="S48" t="s">
        <v>81</v>
      </c>
      <c r="T48" t="s">
        <v>114</v>
      </c>
      <c r="U48">
        <v>4</v>
      </c>
      <c r="V48" t="s">
        <v>104</v>
      </c>
      <c r="W48" t="s">
        <v>197</v>
      </c>
      <c r="X48" t="s">
        <v>247</v>
      </c>
      <c r="Y48">
        <v>1</v>
      </c>
      <c r="Z48">
        <v>1</v>
      </c>
      <c r="AA48">
        <v>48</v>
      </c>
      <c r="AB48">
        <v>1.4059999999999999</v>
      </c>
      <c r="AC48" t="s">
        <v>197</v>
      </c>
      <c r="AD48">
        <v>4</v>
      </c>
      <c r="AE48">
        <v>1</v>
      </c>
      <c r="AF48">
        <v>0</v>
      </c>
      <c r="AG48">
        <v>2.23</v>
      </c>
      <c r="AH48">
        <v>3.0339999999999998</v>
      </c>
      <c r="AI48">
        <v>1.4079999999999999</v>
      </c>
      <c r="AQ48" s="21"/>
    </row>
    <row r="49" spans="1:45" x14ac:dyDescent="0.35">
      <c r="A49">
        <v>202</v>
      </c>
      <c r="B49">
        <v>202</v>
      </c>
      <c r="C49" t="s">
        <v>38</v>
      </c>
      <c r="D49" t="s">
        <v>39</v>
      </c>
      <c r="E49">
        <v>1</v>
      </c>
      <c r="F49" t="s">
        <v>372</v>
      </c>
      <c r="G49">
        <v>1</v>
      </c>
      <c r="H49">
        <v>2</v>
      </c>
      <c r="I49">
        <v>1</v>
      </c>
      <c r="J49">
        <v>48</v>
      </c>
      <c r="K49">
        <v>40</v>
      </c>
      <c r="L49">
        <v>40</v>
      </c>
      <c r="M49">
        <v>2</v>
      </c>
      <c r="N49" t="s">
        <v>105</v>
      </c>
      <c r="O49" t="s">
        <v>42</v>
      </c>
      <c r="P49" t="s">
        <v>74</v>
      </c>
      <c r="Q49" t="s">
        <v>75</v>
      </c>
      <c r="R49" t="s">
        <v>52</v>
      </c>
      <c r="S49" t="s">
        <v>53</v>
      </c>
      <c r="T49" t="s">
        <v>106</v>
      </c>
      <c r="U49">
        <v>5</v>
      </c>
      <c r="V49" t="s">
        <v>90</v>
      </c>
      <c r="W49" t="s">
        <v>183</v>
      </c>
      <c r="X49" t="s">
        <v>241</v>
      </c>
      <c r="Y49">
        <v>2</v>
      </c>
      <c r="Z49">
        <v>1</v>
      </c>
      <c r="AA49">
        <v>48</v>
      </c>
      <c r="AB49">
        <v>5.0000000000000001E-3</v>
      </c>
      <c r="AC49" t="s">
        <v>90</v>
      </c>
      <c r="AD49">
        <v>3</v>
      </c>
      <c r="AE49">
        <v>2</v>
      </c>
      <c r="AF49">
        <v>0</v>
      </c>
      <c r="AG49">
        <v>1.877</v>
      </c>
      <c r="AH49">
        <v>3.0329999999999999</v>
      </c>
      <c r="AI49">
        <v>5.0000000000000001E-3</v>
      </c>
      <c r="AQ49" s="5"/>
      <c r="AR49" s="9"/>
      <c r="AS49" s="9"/>
    </row>
    <row r="50" spans="1:45" x14ac:dyDescent="0.35">
      <c r="A50">
        <v>202</v>
      </c>
      <c r="B50">
        <v>202</v>
      </c>
      <c r="C50" t="s">
        <v>38</v>
      </c>
      <c r="D50" t="s">
        <v>39</v>
      </c>
      <c r="E50">
        <v>1</v>
      </c>
      <c r="F50" t="s">
        <v>372</v>
      </c>
      <c r="G50">
        <v>1</v>
      </c>
      <c r="H50">
        <v>2</v>
      </c>
      <c r="I50">
        <v>1</v>
      </c>
      <c r="J50">
        <v>49</v>
      </c>
      <c r="K50">
        <v>49</v>
      </c>
      <c r="L50">
        <v>49</v>
      </c>
      <c r="M50">
        <v>2</v>
      </c>
      <c r="N50" t="s">
        <v>129</v>
      </c>
      <c r="O50" t="s">
        <v>124</v>
      </c>
      <c r="P50" t="s">
        <v>130</v>
      </c>
      <c r="Q50" t="s">
        <v>131</v>
      </c>
      <c r="R50" t="s">
        <v>132</v>
      </c>
      <c r="S50" t="s">
        <v>81</v>
      </c>
      <c r="T50" t="s">
        <v>133</v>
      </c>
      <c r="U50">
        <v>4</v>
      </c>
      <c r="V50" t="s">
        <v>141</v>
      </c>
      <c r="W50" t="s">
        <v>236</v>
      </c>
      <c r="X50" t="s">
        <v>108</v>
      </c>
      <c r="Y50">
        <v>2</v>
      </c>
      <c r="Z50">
        <v>1</v>
      </c>
      <c r="AA50">
        <v>48</v>
      </c>
      <c r="AB50">
        <v>0.76900000000000002</v>
      </c>
      <c r="AC50" t="s">
        <v>236</v>
      </c>
      <c r="AD50">
        <v>4</v>
      </c>
      <c r="AE50">
        <v>1</v>
      </c>
      <c r="AF50">
        <v>0</v>
      </c>
      <c r="AG50">
        <v>2.996</v>
      </c>
      <c r="AH50">
        <v>3.0339999999999998</v>
      </c>
      <c r="AI50">
        <v>0.76500000000000001</v>
      </c>
      <c r="AQ50" s="22"/>
    </row>
    <row r="51" spans="1:45" x14ac:dyDescent="0.35">
      <c r="A51">
        <v>202</v>
      </c>
      <c r="B51">
        <v>202</v>
      </c>
      <c r="C51" t="s">
        <v>38</v>
      </c>
      <c r="D51" t="s">
        <v>39</v>
      </c>
      <c r="E51">
        <v>1</v>
      </c>
      <c r="F51" t="s">
        <v>372</v>
      </c>
      <c r="G51">
        <v>1</v>
      </c>
      <c r="H51">
        <v>2</v>
      </c>
      <c r="I51">
        <v>1</v>
      </c>
      <c r="J51">
        <v>50</v>
      </c>
      <c r="K51">
        <v>53</v>
      </c>
      <c r="L51">
        <v>53</v>
      </c>
      <c r="M51">
        <v>2</v>
      </c>
      <c r="N51" t="s">
        <v>172</v>
      </c>
      <c r="O51" t="s">
        <v>124</v>
      </c>
      <c r="P51" t="s">
        <v>143</v>
      </c>
      <c r="Q51" t="s">
        <v>144</v>
      </c>
      <c r="R51" t="s">
        <v>127</v>
      </c>
      <c r="S51" t="s">
        <v>46</v>
      </c>
      <c r="T51" t="s">
        <v>173</v>
      </c>
      <c r="U51">
        <v>4</v>
      </c>
      <c r="V51" t="s">
        <v>137</v>
      </c>
      <c r="W51" t="s">
        <v>241</v>
      </c>
      <c r="X51" t="s">
        <v>94</v>
      </c>
      <c r="Y51">
        <v>2</v>
      </c>
      <c r="Z51">
        <v>1</v>
      </c>
      <c r="AA51">
        <v>48</v>
      </c>
      <c r="AB51">
        <v>1.359</v>
      </c>
      <c r="AC51" t="s">
        <v>241</v>
      </c>
      <c r="AD51">
        <v>4</v>
      </c>
      <c r="AE51">
        <v>5</v>
      </c>
      <c r="AF51">
        <v>0</v>
      </c>
      <c r="AG51">
        <v>1.7809999999999999</v>
      </c>
      <c r="AH51">
        <v>3.0329999999999999</v>
      </c>
      <c r="AI51">
        <v>1.355</v>
      </c>
      <c r="AQ51" s="22"/>
    </row>
    <row r="52" spans="1:45" x14ac:dyDescent="0.35">
      <c r="A52">
        <v>202</v>
      </c>
      <c r="B52">
        <v>202</v>
      </c>
      <c r="C52" t="s">
        <v>38</v>
      </c>
      <c r="D52" t="s">
        <v>39</v>
      </c>
      <c r="E52">
        <v>1</v>
      </c>
      <c r="F52" t="s">
        <v>372</v>
      </c>
      <c r="G52">
        <v>1</v>
      </c>
      <c r="H52">
        <v>2</v>
      </c>
      <c r="I52">
        <v>1</v>
      </c>
      <c r="J52">
        <v>51</v>
      </c>
      <c r="K52">
        <v>60</v>
      </c>
      <c r="L52">
        <v>60</v>
      </c>
      <c r="M52">
        <v>2</v>
      </c>
      <c r="N52" t="s">
        <v>196</v>
      </c>
      <c r="O52" t="s">
        <v>124</v>
      </c>
      <c r="P52" t="s">
        <v>185</v>
      </c>
      <c r="Q52" t="s">
        <v>186</v>
      </c>
      <c r="R52" t="s">
        <v>150</v>
      </c>
      <c r="S52" t="s">
        <v>53</v>
      </c>
      <c r="T52" t="s">
        <v>197</v>
      </c>
      <c r="U52">
        <v>5</v>
      </c>
      <c r="V52" t="s">
        <v>199</v>
      </c>
      <c r="W52" t="s">
        <v>257</v>
      </c>
      <c r="X52" t="s">
        <v>47</v>
      </c>
      <c r="Y52">
        <v>2</v>
      </c>
      <c r="Z52">
        <v>1</v>
      </c>
      <c r="AA52">
        <v>48</v>
      </c>
      <c r="AB52">
        <v>1.276</v>
      </c>
      <c r="AC52" t="s">
        <v>47</v>
      </c>
      <c r="AD52">
        <v>4</v>
      </c>
      <c r="AE52">
        <v>4</v>
      </c>
      <c r="AF52">
        <v>0</v>
      </c>
      <c r="AG52">
        <v>1.944</v>
      </c>
      <c r="AH52">
        <v>3.0339999999999998</v>
      </c>
      <c r="AI52">
        <v>1.27</v>
      </c>
      <c r="AQ52" s="22"/>
    </row>
    <row r="53" spans="1:45" x14ac:dyDescent="0.35">
      <c r="A53">
        <v>202</v>
      </c>
      <c r="B53">
        <v>202</v>
      </c>
      <c r="C53" t="s">
        <v>38</v>
      </c>
      <c r="D53" t="s">
        <v>39</v>
      </c>
      <c r="E53">
        <v>1</v>
      </c>
      <c r="F53" t="s">
        <v>372</v>
      </c>
      <c r="G53">
        <v>1</v>
      </c>
      <c r="H53">
        <v>2</v>
      </c>
      <c r="I53">
        <v>1</v>
      </c>
      <c r="J53">
        <v>52</v>
      </c>
      <c r="K53">
        <v>56</v>
      </c>
      <c r="L53">
        <v>56</v>
      </c>
      <c r="M53">
        <v>2</v>
      </c>
      <c r="N53" t="s">
        <v>160</v>
      </c>
      <c r="O53" t="s">
        <v>124</v>
      </c>
      <c r="P53" t="s">
        <v>139</v>
      </c>
      <c r="Q53" t="s">
        <v>140</v>
      </c>
      <c r="R53" t="s">
        <v>147</v>
      </c>
      <c r="S53" t="s">
        <v>63</v>
      </c>
      <c r="T53" t="s">
        <v>161</v>
      </c>
      <c r="U53">
        <v>5</v>
      </c>
      <c r="V53" t="s">
        <v>148</v>
      </c>
      <c r="W53" t="s">
        <v>106</v>
      </c>
      <c r="X53" t="s">
        <v>228</v>
      </c>
      <c r="Y53">
        <v>2</v>
      </c>
      <c r="Z53">
        <v>1</v>
      </c>
      <c r="AA53">
        <v>48</v>
      </c>
      <c r="AB53">
        <v>1.288</v>
      </c>
      <c r="AC53" t="s">
        <v>161</v>
      </c>
      <c r="AD53">
        <v>1</v>
      </c>
      <c r="AE53">
        <v>5</v>
      </c>
      <c r="AF53">
        <v>1</v>
      </c>
      <c r="AG53">
        <v>1.7470000000000001</v>
      </c>
      <c r="AH53">
        <v>3.0329999999999999</v>
      </c>
      <c r="AI53">
        <v>1.2849999999999999</v>
      </c>
    </row>
    <row r="54" spans="1:45" x14ac:dyDescent="0.35">
      <c r="A54">
        <v>202</v>
      </c>
      <c r="B54">
        <v>202</v>
      </c>
      <c r="C54" t="s">
        <v>38</v>
      </c>
      <c r="D54" t="s">
        <v>39</v>
      </c>
      <c r="E54">
        <v>1</v>
      </c>
      <c r="F54" t="s">
        <v>372</v>
      </c>
      <c r="G54">
        <v>1</v>
      </c>
      <c r="H54">
        <v>2</v>
      </c>
      <c r="I54">
        <v>1</v>
      </c>
      <c r="J54">
        <v>53</v>
      </c>
      <c r="K54">
        <v>54</v>
      </c>
      <c r="L54">
        <v>54</v>
      </c>
      <c r="M54">
        <v>2</v>
      </c>
      <c r="N54" t="s">
        <v>142</v>
      </c>
      <c r="O54" t="s">
        <v>124</v>
      </c>
      <c r="P54" t="s">
        <v>143</v>
      </c>
      <c r="Q54" t="s">
        <v>144</v>
      </c>
      <c r="R54" t="s">
        <v>132</v>
      </c>
      <c r="S54" t="s">
        <v>81</v>
      </c>
      <c r="T54" t="s">
        <v>145</v>
      </c>
      <c r="U54">
        <v>4</v>
      </c>
      <c r="V54" t="s">
        <v>173</v>
      </c>
      <c r="W54" t="s">
        <v>64</v>
      </c>
      <c r="X54" t="s">
        <v>233</v>
      </c>
      <c r="Y54">
        <v>1</v>
      </c>
      <c r="Z54">
        <v>1</v>
      </c>
      <c r="AA54">
        <v>48</v>
      </c>
      <c r="AB54">
        <v>1.1759999999999999</v>
      </c>
      <c r="AC54" t="s">
        <v>64</v>
      </c>
      <c r="AD54">
        <v>4</v>
      </c>
      <c r="AE54">
        <v>2</v>
      </c>
      <c r="AF54">
        <v>0</v>
      </c>
      <c r="AG54">
        <v>1.958</v>
      </c>
      <c r="AH54">
        <v>3.0339999999999998</v>
      </c>
      <c r="AI54">
        <v>1.175</v>
      </c>
    </row>
    <row r="55" spans="1:45" x14ac:dyDescent="0.35">
      <c r="A55">
        <v>202</v>
      </c>
      <c r="B55">
        <v>202</v>
      </c>
      <c r="C55" t="s">
        <v>38</v>
      </c>
      <c r="D55" t="s">
        <v>39</v>
      </c>
      <c r="E55">
        <v>1</v>
      </c>
      <c r="F55" t="s">
        <v>372</v>
      </c>
      <c r="G55">
        <v>1</v>
      </c>
      <c r="H55">
        <v>2</v>
      </c>
      <c r="I55">
        <v>1</v>
      </c>
      <c r="J55">
        <v>54</v>
      </c>
      <c r="K55">
        <v>52</v>
      </c>
      <c r="L55">
        <v>52</v>
      </c>
      <c r="M55">
        <v>2</v>
      </c>
      <c r="N55" t="s">
        <v>166</v>
      </c>
      <c r="O55" t="s">
        <v>124</v>
      </c>
      <c r="P55" t="s">
        <v>167</v>
      </c>
      <c r="Q55" t="s">
        <v>168</v>
      </c>
      <c r="R55" t="s">
        <v>150</v>
      </c>
      <c r="S55" t="s">
        <v>53</v>
      </c>
      <c r="T55" t="s">
        <v>169</v>
      </c>
      <c r="U55">
        <v>2</v>
      </c>
      <c r="V55" t="s">
        <v>191</v>
      </c>
      <c r="W55" t="s">
        <v>58</v>
      </c>
      <c r="X55" t="s">
        <v>204</v>
      </c>
      <c r="Y55">
        <v>2</v>
      </c>
      <c r="Z55">
        <v>1</v>
      </c>
      <c r="AA55">
        <v>48</v>
      </c>
      <c r="AB55">
        <v>1.135</v>
      </c>
      <c r="AC55" t="s">
        <v>204</v>
      </c>
      <c r="AD55">
        <v>4</v>
      </c>
      <c r="AE55">
        <v>5</v>
      </c>
      <c r="AF55">
        <v>0</v>
      </c>
      <c r="AG55">
        <v>3.4409999999999998</v>
      </c>
      <c r="AH55">
        <v>3.0329999999999999</v>
      </c>
      <c r="AI55">
        <v>1.1359999999999999</v>
      </c>
    </row>
    <row r="56" spans="1:45" x14ac:dyDescent="0.35">
      <c r="A56">
        <v>202</v>
      </c>
      <c r="B56">
        <v>202</v>
      </c>
      <c r="C56" t="s">
        <v>38</v>
      </c>
      <c r="D56" t="s">
        <v>39</v>
      </c>
      <c r="E56">
        <v>1</v>
      </c>
      <c r="F56" t="s">
        <v>372</v>
      </c>
      <c r="G56">
        <v>1</v>
      </c>
      <c r="H56">
        <v>2</v>
      </c>
      <c r="I56">
        <v>1</v>
      </c>
      <c r="J56">
        <v>55</v>
      </c>
      <c r="K56">
        <v>59</v>
      </c>
      <c r="L56">
        <v>59</v>
      </c>
      <c r="M56">
        <v>2</v>
      </c>
      <c r="N56" t="s">
        <v>184</v>
      </c>
      <c r="O56" t="s">
        <v>124</v>
      </c>
      <c r="P56" t="s">
        <v>185</v>
      </c>
      <c r="Q56" t="s">
        <v>186</v>
      </c>
      <c r="R56" t="s">
        <v>127</v>
      </c>
      <c r="S56" t="s">
        <v>46</v>
      </c>
      <c r="T56" t="s">
        <v>187</v>
      </c>
      <c r="U56">
        <v>5</v>
      </c>
      <c r="V56" t="s">
        <v>197</v>
      </c>
      <c r="W56" t="s">
        <v>86</v>
      </c>
      <c r="X56" t="s">
        <v>210</v>
      </c>
      <c r="Y56">
        <v>1</v>
      </c>
      <c r="Z56">
        <v>1</v>
      </c>
      <c r="AA56">
        <v>48</v>
      </c>
      <c r="AB56">
        <v>1.5469999999999999</v>
      </c>
      <c r="AC56" t="s">
        <v>187</v>
      </c>
      <c r="AD56">
        <v>1</v>
      </c>
      <c r="AE56">
        <v>5</v>
      </c>
      <c r="AF56">
        <v>1</v>
      </c>
      <c r="AG56">
        <v>3.04</v>
      </c>
      <c r="AH56">
        <v>3.0339999999999998</v>
      </c>
      <c r="AI56">
        <v>1.5409999999999999</v>
      </c>
    </row>
    <row r="57" spans="1:45" x14ac:dyDescent="0.35">
      <c r="A57">
        <v>202</v>
      </c>
      <c r="B57">
        <v>202</v>
      </c>
      <c r="C57" t="s">
        <v>38</v>
      </c>
      <c r="D57" t="s">
        <v>39</v>
      </c>
      <c r="E57">
        <v>1</v>
      </c>
      <c r="F57" t="s">
        <v>372</v>
      </c>
      <c r="G57">
        <v>1</v>
      </c>
      <c r="H57">
        <v>2</v>
      </c>
      <c r="I57">
        <v>1</v>
      </c>
      <c r="J57">
        <v>56</v>
      </c>
      <c r="K57">
        <v>57</v>
      </c>
      <c r="L57">
        <v>57</v>
      </c>
      <c r="M57">
        <v>2</v>
      </c>
      <c r="N57" t="s">
        <v>180</v>
      </c>
      <c r="O57" t="s">
        <v>124</v>
      </c>
      <c r="P57" t="s">
        <v>181</v>
      </c>
      <c r="Q57" t="s">
        <v>182</v>
      </c>
      <c r="R57" t="s">
        <v>147</v>
      </c>
      <c r="S57" t="s">
        <v>63</v>
      </c>
      <c r="T57" t="s">
        <v>183</v>
      </c>
      <c r="U57">
        <v>4</v>
      </c>
      <c r="V57" t="s">
        <v>171</v>
      </c>
      <c r="W57" t="s">
        <v>259</v>
      </c>
      <c r="X57" t="s">
        <v>88</v>
      </c>
      <c r="Y57">
        <v>2</v>
      </c>
      <c r="Z57">
        <v>1</v>
      </c>
      <c r="AA57">
        <v>48</v>
      </c>
      <c r="AB57">
        <v>1.3580000000000001</v>
      </c>
      <c r="AC57" t="s">
        <v>171</v>
      </c>
      <c r="AD57">
        <v>3</v>
      </c>
      <c r="AE57">
        <v>2</v>
      </c>
      <c r="AF57">
        <v>0</v>
      </c>
      <c r="AG57">
        <v>2.6389999999999998</v>
      </c>
      <c r="AH57">
        <v>3.0329999999999999</v>
      </c>
      <c r="AI57">
        <v>1.36</v>
      </c>
    </row>
    <row r="58" spans="1:45" x14ac:dyDescent="0.35">
      <c r="A58">
        <v>202</v>
      </c>
      <c r="B58">
        <v>202</v>
      </c>
      <c r="C58" t="s">
        <v>38</v>
      </c>
      <c r="D58" t="s">
        <v>39</v>
      </c>
      <c r="E58">
        <v>1</v>
      </c>
      <c r="F58" t="s">
        <v>372</v>
      </c>
      <c r="G58">
        <v>1</v>
      </c>
      <c r="H58">
        <v>2</v>
      </c>
      <c r="I58">
        <v>1</v>
      </c>
      <c r="J58">
        <v>57</v>
      </c>
      <c r="K58">
        <v>55</v>
      </c>
      <c r="L58">
        <v>55</v>
      </c>
      <c r="M58">
        <v>2</v>
      </c>
      <c r="N58" t="s">
        <v>138</v>
      </c>
      <c r="O58" t="s">
        <v>124</v>
      </c>
      <c r="P58" t="s">
        <v>139</v>
      </c>
      <c r="Q58" t="s">
        <v>140</v>
      </c>
      <c r="R58" t="s">
        <v>132</v>
      </c>
      <c r="S58" t="s">
        <v>81</v>
      </c>
      <c r="T58" t="s">
        <v>141</v>
      </c>
      <c r="U58">
        <v>1</v>
      </c>
      <c r="V58" t="s">
        <v>161</v>
      </c>
      <c r="W58" t="s">
        <v>213</v>
      </c>
      <c r="X58" t="s">
        <v>76</v>
      </c>
      <c r="Y58">
        <v>1</v>
      </c>
      <c r="Z58">
        <v>1</v>
      </c>
      <c r="AA58">
        <v>48</v>
      </c>
      <c r="AB58">
        <v>1.3180000000000001</v>
      </c>
      <c r="AC58" t="s">
        <v>161</v>
      </c>
      <c r="AD58">
        <v>2</v>
      </c>
      <c r="AE58">
        <v>4</v>
      </c>
      <c r="AF58">
        <v>0</v>
      </c>
      <c r="AG58">
        <v>1.712</v>
      </c>
      <c r="AH58">
        <v>3.0339999999999998</v>
      </c>
      <c r="AI58">
        <v>1.3109999999999999</v>
      </c>
    </row>
    <row r="59" spans="1:45" x14ac:dyDescent="0.35">
      <c r="A59">
        <v>202</v>
      </c>
      <c r="B59">
        <v>202</v>
      </c>
      <c r="C59" t="s">
        <v>38</v>
      </c>
      <c r="D59" t="s">
        <v>39</v>
      </c>
      <c r="E59">
        <v>1</v>
      </c>
      <c r="F59" t="s">
        <v>372</v>
      </c>
      <c r="G59">
        <v>1</v>
      </c>
      <c r="H59">
        <v>2</v>
      </c>
      <c r="I59">
        <v>1</v>
      </c>
      <c r="J59">
        <v>58</v>
      </c>
      <c r="K59">
        <v>50</v>
      </c>
      <c r="L59">
        <v>50</v>
      </c>
      <c r="M59">
        <v>2</v>
      </c>
      <c r="N59" t="s">
        <v>192</v>
      </c>
      <c r="O59" t="s">
        <v>124</v>
      </c>
      <c r="P59" t="s">
        <v>130</v>
      </c>
      <c r="Q59" t="s">
        <v>131</v>
      </c>
      <c r="R59" t="s">
        <v>147</v>
      </c>
      <c r="S59" t="s">
        <v>63</v>
      </c>
      <c r="T59" t="s">
        <v>193</v>
      </c>
      <c r="U59">
        <v>1</v>
      </c>
      <c r="V59" t="s">
        <v>133</v>
      </c>
      <c r="W59" t="s">
        <v>219</v>
      </c>
      <c r="X59" t="s">
        <v>96</v>
      </c>
      <c r="Y59">
        <v>1</v>
      </c>
      <c r="Z59">
        <v>1</v>
      </c>
      <c r="AA59">
        <v>48</v>
      </c>
      <c r="AB59">
        <v>1.3560000000000001</v>
      </c>
      <c r="AC59" t="s">
        <v>219</v>
      </c>
      <c r="AD59">
        <v>4</v>
      </c>
      <c r="AE59">
        <v>2</v>
      </c>
      <c r="AF59">
        <v>0</v>
      </c>
      <c r="AG59">
        <v>2.9159999999999999</v>
      </c>
      <c r="AH59">
        <v>3.0329999999999999</v>
      </c>
      <c r="AI59">
        <v>1.355</v>
      </c>
    </row>
    <row r="60" spans="1:45" x14ac:dyDescent="0.35">
      <c r="A60">
        <v>202</v>
      </c>
      <c r="B60">
        <v>202</v>
      </c>
      <c r="C60" t="s">
        <v>38</v>
      </c>
      <c r="D60" t="s">
        <v>39</v>
      </c>
      <c r="E60">
        <v>1</v>
      </c>
      <c r="F60" t="s">
        <v>372</v>
      </c>
      <c r="G60">
        <v>1</v>
      </c>
      <c r="H60">
        <v>2</v>
      </c>
      <c r="I60">
        <v>1</v>
      </c>
      <c r="J60">
        <v>59</v>
      </c>
      <c r="K60">
        <v>58</v>
      </c>
      <c r="L60">
        <v>58</v>
      </c>
      <c r="M60">
        <v>2</v>
      </c>
      <c r="N60" t="s">
        <v>190</v>
      </c>
      <c r="O60" t="s">
        <v>124</v>
      </c>
      <c r="P60" t="s">
        <v>181</v>
      </c>
      <c r="Q60" t="s">
        <v>182</v>
      </c>
      <c r="R60" t="s">
        <v>150</v>
      </c>
      <c r="S60" t="s">
        <v>53</v>
      </c>
      <c r="T60" t="s">
        <v>191</v>
      </c>
      <c r="U60">
        <v>5</v>
      </c>
      <c r="V60" t="s">
        <v>183</v>
      </c>
      <c r="W60" t="s">
        <v>261</v>
      </c>
      <c r="X60" t="s">
        <v>120</v>
      </c>
      <c r="Y60">
        <v>1</v>
      </c>
      <c r="Z60">
        <v>1</v>
      </c>
      <c r="AA60">
        <v>48</v>
      </c>
      <c r="AB60">
        <v>1.1970000000000001</v>
      </c>
      <c r="AC60" t="s">
        <v>261</v>
      </c>
      <c r="AD60">
        <v>4</v>
      </c>
      <c r="AE60">
        <v>4</v>
      </c>
      <c r="AF60">
        <v>0</v>
      </c>
      <c r="AG60">
        <v>1.8169999999999999</v>
      </c>
      <c r="AH60">
        <v>3.0339999999999998</v>
      </c>
      <c r="AI60">
        <v>1.196</v>
      </c>
    </row>
    <row r="61" spans="1:45" x14ac:dyDescent="0.35">
      <c r="A61">
        <v>202</v>
      </c>
      <c r="B61">
        <v>202</v>
      </c>
      <c r="C61" t="s">
        <v>38</v>
      </c>
      <c r="D61" t="s">
        <v>39</v>
      </c>
      <c r="E61">
        <v>1</v>
      </c>
      <c r="F61" t="s">
        <v>372</v>
      </c>
      <c r="G61">
        <v>1</v>
      </c>
      <c r="H61">
        <v>2</v>
      </c>
      <c r="I61">
        <v>1</v>
      </c>
      <c r="J61">
        <v>60</v>
      </c>
      <c r="K61">
        <v>51</v>
      </c>
      <c r="L61">
        <v>51</v>
      </c>
      <c r="M61">
        <v>2</v>
      </c>
      <c r="N61" t="s">
        <v>194</v>
      </c>
      <c r="O61" t="s">
        <v>124</v>
      </c>
      <c r="P61" t="s">
        <v>167</v>
      </c>
      <c r="Q61" t="s">
        <v>168</v>
      </c>
      <c r="R61" t="s">
        <v>127</v>
      </c>
      <c r="S61" t="s">
        <v>46</v>
      </c>
      <c r="T61" t="s">
        <v>195</v>
      </c>
      <c r="U61">
        <v>1</v>
      </c>
      <c r="V61" t="s">
        <v>169</v>
      </c>
      <c r="W61" t="s">
        <v>82</v>
      </c>
      <c r="X61" t="s">
        <v>216</v>
      </c>
      <c r="Y61">
        <v>1</v>
      </c>
      <c r="Z61">
        <v>1</v>
      </c>
      <c r="AA61">
        <v>48</v>
      </c>
      <c r="AB61">
        <v>1.2450000000000001</v>
      </c>
      <c r="AC61" t="s">
        <v>82</v>
      </c>
      <c r="AD61">
        <v>4</v>
      </c>
      <c r="AE61">
        <v>5</v>
      </c>
      <c r="AF61">
        <v>0</v>
      </c>
      <c r="AG61">
        <v>2.7280000000000002</v>
      </c>
      <c r="AH61">
        <v>3.0329999999999999</v>
      </c>
      <c r="AI61">
        <v>1.242</v>
      </c>
    </row>
    <row r="62" spans="1:45" x14ac:dyDescent="0.35">
      <c r="A62">
        <v>202</v>
      </c>
      <c r="B62">
        <v>202</v>
      </c>
      <c r="C62" t="s">
        <v>38</v>
      </c>
      <c r="D62" t="s">
        <v>39</v>
      </c>
      <c r="E62">
        <v>1</v>
      </c>
      <c r="F62" t="s">
        <v>372</v>
      </c>
      <c r="G62">
        <v>1</v>
      </c>
      <c r="H62">
        <v>2</v>
      </c>
      <c r="I62">
        <v>1</v>
      </c>
      <c r="J62">
        <v>61</v>
      </c>
      <c r="K62">
        <v>69</v>
      </c>
      <c r="L62">
        <v>69</v>
      </c>
      <c r="M62">
        <v>2</v>
      </c>
      <c r="N62" t="s">
        <v>252</v>
      </c>
      <c r="O62" t="s">
        <v>201</v>
      </c>
      <c r="P62" t="s">
        <v>202</v>
      </c>
      <c r="Q62" t="s">
        <v>218</v>
      </c>
      <c r="R62" t="s">
        <v>202</v>
      </c>
      <c r="S62" t="s">
        <v>63</v>
      </c>
      <c r="T62" t="s">
        <v>253</v>
      </c>
      <c r="U62">
        <v>4</v>
      </c>
      <c r="V62" t="s">
        <v>243</v>
      </c>
      <c r="W62" t="s">
        <v>137</v>
      </c>
      <c r="X62" t="s">
        <v>122</v>
      </c>
      <c r="Y62">
        <v>2</v>
      </c>
      <c r="Z62">
        <v>1</v>
      </c>
      <c r="AA62">
        <v>48</v>
      </c>
      <c r="AB62">
        <v>1.2150000000000001</v>
      </c>
      <c r="AC62" t="s">
        <v>122</v>
      </c>
      <c r="AD62">
        <v>4</v>
      </c>
      <c r="AE62">
        <v>1</v>
      </c>
      <c r="AF62">
        <v>0</v>
      </c>
      <c r="AG62">
        <v>2.085</v>
      </c>
      <c r="AH62">
        <v>3.0339999999999998</v>
      </c>
      <c r="AI62">
        <v>1.2190000000000001</v>
      </c>
    </row>
    <row r="63" spans="1:45" x14ac:dyDescent="0.35">
      <c r="A63">
        <v>202</v>
      </c>
      <c r="B63">
        <v>202</v>
      </c>
      <c r="C63" t="s">
        <v>38</v>
      </c>
      <c r="D63" t="s">
        <v>39</v>
      </c>
      <c r="E63">
        <v>1</v>
      </c>
      <c r="F63" t="s">
        <v>372</v>
      </c>
      <c r="G63">
        <v>1</v>
      </c>
      <c r="H63">
        <v>2</v>
      </c>
      <c r="I63">
        <v>1</v>
      </c>
      <c r="J63">
        <v>62</v>
      </c>
      <c r="K63">
        <v>68</v>
      </c>
      <c r="L63">
        <v>68</v>
      </c>
      <c r="M63">
        <v>2</v>
      </c>
      <c r="N63" t="s">
        <v>242</v>
      </c>
      <c r="O63" t="s">
        <v>201</v>
      </c>
      <c r="P63" t="s">
        <v>202</v>
      </c>
      <c r="Q63" t="s">
        <v>227</v>
      </c>
      <c r="R63" t="s">
        <v>202</v>
      </c>
      <c r="S63" t="s">
        <v>63</v>
      </c>
      <c r="T63" t="s">
        <v>243</v>
      </c>
      <c r="U63">
        <v>2</v>
      </c>
      <c r="V63" t="s">
        <v>228</v>
      </c>
      <c r="W63" t="s">
        <v>116</v>
      </c>
      <c r="X63" t="s">
        <v>151</v>
      </c>
      <c r="Y63">
        <v>1</v>
      </c>
      <c r="Z63">
        <v>1</v>
      </c>
      <c r="AA63">
        <v>48</v>
      </c>
      <c r="AB63">
        <v>1.4450000000000001</v>
      </c>
      <c r="AC63" t="s">
        <v>228</v>
      </c>
      <c r="AD63">
        <v>2</v>
      </c>
      <c r="AE63">
        <v>4</v>
      </c>
      <c r="AF63">
        <v>0</v>
      </c>
      <c r="AG63">
        <v>3.6419999999999999</v>
      </c>
      <c r="AH63">
        <v>3.0329999999999999</v>
      </c>
      <c r="AI63">
        <v>1.4410000000000001</v>
      </c>
    </row>
    <row r="64" spans="1:45" x14ac:dyDescent="0.35">
      <c r="A64">
        <v>202</v>
      </c>
      <c r="B64">
        <v>202</v>
      </c>
      <c r="C64" t="s">
        <v>38</v>
      </c>
      <c r="D64" t="s">
        <v>39</v>
      </c>
      <c r="E64">
        <v>1</v>
      </c>
      <c r="F64" t="s">
        <v>372</v>
      </c>
      <c r="G64">
        <v>1</v>
      </c>
      <c r="H64">
        <v>2</v>
      </c>
      <c r="I64">
        <v>1</v>
      </c>
      <c r="J64">
        <v>63</v>
      </c>
      <c r="K64">
        <v>65</v>
      </c>
      <c r="L64">
        <v>65</v>
      </c>
      <c r="M64">
        <v>2</v>
      </c>
      <c r="N64" t="s">
        <v>200</v>
      </c>
      <c r="O64" t="s">
        <v>201</v>
      </c>
      <c r="P64" t="s">
        <v>202</v>
      </c>
      <c r="Q64" t="s">
        <v>203</v>
      </c>
      <c r="R64" t="s">
        <v>202</v>
      </c>
      <c r="S64" t="s">
        <v>46</v>
      </c>
      <c r="T64" t="s">
        <v>204</v>
      </c>
      <c r="U64">
        <v>4</v>
      </c>
      <c r="V64" t="s">
        <v>225</v>
      </c>
      <c r="W64" t="s">
        <v>199</v>
      </c>
      <c r="X64" t="s">
        <v>112</v>
      </c>
      <c r="Y64">
        <v>2</v>
      </c>
      <c r="Z64">
        <v>1</v>
      </c>
      <c r="AA64">
        <v>48</v>
      </c>
      <c r="AB64">
        <v>1.3160000000000001</v>
      </c>
      <c r="AC64" t="s">
        <v>225</v>
      </c>
      <c r="AD64">
        <v>3</v>
      </c>
      <c r="AE64">
        <v>2</v>
      </c>
      <c r="AF64">
        <v>0</v>
      </c>
      <c r="AG64">
        <v>3.105</v>
      </c>
      <c r="AH64">
        <v>3.0339999999999998</v>
      </c>
      <c r="AI64">
        <v>1.3129999999999999</v>
      </c>
    </row>
    <row r="65" spans="1:35" x14ac:dyDescent="0.35">
      <c r="A65">
        <v>202</v>
      </c>
      <c r="B65">
        <v>202</v>
      </c>
      <c r="C65" t="s">
        <v>38</v>
      </c>
      <c r="D65" t="s">
        <v>39</v>
      </c>
      <c r="E65">
        <v>1</v>
      </c>
      <c r="F65" t="s">
        <v>372</v>
      </c>
      <c r="G65">
        <v>1</v>
      </c>
      <c r="H65">
        <v>2</v>
      </c>
      <c r="I65">
        <v>1</v>
      </c>
      <c r="J65">
        <v>64</v>
      </c>
      <c r="K65">
        <v>70</v>
      </c>
      <c r="L65">
        <v>70</v>
      </c>
      <c r="M65">
        <v>2</v>
      </c>
      <c r="N65" t="s">
        <v>217</v>
      </c>
      <c r="O65" t="s">
        <v>201</v>
      </c>
      <c r="P65" t="s">
        <v>202</v>
      </c>
      <c r="Q65" t="s">
        <v>218</v>
      </c>
      <c r="R65" t="s">
        <v>202</v>
      </c>
      <c r="S65" t="s">
        <v>53</v>
      </c>
      <c r="T65" t="s">
        <v>219</v>
      </c>
      <c r="U65">
        <v>1</v>
      </c>
      <c r="V65" t="s">
        <v>253</v>
      </c>
      <c r="W65" t="s">
        <v>195</v>
      </c>
      <c r="X65" t="s">
        <v>110</v>
      </c>
      <c r="Y65">
        <v>1</v>
      </c>
      <c r="Z65">
        <v>1</v>
      </c>
      <c r="AA65">
        <v>48</v>
      </c>
      <c r="AB65">
        <v>1.427</v>
      </c>
      <c r="AC65" t="s">
        <v>253</v>
      </c>
      <c r="AD65">
        <v>2</v>
      </c>
      <c r="AE65">
        <v>5</v>
      </c>
      <c r="AF65">
        <v>0</v>
      </c>
      <c r="AG65">
        <v>3.3079999999999998</v>
      </c>
      <c r="AH65">
        <v>3.0339999999999998</v>
      </c>
      <c r="AI65">
        <v>1.427</v>
      </c>
    </row>
    <row r="66" spans="1:35" x14ac:dyDescent="0.35">
      <c r="A66">
        <v>202</v>
      </c>
      <c r="B66">
        <v>202</v>
      </c>
      <c r="C66" t="s">
        <v>38</v>
      </c>
      <c r="D66" t="s">
        <v>39</v>
      </c>
      <c r="E66">
        <v>1</v>
      </c>
      <c r="F66" t="s">
        <v>372</v>
      </c>
      <c r="G66">
        <v>1</v>
      </c>
      <c r="H66">
        <v>2</v>
      </c>
      <c r="I66">
        <v>1</v>
      </c>
      <c r="J66">
        <v>65</v>
      </c>
      <c r="K66">
        <v>64</v>
      </c>
      <c r="L66">
        <v>64</v>
      </c>
      <c r="M66">
        <v>2</v>
      </c>
      <c r="N66" t="s">
        <v>237</v>
      </c>
      <c r="O66" t="s">
        <v>201</v>
      </c>
      <c r="P66" t="s">
        <v>202</v>
      </c>
      <c r="Q66" t="s">
        <v>224</v>
      </c>
      <c r="R66" t="s">
        <v>202</v>
      </c>
      <c r="S66" t="s">
        <v>53</v>
      </c>
      <c r="T66" t="s">
        <v>238</v>
      </c>
      <c r="U66">
        <v>5</v>
      </c>
      <c r="V66" t="s">
        <v>213</v>
      </c>
      <c r="W66" t="s">
        <v>141</v>
      </c>
      <c r="X66" t="s">
        <v>104</v>
      </c>
      <c r="Y66">
        <v>2</v>
      </c>
      <c r="Z66">
        <v>1</v>
      </c>
      <c r="AA66">
        <v>48</v>
      </c>
      <c r="AB66">
        <v>1.1759999999999999</v>
      </c>
      <c r="AC66" t="s">
        <v>141</v>
      </c>
      <c r="AD66">
        <v>4</v>
      </c>
      <c r="AE66">
        <v>1</v>
      </c>
      <c r="AF66">
        <v>0</v>
      </c>
      <c r="AG66">
        <v>3.4569999999999999</v>
      </c>
      <c r="AH66">
        <v>3.0339999999999998</v>
      </c>
      <c r="AI66">
        <v>1.1759999999999999</v>
      </c>
    </row>
    <row r="67" spans="1:35" x14ac:dyDescent="0.35">
      <c r="A67">
        <v>202</v>
      </c>
      <c r="B67">
        <v>202</v>
      </c>
      <c r="C67" t="s">
        <v>38</v>
      </c>
      <c r="D67" t="s">
        <v>39</v>
      </c>
      <c r="E67">
        <v>1</v>
      </c>
      <c r="F67" t="s">
        <v>372</v>
      </c>
      <c r="G67">
        <v>1</v>
      </c>
      <c r="H67">
        <v>2</v>
      </c>
      <c r="I67">
        <v>1</v>
      </c>
      <c r="J67">
        <v>66</v>
      </c>
      <c r="K67">
        <v>71</v>
      </c>
      <c r="L67">
        <v>71</v>
      </c>
      <c r="M67">
        <v>2</v>
      </c>
      <c r="N67" t="s">
        <v>234</v>
      </c>
      <c r="O67" t="s">
        <v>201</v>
      </c>
      <c r="P67" t="s">
        <v>202</v>
      </c>
      <c r="Q67" t="s">
        <v>235</v>
      </c>
      <c r="R67" t="s">
        <v>202</v>
      </c>
      <c r="S67" t="s">
        <v>46</v>
      </c>
      <c r="T67" t="s">
        <v>236</v>
      </c>
      <c r="U67">
        <v>1</v>
      </c>
      <c r="V67" t="s">
        <v>251</v>
      </c>
      <c r="W67" t="s">
        <v>108</v>
      </c>
      <c r="X67" t="s">
        <v>179</v>
      </c>
      <c r="Y67">
        <v>1</v>
      </c>
      <c r="Z67">
        <v>1</v>
      </c>
      <c r="AA67">
        <v>48</v>
      </c>
      <c r="AB67">
        <v>1.216</v>
      </c>
      <c r="AC67" t="s">
        <v>251</v>
      </c>
      <c r="AD67">
        <v>2</v>
      </c>
      <c r="AE67">
        <v>5</v>
      </c>
      <c r="AF67">
        <v>0</v>
      </c>
      <c r="AG67">
        <v>1.968</v>
      </c>
      <c r="AH67">
        <v>3.0329999999999999</v>
      </c>
      <c r="AI67">
        <v>1.2190000000000001</v>
      </c>
    </row>
    <row r="68" spans="1:35" x14ac:dyDescent="0.35">
      <c r="A68">
        <v>202</v>
      </c>
      <c r="B68">
        <v>202</v>
      </c>
      <c r="C68" t="s">
        <v>38</v>
      </c>
      <c r="D68" t="s">
        <v>39</v>
      </c>
      <c r="E68">
        <v>1</v>
      </c>
      <c r="F68" t="s">
        <v>372</v>
      </c>
      <c r="G68">
        <v>1</v>
      </c>
      <c r="H68">
        <v>2</v>
      </c>
      <c r="I68">
        <v>1</v>
      </c>
      <c r="J68">
        <v>67</v>
      </c>
      <c r="K68">
        <v>62</v>
      </c>
      <c r="L68">
        <v>62</v>
      </c>
      <c r="M68">
        <v>2</v>
      </c>
      <c r="N68" t="s">
        <v>239</v>
      </c>
      <c r="O68" t="s">
        <v>201</v>
      </c>
      <c r="P68" t="s">
        <v>202</v>
      </c>
      <c r="Q68" t="s">
        <v>240</v>
      </c>
      <c r="R68" t="s">
        <v>202</v>
      </c>
      <c r="S68" t="s">
        <v>63</v>
      </c>
      <c r="T68" t="s">
        <v>241</v>
      </c>
      <c r="U68">
        <v>5</v>
      </c>
      <c r="V68" t="s">
        <v>245</v>
      </c>
      <c r="W68" t="s">
        <v>191</v>
      </c>
      <c r="X68" t="s">
        <v>58</v>
      </c>
      <c r="Y68">
        <v>1</v>
      </c>
      <c r="Z68">
        <v>1</v>
      </c>
      <c r="AA68">
        <v>48</v>
      </c>
      <c r="AB68">
        <v>1.3979999999999999</v>
      </c>
      <c r="AC68" t="s">
        <v>48</v>
      </c>
      <c r="AD68">
        <v>0</v>
      </c>
      <c r="AE68">
        <v>0</v>
      </c>
      <c r="AF68">
        <v>0</v>
      </c>
      <c r="AG68">
        <v>-1</v>
      </c>
      <c r="AH68">
        <v>3.0339999999999998</v>
      </c>
      <c r="AI68">
        <v>1.397</v>
      </c>
    </row>
    <row r="69" spans="1:35" x14ac:dyDescent="0.35">
      <c r="A69">
        <v>202</v>
      </c>
      <c r="B69">
        <v>202</v>
      </c>
      <c r="C69" t="s">
        <v>38</v>
      </c>
      <c r="D69" t="s">
        <v>39</v>
      </c>
      <c r="E69">
        <v>1</v>
      </c>
      <c r="F69" t="s">
        <v>372</v>
      </c>
      <c r="G69">
        <v>1</v>
      </c>
      <c r="H69">
        <v>2</v>
      </c>
      <c r="I69">
        <v>1</v>
      </c>
      <c r="J69">
        <v>68</v>
      </c>
      <c r="K69">
        <v>66</v>
      </c>
      <c r="L69">
        <v>66</v>
      </c>
      <c r="M69">
        <v>2</v>
      </c>
      <c r="N69" t="s">
        <v>229</v>
      </c>
      <c r="O69" t="s">
        <v>201</v>
      </c>
      <c r="P69" t="s">
        <v>202</v>
      </c>
      <c r="Q69" t="s">
        <v>203</v>
      </c>
      <c r="R69" t="s">
        <v>202</v>
      </c>
      <c r="S69" t="s">
        <v>81</v>
      </c>
      <c r="T69" t="s">
        <v>230</v>
      </c>
      <c r="U69">
        <v>2</v>
      </c>
      <c r="V69" t="s">
        <v>204</v>
      </c>
      <c r="W69" t="s">
        <v>148</v>
      </c>
      <c r="X69" t="s">
        <v>68</v>
      </c>
      <c r="Y69">
        <v>1</v>
      </c>
      <c r="Z69">
        <v>1</v>
      </c>
      <c r="AA69">
        <v>48</v>
      </c>
      <c r="AB69">
        <v>1.3160000000000001</v>
      </c>
      <c r="AC69" t="s">
        <v>204</v>
      </c>
      <c r="AD69">
        <v>2</v>
      </c>
      <c r="AE69">
        <v>5</v>
      </c>
      <c r="AF69">
        <v>0</v>
      </c>
      <c r="AG69">
        <v>1.1870000000000001</v>
      </c>
      <c r="AH69">
        <v>3.0329999999999999</v>
      </c>
      <c r="AI69">
        <v>1.3149999999999999</v>
      </c>
    </row>
    <row r="70" spans="1:35" x14ac:dyDescent="0.35">
      <c r="A70">
        <v>202</v>
      </c>
      <c r="B70">
        <v>202</v>
      </c>
      <c r="C70" t="s">
        <v>38</v>
      </c>
      <c r="D70" t="s">
        <v>39</v>
      </c>
      <c r="E70">
        <v>1</v>
      </c>
      <c r="F70" t="s">
        <v>372</v>
      </c>
      <c r="G70">
        <v>1</v>
      </c>
      <c r="H70">
        <v>2</v>
      </c>
      <c r="I70">
        <v>1</v>
      </c>
      <c r="J70">
        <v>69</v>
      </c>
      <c r="K70">
        <v>61</v>
      </c>
      <c r="L70">
        <v>61</v>
      </c>
      <c r="M70">
        <v>2</v>
      </c>
      <c r="N70" t="s">
        <v>244</v>
      </c>
      <c r="O70" t="s">
        <v>201</v>
      </c>
      <c r="P70" t="s">
        <v>202</v>
      </c>
      <c r="Q70" t="s">
        <v>240</v>
      </c>
      <c r="R70" t="s">
        <v>202</v>
      </c>
      <c r="S70" t="s">
        <v>81</v>
      </c>
      <c r="T70" t="s">
        <v>245</v>
      </c>
      <c r="U70">
        <v>1</v>
      </c>
      <c r="V70" t="s">
        <v>230</v>
      </c>
      <c r="W70" t="s">
        <v>171</v>
      </c>
      <c r="X70" t="s">
        <v>106</v>
      </c>
      <c r="Y70">
        <v>2</v>
      </c>
      <c r="Z70">
        <v>1</v>
      </c>
      <c r="AA70">
        <v>48</v>
      </c>
      <c r="AB70">
        <v>1.306</v>
      </c>
      <c r="AC70" t="s">
        <v>245</v>
      </c>
      <c r="AD70">
        <v>1</v>
      </c>
      <c r="AE70">
        <v>1</v>
      </c>
      <c r="AF70">
        <v>1</v>
      </c>
      <c r="AG70">
        <v>2.7490000000000001</v>
      </c>
      <c r="AH70">
        <v>3.0339999999999998</v>
      </c>
      <c r="AI70">
        <v>1.3029999999999999</v>
      </c>
    </row>
    <row r="71" spans="1:35" x14ac:dyDescent="0.35">
      <c r="A71">
        <v>202</v>
      </c>
      <c r="B71">
        <v>202</v>
      </c>
      <c r="C71" t="s">
        <v>38</v>
      </c>
      <c r="D71" t="s">
        <v>39</v>
      </c>
      <c r="E71">
        <v>1</v>
      </c>
      <c r="F71" t="s">
        <v>372</v>
      </c>
      <c r="G71">
        <v>1</v>
      </c>
      <c r="H71">
        <v>2</v>
      </c>
      <c r="I71">
        <v>1</v>
      </c>
      <c r="J71">
        <v>70</v>
      </c>
      <c r="K71">
        <v>67</v>
      </c>
      <c r="L71">
        <v>67</v>
      </c>
      <c r="M71">
        <v>2</v>
      </c>
      <c r="N71" t="s">
        <v>226</v>
      </c>
      <c r="O71" t="s">
        <v>201</v>
      </c>
      <c r="P71" t="s">
        <v>202</v>
      </c>
      <c r="Q71" t="s">
        <v>227</v>
      </c>
      <c r="R71" t="s">
        <v>202</v>
      </c>
      <c r="S71" t="s">
        <v>81</v>
      </c>
      <c r="T71" t="s">
        <v>228</v>
      </c>
      <c r="U71">
        <v>1</v>
      </c>
      <c r="V71" t="s">
        <v>261</v>
      </c>
      <c r="W71" t="s">
        <v>90</v>
      </c>
      <c r="X71" t="s">
        <v>169</v>
      </c>
      <c r="Y71">
        <v>2</v>
      </c>
      <c r="Z71">
        <v>1</v>
      </c>
      <c r="AA71">
        <v>48</v>
      </c>
      <c r="AB71">
        <v>1.216</v>
      </c>
      <c r="AC71" t="s">
        <v>90</v>
      </c>
      <c r="AD71">
        <v>4</v>
      </c>
      <c r="AE71">
        <v>4</v>
      </c>
      <c r="AF71">
        <v>0</v>
      </c>
      <c r="AG71">
        <v>1.8460000000000001</v>
      </c>
      <c r="AH71">
        <v>3.0329999999999999</v>
      </c>
      <c r="AI71">
        <v>1.216</v>
      </c>
    </row>
    <row r="72" spans="1:35" x14ac:dyDescent="0.35">
      <c r="A72">
        <v>202</v>
      </c>
      <c r="B72">
        <v>202</v>
      </c>
      <c r="C72" t="s">
        <v>38</v>
      </c>
      <c r="D72" t="s">
        <v>39</v>
      </c>
      <c r="E72">
        <v>1</v>
      </c>
      <c r="F72" t="s">
        <v>372</v>
      </c>
      <c r="G72">
        <v>1</v>
      </c>
      <c r="H72">
        <v>2</v>
      </c>
      <c r="I72">
        <v>1</v>
      </c>
      <c r="J72">
        <v>71</v>
      </c>
      <c r="K72">
        <v>63</v>
      </c>
      <c r="L72">
        <v>63</v>
      </c>
      <c r="M72">
        <v>2</v>
      </c>
      <c r="N72" t="s">
        <v>223</v>
      </c>
      <c r="O72" t="s">
        <v>201</v>
      </c>
      <c r="P72" t="s">
        <v>202</v>
      </c>
      <c r="Q72" t="s">
        <v>224</v>
      </c>
      <c r="R72" t="s">
        <v>202</v>
      </c>
      <c r="S72" t="s">
        <v>46</v>
      </c>
      <c r="T72" t="s">
        <v>225</v>
      </c>
      <c r="U72">
        <v>5</v>
      </c>
      <c r="V72" t="s">
        <v>238</v>
      </c>
      <c r="W72" t="s">
        <v>145</v>
      </c>
      <c r="X72" t="s">
        <v>86</v>
      </c>
      <c r="Y72">
        <v>1</v>
      </c>
      <c r="Z72">
        <v>1</v>
      </c>
      <c r="AA72">
        <v>48</v>
      </c>
      <c r="AB72">
        <v>1.167</v>
      </c>
      <c r="AC72" t="s">
        <v>86</v>
      </c>
      <c r="AD72">
        <v>4</v>
      </c>
      <c r="AE72">
        <v>4</v>
      </c>
      <c r="AF72">
        <v>0</v>
      </c>
      <c r="AG72">
        <v>2.8540000000000001</v>
      </c>
      <c r="AH72">
        <v>3.0339999999999998</v>
      </c>
      <c r="AI72">
        <v>1.1599999999999999</v>
      </c>
    </row>
    <row r="73" spans="1:35" x14ac:dyDescent="0.35">
      <c r="A73">
        <v>202</v>
      </c>
      <c r="B73">
        <v>202</v>
      </c>
      <c r="C73" t="s">
        <v>38</v>
      </c>
      <c r="D73" t="s">
        <v>39</v>
      </c>
      <c r="E73">
        <v>1</v>
      </c>
      <c r="F73" t="s">
        <v>372</v>
      </c>
      <c r="G73">
        <v>1</v>
      </c>
      <c r="H73">
        <v>2</v>
      </c>
      <c r="I73">
        <v>1</v>
      </c>
      <c r="J73">
        <v>72</v>
      </c>
      <c r="K73">
        <v>72</v>
      </c>
      <c r="L73">
        <v>72</v>
      </c>
      <c r="M73">
        <v>2</v>
      </c>
      <c r="N73" t="s">
        <v>250</v>
      </c>
      <c r="O73" t="s">
        <v>201</v>
      </c>
      <c r="P73" t="s">
        <v>202</v>
      </c>
      <c r="Q73" t="s">
        <v>235</v>
      </c>
      <c r="R73" t="s">
        <v>202</v>
      </c>
      <c r="S73" t="s">
        <v>53</v>
      </c>
      <c r="T73" t="s">
        <v>251</v>
      </c>
      <c r="U73">
        <v>1</v>
      </c>
      <c r="V73" t="s">
        <v>219</v>
      </c>
      <c r="W73" t="s">
        <v>88</v>
      </c>
      <c r="X73" t="s">
        <v>155</v>
      </c>
      <c r="Y73">
        <v>2</v>
      </c>
      <c r="Z73">
        <v>1</v>
      </c>
      <c r="AA73">
        <v>48</v>
      </c>
      <c r="AB73">
        <v>1.5960000000000001</v>
      </c>
      <c r="AC73" t="s">
        <v>251</v>
      </c>
      <c r="AD73">
        <v>1</v>
      </c>
      <c r="AE73">
        <v>1</v>
      </c>
      <c r="AF73">
        <v>1</v>
      </c>
      <c r="AG73">
        <v>2.5870000000000002</v>
      </c>
      <c r="AH73">
        <v>3.0339999999999998</v>
      </c>
      <c r="AI73">
        <v>1.5980000000000001</v>
      </c>
    </row>
    <row r="74" spans="1:35" x14ac:dyDescent="0.35">
      <c r="A74">
        <v>202</v>
      </c>
      <c r="B74">
        <v>202</v>
      </c>
      <c r="C74" t="s">
        <v>38</v>
      </c>
      <c r="D74" t="s">
        <v>39</v>
      </c>
      <c r="E74">
        <v>2</v>
      </c>
      <c r="F74" t="s">
        <v>372</v>
      </c>
      <c r="G74">
        <v>3</v>
      </c>
      <c r="H74">
        <v>5</v>
      </c>
      <c r="I74">
        <v>1</v>
      </c>
      <c r="J74">
        <v>1</v>
      </c>
      <c r="K74">
        <v>6</v>
      </c>
      <c r="L74">
        <v>6</v>
      </c>
      <c r="M74">
        <v>1</v>
      </c>
      <c r="N74" t="s">
        <v>89</v>
      </c>
      <c r="O74" t="s">
        <v>42</v>
      </c>
      <c r="P74" t="s">
        <v>60</v>
      </c>
      <c r="Q74" t="s">
        <v>61</v>
      </c>
      <c r="R74" t="s">
        <v>52</v>
      </c>
      <c r="S74" t="s">
        <v>53</v>
      </c>
      <c r="T74" t="s">
        <v>90</v>
      </c>
      <c r="U74">
        <v>2</v>
      </c>
      <c r="V74" t="s">
        <v>64</v>
      </c>
      <c r="W74" t="s">
        <v>236</v>
      </c>
      <c r="X74" t="s">
        <v>137</v>
      </c>
      <c r="Y74">
        <v>1</v>
      </c>
      <c r="Z74">
        <v>2</v>
      </c>
      <c r="AA74">
        <v>48</v>
      </c>
      <c r="AB74">
        <v>1.1359999999999999</v>
      </c>
      <c r="AC74" t="s">
        <v>64</v>
      </c>
      <c r="AD74">
        <v>2</v>
      </c>
      <c r="AE74">
        <v>4</v>
      </c>
      <c r="AF74">
        <v>0</v>
      </c>
      <c r="AG74">
        <v>2.1920000000000002</v>
      </c>
      <c r="AH74">
        <v>1.4610000000000001</v>
      </c>
      <c r="AI74">
        <v>1.1140000000000001</v>
      </c>
    </row>
    <row r="75" spans="1:35" x14ac:dyDescent="0.35">
      <c r="A75">
        <v>202</v>
      </c>
      <c r="B75">
        <v>202</v>
      </c>
      <c r="C75" t="s">
        <v>38</v>
      </c>
      <c r="D75" t="s">
        <v>39</v>
      </c>
      <c r="E75">
        <v>2</v>
      </c>
      <c r="F75" t="s">
        <v>372</v>
      </c>
      <c r="G75">
        <v>3</v>
      </c>
      <c r="H75">
        <v>5</v>
      </c>
      <c r="I75">
        <v>1</v>
      </c>
      <c r="J75">
        <v>2</v>
      </c>
      <c r="K75">
        <v>7</v>
      </c>
      <c r="L75">
        <v>7</v>
      </c>
      <c r="M75">
        <v>1</v>
      </c>
      <c r="N75" t="s">
        <v>41</v>
      </c>
      <c r="O75" t="s">
        <v>42</v>
      </c>
      <c r="P75" t="s">
        <v>43</v>
      </c>
      <c r="Q75" t="s">
        <v>44</v>
      </c>
      <c r="R75" t="s">
        <v>45</v>
      </c>
      <c r="S75" t="s">
        <v>46</v>
      </c>
      <c r="T75" t="s">
        <v>47</v>
      </c>
      <c r="U75">
        <v>1</v>
      </c>
      <c r="V75" t="s">
        <v>118</v>
      </c>
      <c r="W75" t="s">
        <v>247</v>
      </c>
      <c r="X75" t="s">
        <v>141</v>
      </c>
      <c r="Y75">
        <v>1</v>
      </c>
      <c r="Z75">
        <v>2</v>
      </c>
      <c r="AA75">
        <v>48</v>
      </c>
      <c r="AB75">
        <v>1.1859999999999999</v>
      </c>
      <c r="AC75" t="s">
        <v>118</v>
      </c>
      <c r="AD75">
        <v>2</v>
      </c>
      <c r="AE75">
        <v>2</v>
      </c>
      <c r="AF75">
        <v>0</v>
      </c>
      <c r="AG75">
        <v>1.9350000000000001</v>
      </c>
      <c r="AH75">
        <v>3.0339999999999998</v>
      </c>
      <c r="AI75">
        <v>1.1890000000000001</v>
      </c>
    </row>
    <row r="76" spans="1:35" x14ac:dyDescent="0.35">
      <c r="A76">
        <v>202</v>
      </c>
      <c r="B76">
        <v>202</v>
      </c>
      <c r="C76" t="s">
        <v>38</v>
      </c>
      <c r="D76" t="s">
        <v>39</v>
      </c>
      <c r="E76">
        <v>2</v>
      </c>
      <c r="F76" t="s">
        <v>372</v>
      </c>
      <c r="G76">
        <v>3</v>
      </c>
      <c r="H76">
        <v>5</v>
      </c>
      <c r="I76">
        <v>1</v>
      </c>
      <c r="J76">
        <v>3</v>
      </c>
      <c r="K76">
        <v>4</v>
      </c>
      <c r="L76">
        <v>4</v>
      </c>
      <c r="M76">
        <v>1</v>
      </c>
      <c r="N76" t="s">
        <v>69</v>
      </c>
      <c r="O76" t="s">
        <v>42</v>
      </c>
      <c r="P76" t="s">
        <v>70</v>
      </c>
      <c r="Q76" t="s">
        <v>71</v>
      </c>
      <c r="R76" t="s">
        <v>62</v>
      </c>
      <c r="S76" t="s">
        <v>63</v>
      </c>
      <c r="T76" t="s">
        <v>72</v>
      </c>
      <c r="U76">
        <v>5</v>
      </c>
      <c r="V76" t="s">
        <v>122</v>
      </c>
      <c r="W76" t="s">
        <v>219</v>
      </c>
      <c r="X76" t="s">
        <v>175</v>
      </c>
      <c r="Y76">
        <v>1</v>
      </c>
      <c r="Z76">
        <v>2</v>
      </c>
      <c r="AA76">
        <v>48</v>
      </c>
      <c r="AB76">
        <v>1.3169999999999999</v>
      </c>
      <c r="AC76" t="s">
        <v>219</v>
      </c>
      <c r="AD76">
        <v>4</v>
      </c>
      <c r="AE76">
        <v>4</v>
      </c>
      <c r="AF76">
        <v>0</v>
      </c>
      <c r="AG76">
        <v>2.8719999999999999</v>
      </c>
      <c r="AH76">
        <v>3.0329999999999999</v>
      </c>
      <c r="AI76">
        <v>1.3149999999999999</v>
      </c>
    </row>
    <row r="77" spans="1:35" x14ac:dyDescent="0.35">
      <c r="A77">
        <v>202</v>
      </c>
      <c r="B77">
        <v>202</v>
      </c>
      <c r="C77" t="s">
        <v>38</v>
      </c>
      <c r="D77" t="s">
        <v>39</v>
      </c>
      <c r="E77">
        <v>2</v>
      </c>
      <c r="F77" t="s">
        <v>372</v>
      </c>
      <c r="G77">
        <v>3</v>
      </c>
      <c r="H77">
        <v>5</v>
      </c>
      <c r="I77">
        <v>1</v>
      </c>
      <c r="J77">
        <v>4</v>
      </c>
      <c r="K77">
        <v>9</v>
      </c>
      <c r="L77">
        <v>9</v>
      </c>
      <c r="M77">
        <v>1</v>
      </c>
      <c r="N77" t="s">
        <v>55</v>
      </c>
      <c r="O77" t="s">
        <v>42</v>
      </c>
      <c r="P77" t="s">
        <v>56</v>
      </c>
      <c r="Q77" t="s">
        <v>57</v>
      </c>
      <c r="R77" t="s">
        <v>45</v>
      </c>
      <c r="S77" t="s">
        <v>46</v>
      </c>
      <c r="T77" t="s">
        <v>58</v>
      </c>
      <c r="U77">
        <v>4</v>
      </c>
      <c r="V77" t="s">
        <v>76</v>
      </c>
      <c r="W77" t="s">
        <v>151</v>
      </c>
      <c r="X77" t="s">
        <v>238</v>
      </c>
      <c r="Y77">
        <v>2</v>
      </c>
      <c r="Z77">
        <v>2</v>
      </c>
      <c r="AA77">
        <v>48</v>
      </c>
      <c r="AB77">
        <v>1.169</v>
      </c>
      <c r="AC77" t="s">
        <v>238</v>
      </c>
      <c r="AD77">
        <v>4</v>
      </c>
      <c r="AE77">
        <v>1</v>
      </c>
      <c r="AF77">
        <v>0</v>
      </c>
      <c r="AG77">
        <v>2.2850000000000001</v>
      </c>
      <c r="AH77">
        <v>3.0339999999999998</v>
      </c>
      <c r="AI77">
        <v>1.1679999999999999</v>
      </c>
    </row>
    <row r="78" spans="1:35" x14ac:dyDescent="0.35">
      <c r="A78">
        <v>202</v>
      </c>
      <c r="B78">
        <v>202</v>
      </c>
      <c r="C78" t="s">
        <v>38</v>
      </c>
      <c r="D78" t="s">
        <v>39</v>
      </c>
      <c r="E78">
        <v>2</v>
      </c>
      <c r="F78" t="s">
        <v>372</v>
      </c>
      <c r="G78">
        <v>3</v>
      </c>
      <c r="H78">
        <v>5</v>
      </c>
      <c r="I78">
        <v>1</v>
      </c>
      <c r="J78">
        <v>5</v>
      </c>
      <c r="K78">
        <v>8</v>
      </c>
      <c r="L78">
        <v>8</v>
      </c>
      <c r="M78">
        <v>1</v>
      </c>
      <c r="N78" t="s">
        <v>117</v>
      </c>
      <c r="O78" t="s">
        <v>42</v>
      </c>
      <c r="P78" t="s">
        <v>43</v>
      </c>
      <c r="Q78" t="s">
        <v>44</v>
      </c>
      <c r="R78" t="s">
        <v>52</v>
      </c>
      <c r="S78" t="s">
        <v>53</v>
      </c>
      <c r="T78" t="s">
        <v>118</v>
      </c>
      <c r="U78">
        <v>4</v>
      </c>
      <c r="V78" t="s">
        <v>116</v>
      </c>
      <c r="W78" t="s">
        <v>261</v>
      </c>
      <c r="X78" t="s">
        <v>187</v>
      </c>
      <c r="Y78">
        <v>2</v>
      </c>
      <c r="Z78">
        <v>2</v>
      </c>
      <c r="AA78">
        <v>48</v>
      </c>
      <c r="AB78">
        <v>1.095</v>
      </c>
      <c r="AC78" t="s">
        <v>116</v>
      </c>
      <c r="AD78">
        <v>3</v>
      </c>
      <c r="AE78">
        <v>1</v>
      </c>
      <c r="AF78">
        <v>0</v>
      </c>
      <c r="AG78">
        <v>2.472</v>
      </c>
      <c r="AH78">
        <v>3.0339999999999998</v>
      </c>
      <c r="AI78">
        <v>1.0920000000000001</v>
      </c>
    </row>
    <row r="79" spans="1:35" x14ac:dyDescent="0.35">
      <c r="A79">
        <v>202</v>
      </c>
      <c r="B79">
        <v>202</v>
      </c>
      <c r="C79" t="s">
        <v>38</v>
      </c>
      <c r="D79" t="s">
        <v>39</v>
      </c>
      <c r="E79">
        <v>2</v>
      </c>
      <c r="F79" t="s">
        <v>372</v>
      </c>
      <c r="G79">
        <v>3</v>
      </c>
      <c r="H79">
        <v>5</v>
      </c>
      <c r="I79">
        <v>1</v>
      </c>
      <c r="J79">
        <v>6</v>
      </c>
      <c r="K79">
        <v>2</v>
      </c>
      <c r="L79">
        <v>2</v>
      </c>
      <c r="M79">
        <v>1</v>
      </c>
      <c r="N79" t="s">
        <v>97</v>
      </c>
      <c r="O79" t="s">
        <v>42</v>
      </c>
      <c r="P79" t="s">
        <v>98</v>
      </c>
      <c r="Q79" t="s">
        <v>99</v>
      </c>
      <c r="R79" t="s">
        <v>80</v>
      </c>
      <c r="S79" t="s">
        <v>81</v>
      </c>
      <c r="T79" t="s">
        <v>100</v>
      </c>
      <c r="U79">
        <v>4</v>
      </c>
      <c r="V79" t="s">
        <v>110</v>
      </c>
      <c r="W79" t="s">
        <v>183</v>
      </c>
      <c r="X79" t="s">
        <v>210</v>
      </c>
      <c r="Y79">
        <v>1</v>
      </c>
      <c r="Z79">
        <v>2</v>
      </c>
      <c r="AA79">
        <v>48</v>
      </c>
      <c r="AB79">
        <v>1.1459999999999999</v>
      </c>
      <c r="AC79" t="s">
        <v>210</v>
      </c>
      <c r="AD79">
        <v>4</v>
      </c>
      <c r="AE79">
        <v>2</v>
      </c>
      <c r="AF79">
        <v>0</v>
      </c>
      <c r="AG79">
        <v>2.3639999999999999</v>
      </c>
      <c r="AH79">
        <v>3.0339999999999998</v>
      </c>
      <c r="AI79">
        <v>1.1499999999999999</v>
      </c>
    </row>
    <row r="80" spans="1:35" x14ac:dyDescent="0.35">
      <c r="A80">
        <v>202</v>
      </c>
      <c r="B80">
        <v>202</v>
      </c>
      <c r="C80" t="s">
        <v>38</v>
      </c>
      <c r="D80" t="s">
        <v>39</v>
      </c>
      <c r="E80">
        <v>2</v>
      </c>
      <c r="F80" t="s">
        <v>372</v>
      </c>
      <c r="G80">
        <v>3</v>
      </c>
      <c r="H80">
        <v>5</v>
      </c>
      <c r="I80">
        <v>1</v>
      </c>
      <c r="J80">
        <v>7</v>
      </c>
      <c r="K80">
        <v>5</v>
      </c>
      <c r="L80">
        <v>5</v>
      </c>
      <c r="M80">
        <v>1</v>
      </c>
      <c r="N80" t="s">
        <v>59</v>
      </c>
      <c r="O80" t="s">
        <v>42</v>
      </c>
      <c r="P80" t="s">
        <v>60</v>
      </c>
      <c r="Q80" t="s">
        <v>61</v>
      </c>
      <c r="R80" t="s">
        <v>62</v>
      </c>
      <c r="S80" t="s">
        <v>63</v>
      </c>
      <c r="T80" t="s">
        <v>64</v>
      </c>
      <c r="U80">
        <v>4</v>
      </c>
      <c r="V80" t="s">
        <v>94</v>
      </c>
      <c r="W80" t="s">
        <v>173</v>
      </c>
      <c r="X80" t="s">
        <v>249</v>
      </c>
      <c r="Y80">
        <v>2</v>
      </c>
      <c r="Z80">
        <v>2</v>
      </c>
      <c r="AA80">
        <v>48</v>
      </c>
      <c r="AB80">
        <v>1.5569999999999999</v>
      </c>
      <c r="AC80" t="s">
        <v>94</v>
      </c>
      <c r="AD80">
        <v>3</v>
      </c>
      <c r="AE80">
        <v>2</v>
      </c>
      <c r="AF80">
        <v>0</v>
      </c>
      <c r="AG80">
        <v>2.3250000000000002</v>
      </c>
      <c r="AH80">
        <v>3.0339999999999998</v>
      </c>
      <c r="AI80">
        <v>1.5569999999999999</v>
      </c>
    </row>
    <row r="81" spans="1:35" x14ac:dyDescent="0.35">
      <c r="A81">
        <v>202</v>
      </c>
      <c r="B81">
        <v>202</v>
      </c>
      <c r="C81" t="s">
        <v>38</v>
      </c>
      <c r="D81" t="s">
        <v>39</v>
      </c>
      <c r="E81">
        <v>2</v>
      </c>
      <c r="F81" t="s">
        <v>372</v>
      </c>
      <c r="G81">
        <v>3</v>
      </c>
      <c r="H81">
        <v>5</v>
      </c>
      <c r="I81">
        <v>1</v>
      </c>
      <c r="J81">
        <v>8</v>
      </c>
      <c r="K81">
        <v>3</v>
      </c>
      <c r="L81">
        <v>3</v>
      </c>
      <c r="M81">
        <v>1</v>
      </c>
      <c r="N81" t="s">
        <v>121</v>
      </c>
      <c r="O81" t="s">
        <v>42</v>
      </c>
      <c r="P81" t="s">
        <v>70</v>
      </c>
      <c r="Q81" t="s">
        <v>71</v>
      </c>
      <c r="R81" t="s">
        <v>80</v>
      </c>
      <c r="S81" t="s">
        <v>81</v>
      </c>
      <c r="T81" t="s">
        <v>122</v>
      </c>
      <c r="U81">
        <v>5</v>
      </c>
      <c r="V81" t="s">
        <v>100</v>
      </c>
      <c r="W81" t="s">
        <v>189</v>
      </c>
      <c r="X81" t="s">
        <v>204</v>
      </c>
      <c r="Y81">
        <v>2</v>
      </c>
      <c r="Z81">
        <v>2</v>
      </c>
      <c r="AA81">
        <v>48</v>
      </c>
      <c r="AB81">
        <v>1.4079999999999999</v>
      </c>
      <c r="AC81" t="s">
        <v>189</v>
      </c>
      <c r="AD81">
        <v>4</v>
      </c>
      <c r="AE81">
        <v>1</v>
      </c>
      <c r="AF81">
        <v>0</v>
      </c>
      <c r="AG81">
        <v>2.0019999999999998</v>
      </c>
      <c r="AH81">
        <v>3.0339999999999998</v>
      </c>
      <c r="AI81">
        <v>1.407</v>
      </c>
    </row>
    <row r="82" spans="1:35" x14ac:dyDescent="0.35">
      <c r="A82">
        <v>202</v>
      </c>
      <c r="B82">
        <v>202</v>
      </c>
      <c r="C82" t="s">
        <v>38</v>
      </c>
      <c r="D82" t="s">
        <v>39</v>
      </c>
      <c r="E82">
        <v>2</v>
      </c>
      <c r="F82" t="s">
        <v>372</v>
      </c>
      <c r="G82">
        <v>3</v>
      </c>
      <c r="H82">
        <v>5</v>
      </c>
      <c r="I82">
        <v>1</v>
      </c>
      <c r="J82">
        <v>9</v>
      </c>
      <c r="K82">
        <v>11</v>
      </c>
      <c r="L82">
        <v>11</v>
      </c>
      <c r="M82">
        <v>1</v>
      </c>
      <c r="N82" t="s">
        <v>77</v>
      </c>
      <c r="O82" t="s">
        <v>42</v>
      </c>
      <c r="P82" t="s">
        <v>78</v>
      </c>
      <c r="Q82" t="s">
        <v>79</v>
      </c>
      <c r="R82" t="s">
        <v>80</v>
      </c>
      <c r="S82" t="s">
        <v>81</v>
      </c>
      <c r="T82" t="s">
        <v>82</v>
      </c>
      <c r="U82">
        <v>1</v>
      </c>
      <c r="V82" t="s">
        <v>114</v>
      </c>
      <c r="W82" t="s">
        <v>161</v>
      </c>
      <c r="X82" t="s">
        <v>253</v>
      </c>
      <c r="Y82">
        <v>2</v>
      </c>
      <c r="Z82">
        <v>2</v>
      </c>
      <c r="AA82">
        <v>48</v>
      </c>
      <c r="AB82">
        <v>1.167</v>
      </c>
      <c r="AC82" t="s">
        <v>114</v>
      </c>
      <c r="AD82">
        <v>3</v>
      </c>
      <c r="AE82">
        <v>2</v>
      </c>
      <c r="AF82">
        <v>0</v>
      </c>
      <c r="AG82">
        <v>2.5070000000000001</v>
      </c>
      <c r="AH82">
        <v>3.0339999999999998</v>
      </c>
      <c r="AI82">
        <v>1.1659999999999999</v>
      </c>
    </row>
    <row r="83" spans="1:35" x14ac:dyDescent="0.35">
      <c r="A83">
        <v>202</v>
      </c>
      <c r="B83">
        <v>202</v>
      </c>
      <c r="C83" t="s">
        <v>38</v>
      </c>
      <c r="D83" t="s">
        <v>39</v>
      </c>
      <c r="E83">
        <v>2</v>
      </c>
      <c r="F83" t="s">
        <v>372</v>
      </c>
      <c r="G83">
        <v>3</v>
      </c>
      <c r="H83">
        <v>5</v>
      </c>
      <c r="I83">
        <v>1</v>
      </c>
      <c r="J83">
        <v>10</v>
      </c>
      <c r="K83">
        <v>1</v>
      </c>
      <c r="L83">
        <v>1</v>
      </c>
      <c r="M83">
        <v>1</v>
      </c>
      <c r="N83" t="s">
        <v>109</v>
      </c>
      <c r="O83" t="s">
        <v>42</v>
      </c>
      <c r="P83" t="s">
        <v>98</v>
      </c>
      <c r="Q83" t="s">
        <v>99</v>
      </c>
      <c r="R83" t="s">
        <v>45</v>
      </c>
      <c r="S83" t="s">
        <v>46</v>
      </c>
      <c r="T83" t="s">
        <v>110</v>
      </c>
      <c r="U83">
        <v>5</v>
      </c>
      <c r="V83" t="s">
        <v>88</v>
      </c>
      <c r="W83" t="s">
        <v>257</v>
      </c>
      <c r="X83" t="s">
        <v>171</v>
      </c>
      <c r="Y83">
        <v>2</v>
      </c>
      <c r="Z83">
        <v>2</v>
      </c>
      <c r="AA83">
        <v>48</v>
      </c>
      <c r="AB83">
        <v>1.1990000000000001</v>
      </c>
      <c r="AC83" t="s">
        <v>171</v>
      </c>
      <c r="AD83">
        <v>4</v>
      </c>
      <c r="AE83">
        <v>1</v>
      </c>
      <c r="AF83">
        <v>0</v>
      </c>
      <c r="AG83">
        <v>1.792</v>
      </c>
      <c r="AH83">
        <v>3.0339999999999998</v>
      </c>
      <c r="AI83">
        <v>1.1930000000000001</v>
      </c>
    </row>
    <row r="84" spans="1:35" x14ac:dyDescent="0.35">
      <c r="A84">
        <v>202</v>
      </c>
      <c r="B84">
        <v>202</v>
      </c>
      <c r="C84" t="s">
        <v>38</v>
      </c>
      <c r="D84" t="s">
        <v>39</v>
      </c>
      <c r="E84">
        <v>2</v>
      </c>
      <c r="F84" t="s">
        <v>372</v>
      </c>
      <c r="G84">
        <v>3</v>
      </c>
      <c r="H84">
        <v>5</v>
      </c>
      <c r="I84">
        <v>1</v>
      </c>
      <c r="J84">
        <v>11</v>
      </c>
      <c r="K84">
        <v>10</v>
      </c>
      <c r="L84">
        <v>10</v>
      </c>
      <c r="M84">
        <v>1</v>
      </c>
      <c r="N84" t="s">
        <v>107</v>
      </c>
      <c r="O84" t="s">
        <v>42</v>
      </c>
      <c r="P84" t="s">
        <v>56</v>
      </c>
      <c r="Q84" t="s">
        <v>57</v>
      </c>
      <c r="R84" t="s">
        <v>62</v>
      </c>
      <c r="S84" t="s">
        <v>63</v>
      </c>
      <c r="T84" t="s">
        <v>108</v>
      </c>
      <c r="U84">
        <v>1</v>
      </c>
      <c r="V84" t="s">
        <v>58</v>
      </c>
      <c r="W84" t="s">
        <v>255</v>
      </c>
      <c r="X84" t="s">
        <v>191</v>
      </c>
      <c r="Y84">
        <v>1</v>
      </c>
      <c r="Z84">
        <v>2</v>
      </c>
      <c r="AA84">
        <v>48</v>
      </c>
      <c r="AB84">
        <v>1.375</v>
      </c>
      <c r="AC84" t="s">
        <v>255</v>
      </c>
      <c r="AD84">
        <v>4</v>
      </c>
      <c r="AE84">
        <v>2</v>
      </c>
      <c r="AF84">
        <v>0</v>
      </c>
      <c r="AG84">
        <v>2.3050000000000002</v>
      </c>
      <c r="AH84">
        <v>3.0329999999999999</v>
      </c>
      <c r="AI84">
        <v>1.3779999999999999</v>
      </c>
    </row>
    <row r="85" spans="1:35" x14ac:dyDescent="0.35">
      <c r="A85">
        <v>202</v>
      </c>
      <c r="B85">
        <v>202</v>
      </c>
      <c r="C85" t="s">
        <v>38</v>
      </c>
      <c r="D85" t="s">
        <v>39</v>
      </c>
      <c r="E85">
        <v>2</v>
      </c>
      <c r="F85" t="s">
        <v>372</v>
      </c>
      <c r="G85">
        <v>3</v>
      </c>
      <c r="H85">
        <v>5</v>
      </c>
      <c r="I85">
        <v>1</v>
      </c>
      <c r="J85">
        <v>12</v>
      </c>
      <c r="K85">
        <v>12</v>
      </c>
      <c r="L85">
        <v>12</v>
      </c>
      <c r="M85">
        <v>1</v>
      </c>
      <c r="N85" t="s">
        <v>95</v>
      </c>
      <c r="O85" t="s">
        <v>42</v>
      </c>
      <c r="P85" t="s">
        <v>78</v>
      </c>
      <c r="Q85" t="s">
        <v>79</v>
      </c>
      <c r="R85" t="s">
        <v>52</v>
      </c>
      <c r="S85" t="s">
        <v>53</v>
      </c>
      <c r="T85" t="s">
        <v>96</v>
      </c>
      <c r="U85">
        <v>1</v>
      </c>
      <c r="V85" t="s">
        <v>82</v>
      </c>
      <c r="W85" t="s">
        <v>225</v>
      </c>
      <c r="X85" t="s">
        <v>148</v>
      </c>
      <c r="Y85">
        <v>1</v>
      </c>
      <c r="Z85">
        <v>2</v>
      </c>
      <c r="AA85">
        <v>48</v>
      </c>
      <c r="AB85">
        <v>1.1859999999999999</v>
      </c>
      <c r="AC85" t="s">
        <v>225</v>
      </c>
      <c r="AD85">
        <v>4</v>
      </c>
      <c r="AE85">
        <v>4</v>
      </c>
      <c r="AF85">
        <v>0</v>
      </c>
      <c r="AG85">
        <v>2.75</v>
      </c>
      <c r="AH85">
        <v>3.0339999999999998</v>
      </c>
      <c r="AI85">
        <v>1.181</v>
      </c>
    </row>
    <row r="86" spans="1:35" x14ac:dyDescent="0.35">
      <c r="A86">
        <v>202</v>
      </c>
      <c r="B86">
        <v>202</v>
      </c>
      <c r="C86" t="s">
        <v>38</v>
      </c>
      <c r="D86" t="s">
        <v>39</v>
      </c>
      <c r="E86">
        <v>2</v>
      </c>
      <c r="F86" t="s">
        <v>372</v>
      </c>
      <c r="G86">
        <v>3</v>
      </c>
      <c r="H86">
        <v>5</v>
      </c>
      <c r="I86">
        <v>1</v>
      </c>
      <c r="J86">
        <v>13</v>
      </c>
      <c r="K86">
        <v>21</v>
      </c>
      <c r="L86">
        <v>21</v>
      </c>
      <c r="M86">
        <v>1</v>
      </c>
      <c r="N86" t="s">
        <v>123</v>
      </c>
      <c r="O86" t="s">
        <v>124</v>
      </c>
      <c r="P86" t="s">
        <v>125</v>
      </c>
      <c r="Q86" t="s">
        <v>126</v>
      </c>
      <c r="R86" t="s">
        <v>127</v>
      </c>
      <c r="S86" t="s">
        <v>46</v>
      </c>
      <c r="T86" t="s">
        <v>128</v>
      </c>
      <c r="U86">
        <v>4</v>
      </c>
      <c r="V86" t="s">
        <v>195</v>
      </c>
      <c r="W86" t="s">
        <v>243</v>
      </c>
      <c r="X86" t="s">
        <v>114</v>
      </c>
      <c r="Y86">
        <v>2</v>
      </c>
      <c r="Z86">
        <v>2</v>
      </c>
      <c r="AA86">
        <v>48</v>
      </c>
      <c r="AB86">
        <v>1.39</v>
      </c>
      <c r="AC86" t="s">
        <v>243</v>
      </c>
      <c r="AD86">
        <v>4</v>
      </c>
      <c r="AE86">
        <v>1</v>
      </c>
      <c r="AF86">
        <v>0</v>
      </c>
      <c r="AG86">
        <v>1.913</v>
      </c>
      <c r="AH86">
        <v>3.0329999999999999</v>
      </c>
      <c r="AI86">
        <v>1.3819999999999999</v>
      </c>
    </row>
    <row r="87" spans="1:35" x14ac:dyDescent="0.35">
      <c r="A87">
        <v>202</v>
      </c>
      <c r="B87">
        <v>202</v>
      </c>
      <c r="C87" t="s">
        <v>38</v>
      </c>
      <c r="D87" t="s">
        <v>39</v>
      </c>
      <c r="E87">
        <v>2</v>
      </c>
      <c r="F87" t="s">
        <v>372</v>
      </c>
      <c r="G87">
        <v>3</v>
      </c>
      <c r="H87">
        <v>5</v>
      </c>
      <c r="I87">
        <v>1</v>
      </c>
      <c r="J87">
        <v>14</v>
      </c>
      <c r="K87">
        <v>16</v>
      </c>
      <c r="L87">
        <v>16</v>
      </c>
      <c r="M87">
        <v>1</v>
      </c>
      <c r="N87" t="s">
        <v>170</v>
      </c>
      <c r="O87" t="s">
        <v>124</v>
      </c>
      <c r="P87" t="s">
        <v>157</v>
      </c>
      <c r="Q87" t="s">
        <v>158</v>
      </c>
      <c r="R87" t="s">
        <v>147</v>
      </c>
      <c r="S87" t="s">
        <v>63</v>
      </c>
      <c r="T87" t="s">
        <v>171</v>
      </c>
      <c r="U87">
        <v>2</v>
      </c>
      <c r="V87" t="s">
        <v>159</v>
      </c>
      <c r="W87" t="s">
        <v>259</v>
      </c>
      <c r="X87" t="s">
        <v>47</v>
      </c>
      <c r="Y87">
        <v>1</v>
      </c>
      <c r="Z87">
        <v>2</v>
      </c>
      <c r="AA87">
        <v>48</v>
      </c>
      <c r="AB87">
        <v>1.377</v>
      </c>
      <c r="AC87" t="s">
        <v>259</v>
      </c>
      <c r="AD87">
        <v>4</v>
      </c>
      <c r="AE87">
        <v>5</v>
      </c>
      <c r="AF87">
        <v>0</v>
      </c>
      <c r="AG87">
        <v>1.2050000000000001</v>
      </c>
      <c r="AH87">
        <v>3.0339999999999998</v>
      </c>
      <c r="AI87">
        <v>1.37</v>
      </c>
    </row>
    <row r="88" spans="1:35" x14ac:dyDescent="0.35">
      <c r="A88">
        <v>202</v>
      </c>
      <c r="B88">
        <v>202</v>
      </c>
      <c r="C88" t="s">
        <v>38</v>
      </c>
      <c r="D88" t="s">
        <v>39</v>
      </c>
      <c r="E88">
        <v>2</v>
      </c>
      <c r="F88" t="s">
        <v>372</v>
      </c>
      <c r="G88">
        <v>3</v>
      </c>
      <c r="H88">
        <v>5</v>
      </c>
      <c r="I88">
        <v>1</v>
      </c>
      <c r="J88">
        <v>15</v>
      </c>
      <c r="K88">
        <v>23</v>
      </c>
      <c r="L88">
        <v>23</v>
      </c>
      <c r="M88">
        <v>1</v>
      </c>
      <c r="N88" t="s">
        <v>176</v>
      </c>
      <c r="O88" t="s">
        <v>124</v>
      </c>
      <c r="P88" t="s">
        <v>177</v>
      </c>
      <c r="Q88" t="s">
        <v>178</v>
      </c>
      <c r="R88" t="s">
        <v>132</v>
      </c>
      <c r="S88" t="s">
        <v>81</v>
      </c>
      <c r="T88" t="s">
        <v>179</v>
      </c>
      <c r="U88">
        <v>5</v>
      </c>
      <c r="V88" t="s">
        <v>145</v>
      </c>
      <c r="W88" t="s">
        <v>225</v>
      </c>
      <c r="X88" t="s">
        <v>116</v>
      </c>
      <c r="Y88">
        <v>2</v>
      </c>
      <c r="Z88">
        <v>2</v>
      </c>
      <c r="AA88">
        <v>48</v>
      </c>
      <c r="AB88">
        <v>1.026</v>
      </c>
      <c r="AC88" t="s">
        <v>145</v>
      </c>
      <c r="AD88">
        <v>3</v>
      </c>
      <c r="AE88">
        <v>1</v>
      </c>
      <c r="AF88">
        <v>0</v>
      </c>
      <c r="AG88">
        <v>2.0299999999999998</v>
      </c>
      <c r="AH88">
        <v>3.0339999999999998</v>
      </c>
      <c r="AI88">
        <v>1.0249999999999999</v>
      </c>
    </row>
    <row r="89" spans="1:35" x14ac:dyDescent="0.35">
      <c r="A89">
        <v>202</v>
      </c>
      <c r="B89">
        <v>202</v>
      </c>
      <c r="C89" t="s">
        <v>38</v>
      </c>
      <c r="D89" t="s">
        <v>39</v>
      </c>
      <c r="E89">
        <v>2</v>
      </c>
      <c r="F89" t="s">
        <v>372</v>
      </c>
      <c r="G89">
        <v>3</v>
      </c>
      <c r="H89">
        <v>5</v>
      </c>
      <c r="I89">
        <v>1</v>
      </c>
      <c r="J89">
        <v>16</v>
      </c>
      <c r="K89">
        <v>14</v>
      </c>
      <c r="L89">
        <v>14</v>
      </c>
      <c r="M89">
        <v>1</v>
      </c>
      <c r="N89" t="s">
        <v>162</v>
      </c>
      <c r="O89" t="s">
        <v>124</v>
      </c>
      <c r="P89" t="s">
        <v>163</v>
      </c>
      <c r="Q89" t="s">
        <v>164</v>
      </c>
      <c r="R89" t="s">
        <v>132</v>
      </c>
      <c r="S89" t="s">
        <v>81</v>
      </c>
      <c r="T89" t="s">
        <v>165</v>
      </c>
      <c r="U89">
        <v>5</v>
      </c>
      <c r="V89" t="s">
        <v>189</v>
      </c>
      <c r="W89" t="s">
        <v>247</v>
      </c>
      <c r="X89" t="s">
        <v>90</v>
      </c>
      <c r="Y89">
        <v>1</v>
      </c>
      <c r="Z89">
        <v>2</v>
      </c>
      <c r="AA89">
        <v>48</v>
      </c>
      <c r="AB89">
        <v>1.637</v>
      </c>
      <c r="AC89" t="s">
        <v>247</v>
      </c>
      <c r="AD89">
        <v>4</v>
      </c>
      <c r="AE89">
        <v>1</v>
      </c>
      <c r="AF89">
        <v>0</v>
      </c>
      <c r="AG89">
        <v>2.3250000000000002</v>
      </c>
      <c r="AH89">
        <v>3.0339999999999998</v>
      </c>
      <c r="AI89">
        <v>1.637</v>
      </c>
    </row>
    <row r="90" spans="1:35" x14ac:dyDescent="0.35">
      <c r="A90">
        <v>202</v>
      </c>
      <c r="B90">
        <v>202</v>
      </c>
      <c r="C90" t="s">
        <v>38</v>
      </c>
      <c r="D90" t="s">
        <v>39</v>
      </c>
      <c r="E90">
        <v>2</v>
      </c>
      <c r="F90" t="s">
        <v>372</v>
      </c>
      <c r="G90">
        <v>3</v>
      </c>
      <c r="H90">
        <v>5</v>
      </c>
      <c r="I90">
        <v>1</v>
      </c>
      <c r="J90">
        <v>17</v>
      </c>
      <c r="K90">
        <v>18</v>
      </c>
      <c r="L90">
        <v>18</v>
      </c>
      <c r="M90">
        <v>1</v>
      </c>
      <c r="N90" t="s">
        <v>174</v>
      </c>
      <c r="O90" t="s">
        <v>124</v>
      </c>
      <c r="P90" t="s">
        <v>153</v>
      </c>
      <c r="Q90" t="s">
        <v>154</v>
      </c>
      <c r="R90" t="s">
        <v>150</v>
      </c>
      <c r="S90" t="s">
        <v>53</v>
      </c>
      <c r="T90" t="s">
        <v>175</v>
      </c>
      <c r="U90">
        <v>4</v>
      </c>
      <c r="V90" t="s">
        <v>155</v>
      </c>
      <c r="W90" t="s">
        <v>82</v>
      </c>
      <c r="X90" t="s">
        <v>207</v>
      </c>
      <c r="Y90">
        <v>1</v>
      </c>
      <c r="Z90">
        <v>2</v>
      </c>
      <c r="AA90">
        <v>48</v>
      </c>
      <c r="AB90">
        <v>1.3460000000000001</v>
      </c>
      <c r="AC90" t="s">
        <v>155</v>
      </c>
      <c r="AD90">
        <v>2</v>
      </c>
      <c r="AE90">
        <v>5</v>
      </c>
      <c r="AF90">
        <v>0</v>
      </c>
      <c r="AG90">
        <v>1.2330000000000001</v>
      </c>
      <c r="AH90">
        <v>3.0329999999999999</v>
      </c>
      <c r="AI90">
        <v>1.3420000000000001</v>
      </c>
    </row>
    <row r="91" spans="1:35" x14ac:dyDescent="0.35">
      <c r="A91">
        <v>202</v>
      </c>
      <c r="B91">
        <v>202</v>
      </c>
      <c r="C91" t="s">
        <v>38</v>
      </c>
      <c r="D91" t="s">
        <v>39</v>
      </c>
      <c r="E91">
        <v>2</v>
      </c>
      <c r="F91" t="s">
        <v>372</v>
      </c>
      <c r="G91">
        <v>3</v>
      </c>
      <c r="H91">
        <v>5</v>
      </c>
      <c r="I91">
        <v>1</v>
      </c>
      <c r="J91">
        <v>18</v>
      </c>
      <c r="K91">
        <v>19</v>
      </c>
      <c r="L91">
        <v>19</v>
      </c>
      <c r="M91">
        <v>1</v>
      </c>
      <c r="N91" t="s">
        <v>134</v>
      </c>
      <c r="O91" t="s">
        <v>124</v>
      </c>
      <c r="P91" t="s">
        <v>135</v>
      </c>
      <c r="Q91" t="s">
        <v>136</v>
      </c>
      <c r="R91" t="s">
        <v>127</v>
      </c>
      <c r="S91" t="s">
        <v>46</v>
      </c>
      <c r="T91" t="s">
        <v>137</v>
      </c>
      <c r="U91">
        <v>4</v>
      </c>
      <c r="V91" t="s">
        <v>151</v>
      </c>
      <c r="W91" t="s">
        <v>64</v>
      </c>
      <c r="X91" t="s">
        <v>245</v>
      </c>
      <c r="Y91">
        <v>1</v>
      </c>
      <c r="Z91">
        <v>2</v>
      </c>
      <c r="AA91">
        <v>48</v>
      </c>
      <c r="AB91">
        <v>1.5860000000000001</v>
      </c>
      <c r="AC91" t="s">
        <v>137</v>
      </c>
      <c r="AD91">
        <v>1</v>
      </c>
      <c r="AE91">
        <v>4</v>
      </c>
      <c r="AF91">
        <v>1</v>
      </c>
      <c r="AG91">
        <v>2.3450000000000002</v>
      </c>
      <c r="AH91">
        <v>3.0350000000000001</v>
      </c>
      <c r="AI91">
        <v>1.5820000000000001</v>
      </c>
    </row>
    <row r="92" spans="1:35" x14ac:dyDescent="0.35">
      <c r="A92">
        <v>202</v>
      </c>
      <c r="B92">
        <v>202</v>
      </c>
      <c r="C92" t="s">
        <v>38</v>
      </c>
      <c r="D92" t="s">
        <v>39</v>
      </c>
      <c r="E92">
        <v>2</v>
      </c>
      <c r="F92" t="s">
        <v>372</v>
      </c>
      <c r="G92">
        <v>3</v>
      </c>
      <c r="H92">
        <v>5</v>
      </c>
      <c r="I92">
        <v>1</v>
      </c>
      <c r="J92">
        <v>19</v>
      </c>
      <c r="K92">
        <v>24</v>
      </c>
      <c r="L92">
        <v>24</v>
      </c>
      <c r="M92">
        <v>1</v>
      </c>
      <c r="N92" t="s">
        <v>198</v>
      </c>
      <c r="O92" t="s">
        <v>124</v>
      </c>
      <c r="P92" t="s">
        <v>177</v>
      </c>
      <c r="Q92" t="s">
        <v>178</v>
      </c>
      <c r="R92" t="s">
        <v>150</v>
      </c>
      <c r="S92" t="s">
        <v>53</v>
      </c>
      <c r="T92" t="s">
        <v>199</v>
      </c>
      <c r="U92">
        <v>2</v>
      </c>
      <c r="V92" t="s">
        <v>179</v>
      </c>
      <c r="W92" t="s">
        <v>104</v>
      </c>
      <c r="X92" t="s">
        <v>222</v>
      </c>
      <c r="Y92">
        <v>1</v>
      </c>
      <c r="Z92">
        <v>2</v>
      </c>
      <c r="AA92">
        <v>48</v>
      </c>
      <c r="AB92">
        <v>1.1859999999999999</v>
      </c>
      <c r="AC92" t="s">
        <v>222</v>
      </c>
      <c r="AD92">
        <v>4</v>
      </c>
      <c r="AE92">
        <v>4</v>
      </c>
      <c r="AF92">
        <v>0</v>
      </c>
      <c r="AG92">
        <v>2.931</v>
      </c>
      <c r="AH92">
        <v>3.0329999999999999</v>
      </c>
      <c r="AI92">
        <v>1.1850000000000001</v>
      </c>
    </row>
    <row r="93" spans="1:35" x14ac:dyDescent="0.35">
      <c r="A93">
        <v>202</v>
      </c>
      <c r="B93">
        <v>202</v>
      </c>
      <c r="C93" t="s">
        <v>38</v>
      </c>
      <c r="D93" t="s">
        <v>39</v>
      </c>
      <c r="E93">
        <v>2</v>
      </c>
      <c r="F93" t="s">
        <v>372</v>
      </c>
      <c r="G93">
        <v>3</v>
      </c>
      <c r="H93">
        <v>5</v>
      </c>
      <c r="I93">
        <v>1</v>
      </c>
      <c r="J93">
        <v>20</v>
      </c>
      <c r="K93">
        <v>13</v>
      </c>
      <c r="L93">
        <v>13</v>
      </c>
      <c r="M93">
        <v>1</v>
      </c>
      <c r="N93" t="s">
        <v>188</v>
      </c>
      <c r="O93" t="s">
        <v>124</v>
      </c>
      <c r="P93" t="s">
        <v>163</v>
      </c>
      <c r="Q93" t="s">
        <v>164</v>
      </c>
      <c r="R93" t="s">
        <v>127</v>
      </c>
      <c r="S93" t="s">
        <v>46</v>
      </c>
      <c r="T93" t="s">
        <v>189</v>
      </c>
      <c r="U93">
        <v>1</v>
      </c>
      <c r="V93" t="s">
        <v>187</v>
      </c>
      <c r="W93" t="s">
        <v>118</v>
      </c>
      <c r="X93" t="s">
        <v>238</v>
      </c>
      <c r="Y93">
        <v>2</v>
      </c>
      <c r="Z93">
        <v>2</v>
      </c>
      <c r="AA93">
        <v>48</v>
      </c>
      <c r="AB93">
        <v>1.3979999999999999</v>
      </c>
      <c r="AC93" t="s">
        <v>187</v>
      </c>
      <c r="AD93">
        <v>3</v>
      </c>
      <c r="AE93">
        <v>4</v>
      </c>
      <c r="AF93">
        <v>0</v>
      </c>
      <c r="AG93">
        <v>2.0870000000000002</v>
      </c>
      <c r="AH93">
        <v>3.0339999999999998</v>
      </c>
      <c r="AI93">
        <v>1.3919999999999999</v>
      </c>
    </row>
    <row r="94" spans="1:35" x14ac:dyDescent="0.35">
      <c r="A94">
        <v>202</v>
      </c>
      <c r="B94">
        <v>202</v>
      </c>
      <c r="C94" t="s">
        <v>38</v>
      </c>
      <c r="D94" t="s">
        <v>39</v>
      </c>
      <c r="E94">
        <v>2</v>
      </c>
      <c r="F94" t="s">
        <v>372</v>
      </c>
      <c r="G94">
        <v>3</v>
      </c>
      <c r="H94">
        <v>5</v>
      </c>
      <c r="I94">
        <v>1</v>
      </c>
      <c r="J94">
        <v>21</v>
      </c>
      <c r="K94">
        <v>15</v>
      </c>
      <c r="L94">
        <v>15</v>
      </c>
      <c r="M94">
        <v>1</v>
      </c>
      <c r="N94" t="s">
        <v>156</v>
      </c>
      <c r="O94" t="s">
        <v>124</v>
      </c>
      <c r="P94" t="s">
        <v>157</v>
      </c>
      <c r="Q94" t="s">
        <v>158</v>
      </c>
      <c r="R94" t="s">
        <v>132</v>
      </c>
      <c r="S94" t="s">
        <v>81</v>
      </c>
      <c r="T94" t="s">
        <v>159</v>
      </c>
      <c r="U94">
        <v>2</v>
      </c>
      <c r="V94" t="s">
        <v>165</v>
      </c>
      <c r="W94" t="s">
        <v>241</v>
      </c>
      <c r="X94" t="s">
        <v>94</v>
      </c>
      <c r="Y94">
        <v>2</v>
      </c>
      <c r="Z94">
        <v>2</v>
      </c>
      <c r="AA94">
        <v>48</v>
      </c>
      <c r="AB94">
        <v>1.577</v>
      </c>
      <c r="AC94" t="s">
        <v>241</v>
      </c>
      <c r="AD94">
        <v>4</v>
      </c>
      <c r="AE94">
        <v>1</v>
      </c>
      <c r="AF94">
        <v>0</v>
      </c>
      <c r="AG94">
        <v>1.6120000000000001</v>
      </c>
      <c r="AH94">
        <v>3.0339999999999998</v>
      </c>
      <c r="AI94">
        <v>1.575</v>
      </c>
    </row>
    <row r="95" spans="1:35" x14ac:dyDescent="0.35">
      <c r="A95">
        <v>202</v>
      </c>
      <c r="B95">
        <v>202</v>
      </c>
      <c r="C95" t="s">
        <v>38</v>
      </c>
      <c r="D95" t="s">
        <v>39</v>
      </c>
      <c r="E95">
        <v>2</v>
      </c>
      <c r="F95" t="s">
        <v>372</v>
      </c>
      <c r="G95">
        <v>3</v>
      </c>
      <c r="H95">
        <v>5</v>
      </c>
      <c r="I95">
        <v>1</v>
      </c>
      <c r="J95">
        <v>22</v>
      </c>
      <c r="K95">
        <v>22</v>
      </c>
      <c r="L95">
        <v>22</v>
      </c>
      <c r="M95">
        <v>1</v>
      </c>
      <c r="N95" t="s">
        <v>146</v>
      </c>
      <c r="O95" t="s">
        <v>124</v>
      </c>
      <c r="P95" t="s">
        <v>125</v>
      </c>
      <c r="Q95" t="s">
        <v>126</v>
      </c>
      <c r="R95" t="s">
        <v>147</v>
      </c>
      <c r="S95" t="s">
        <v>63</v>
      </c>
      <c r="T95" t="s">
        <v>148</v>
      </c>
      <c r="U95">
        <v>2</v>
      </c>
      <c r="V95" t="s">
        <v>128</v>
      </c>
      <c r="W95" t="s">
        <v>255</v>
      </c>
      <c r="X95" t="s">
        <v>120</v>
      </c>
      <c r="Y95">
        <v>1</v>
      </c>
      <c r="Z95">
        <v>2</v>
      </c>
      <c r="AA95">
        <v>48</v>
      </c>
      <c r="AB95">
        <v>1.696</v>
      </c>
      <c r="AC95" t="s">
        <v>255</v>
      </c>
      <c r="AD95">
        <v>4</v>
      </c>
      <c r="AE95">
        <v>1</v>
      </c>
      <c r="AF95">
        <v>0</v>
      </c>
      <c r="AG95">
        <v>2.0209999999999999</v>
      </c>
      <c r="AH95">
        <v>3.0339999999999998</v>
      </c>
      <c r="AI95">
        <v>1.6970000000000001</v>
      </c>
    </row>
    <row r="96" spans="1:35" x14ac:dyDescent="0.35">
      <c r="A96">
        <v>202</v>
      </c>
      <c r="B96">
        <v>202</v>
      </c>
      <c r="C96" t="s">
        <v>38</v>
      </c>
      <c r="D96" t="s">
        <v>39</v>
      </c>
      <c r="E96">
        <v>2</v>
      </c>
      <c r="F96" t="s">
        <v>372</v>
      </c>
      <c r="G96">
        <v>3</v>
      </c>
      <c r="H96">
        <v>5</v>
      </c>
      <c r="I96">
        <v>1</v>
      </c>
      <c r="J96">
        <v>23</v>
      </c>
      <c r="K96">
        <v>17</v>
      </c>
      <c r="L96">
        <v>17</v>
      </c>
      <c r="M96">
        <v>1</v>
      </c>
      <c r="N96" t="s">
        <v>152</v>
      </c>
      <c r="O96" t="s">
        <v>124</v>
      </c>
      <c r="P96" t="s">
        <v>153</v>
      </c>
      <c r="Q96" t="s">
        <v>154</v>
      </c>
      <c r="R96" t="s">
        <v>147</v>
      </c>
      <c r="S96" t="s">
        <v>63</v>
      </c>
      <c r="T96" t="s">
        <v>155</v>
      </c>
      <c r="U96">
        <v>1</v>
      </c>
      <c r="V96" t="s">
        <v>193</v>
      </c>
      <c r="W96" t="s">
        <v>112</v>
      </c>
      <c r="X96" t="s">
        <v>249</v>
      </c>
      <c r="Y96">
        <v>2</v>
      </c>
      <c r="Z96">
        <v>2</v>
      </c>
      <c r="AA96">
        <v>48</v>
      </c>
      <c r="AB96">
        <v>1.4159999999999999</v>
      </c>
      <c r="AC96" t="s">
        <v>112</v>
      </c>
      <c r="AD96">
        <v>4</v>
      </c>
      <c r="AE96">
        <v>4</v>
      </c>
      <c r="AF96">
        <v>0</v>
      </c>
      <c r="AG96">
        <v>1.708</v>
      </c>
      <c r="AH96">
        <v>3.0329999999999999</v>
      </c>
      <c r="AI96">
        <v>1.419</v>
      </c>
    </row>
    <row r="97" spans="1:35" x14ac:dyDescent="0.35">
      <c r="A97">
        <v>202</v>
      </c>
      <c r="B97">
        <v>202</v>
      </c>
      <c r="C97" t="s">
        <v>38</v>
      </c>
      <c r="D97" t="s">
        <v>39</v>
      </c>
      <c r="E97">
        <v>2</v>
      </c>
      <c r="F97" t="s">
        <v>372</v>
      </c>
      <c r="G97">
        <v>3</v>
      </c>
      <c r="H97">
        <v>5</v>
      </c>
      <c r="I97">
        <v>1</v>
      </c>
      <c r="J97">
        <v>24</v>
      </c>
      <c r="K97">
        <v>20</v>
      </c>
      <c r="L97">
        <v>20</v>
      </c>
      <c r="M97">
        <v>1</v>
      </c>
      <c r="N97" t="s">
        <v>149</v>
      </c>
      <c r="O97" t="s">
        <v>124</v>
      </c>
      <c r="P97" t="s">
        <v>135</v>
      </c>
      <c r="Q97" t="s">
        <v>136</v>
      </c>
      <c r="R97" t="s">
        <v>150</v>
      </c>
      <c r="S97" t="s">
        <v>53</v>
      </c>
      <c r="T97" t="s">
        <v>151</v>
      </c>
      <c r="U97">
        <v>4</v>
      </c>
      <c r="V97" t="s">
        <v>175</v>
      </c>
      <c r="W97" t="s">
        <v>86</v>
      </c>
      <c r="X97" t="s">
        <v>228</v>
      </c>
      <c r="Y97">
        <v>2</v>
      </c>
      <c r="Z97">
        <v>2</v>
      </c>
      <c r="AA97">
        <v>48</v>
      </c>
      <c r="AB97">
        <v>1.1859999999999999</v>
      </c>
      <c r="AC97" t="s">
        <v>86</v>
      </c>
      <c r="AD97">
        <v>4</v>
      </c>
      <c r="AE97">
        <v>2</v>
      </c>
      <c r="AF97">
        <v>0</v>
      </c>
      <c r="AG97">
        <v>2.1459999999999999</v>
      </c>
      <c r="AH97">
        <v>3.0339999999999998</v>
      </c>
      <c r="AI97">
        <v>1.1850000000000001</v>
      </c>
    </row>
    <row r="98" spans="1:35" x14ac:dyDescent="0.35">
      <c r="A98">
        <v>202</v>
      </c>
      <c r="B98">
        <v>202</v>
      </c>
      <c r="C98" t="s">
        <v>38</v>
      </c>
      <c r="D98" t="s">
        <v>39</v>
      </c>
      <c r="E98">
        <v>2</v>
      </c>
      <c r="F98" t="s">
        <v>372</v>
      </c>
      <c r="G98">
        <v>3</v>
      </c>
      <c r="H98">
        <v>5</v>
      </c>
      <c r="I98">
        <v>1</v>
      </c>
      <c r="J98">
        <v>25</v>
      </c>
      <c r="K98">
        <v>34</v>
      </c>
      <c r="L98">
        <v>34</v>
      </c>
      <c r="M98">
        <v>1</v>
      </c>
      <c r="N98" t="s">
        <v>208</v>
      </c>
      <c r="O98" t="s">
        <v>201</v>
      </c>
      <c r="P98" t="s">
        <v>202</v>
      </c>
      <c r="Q98" t="s">
        <v>209</v>
      </c>
      <c r="R98" t="s">
        <v>202</v>
      </c>
      <c r="S98" t="s">
        <v>63</v>
      </c>
      <c r="T98" t="s">
        <v>210</v>
      </c>
      <c r="U98">
        <v>2</v>
      </c>
      <c r="V98" t="s">
        <v>247</v>
      </c>
      <c r="W98" t="s">
        <v>76</v>
      </c>
      <c r="X98" t="s">
        <v>187</v>
      </c>
      <c r="Y98">
        <v>2</v>
      </c>
      <c r="Z98">
        <v>2</v>
      </c>
      <c r="AA98">
        <v>48</v>
      </c>
      <c r="AB98">
        <v>1.266</v>
      </c>
      <c r="AC98" t="s">
        <v>210</v>
      </c>
      <c r="AD98">
        <v>1</v>
      </c>
      <c r="AE98">
        <v>2</v>
      </c>
      <c r="AF98">
        <v>1</v>
      </c>
      <c r="AG98">
        <v>2.74</v>
      </c>
      <c r="AH98">
        <v>3.0339999999999998</v>
      </c>
      <c r="AI98">
        <v>1.262</v>
      </c>
    </row>
    <row r="99" spans="1:35" x14ac:dyDescent="0.35">
      <c r="A99">
        <v>202</v>
      </c>
      <c r="B99">
        <v>202</v>
      </c>
      <c r="C99" t="s">
        <v>38</v>
      </c>
      <c r="D99" t="s">
        <v>39</v>
      </c>
      <c r="E99">
        <v>2</v>
      </c>
      <c r="F99" t="s">
        <v>372</v>
      </c>
      <c r="G99">
        <v>3</v>
      </c>
      <c r="H99">
        <v>5</v>
      </c>
      <c r="I99">
        <v>1</v>
      </c>
      <c r="J99">
        <v>26</v>
      </c>
      <c r="K99">
        <v>27</v>
      </c>
      <c r="L99">
        <v>27</v>
      </c>
      <c r="M99">
        <v>1</v>
      </c>
      <c r="N99" t="s">
        <v>205</v>
      </c>
      <c r="O99" t="s">
        <v>201</v>
      </c>
      <c r="P99" t="s">
        <v>202</v>
      </c>
      <c r="Q99" t="s">
        <v>206</v>
      </c>
      <c r="R99" t="s">
        <v>202</v>
      </c>
      <c r="S99" t="s">
        <v>81</v>
      </c>
      <c r="T99" t="s">
        <v>207</v>
      </c>
      <c r="U99">
        <v>2</v>
      </c>
      <c r="V99" t="s">
        <v>257</v>
      </c>
      <c r="W99" t="s">
        <v>155</v>
      </c>
      <c r="X99" t="s">
        <v>106</v>
      </c>
      <c r="Y99">
        <v>2</v>
      </c>
      <c r="Z99">
        <v>2</v>
      </c>
      <c r="AA99">
        <v>48</v>
      </c>
      <c r="AB99">
        <v>1.5069999999999999</v>
      </c>
      <c r="AC99" t="s">
        <v>106</v>
      </c>
      <c r="AD99">
        <v>4</v>
      </c>
      <c r="AE99">
        <v>4</v>
      </c>
      <c r="AF99">
        <v>0</v>
      </c>
      <c r="AG99">
        <v>1.5680000000000001</v>
      </c>
      <c r="AH99">
        <v>3.0339999999999998</v>
      </c>
      <c r="AI99">
        <v>1.5049999999999999</v>
      </c>
    </row>
    <row r="100" spans="1:35" x14ac:dyDescent="0.35">
      <c r="A100">
        <v>202</v>
      </c>
      <c r="B100">
        <v>202</v>
      </c>
      <c r="C100" t="s">
        <v>38</v>
      </c>
      <c r="D100" t="s">
        <v>39</v>
      </c>
      <c r="E100">
        <v>2</v>
      </c>
      <c r="F100" t="s">
        <v>372</v>
      </c>
      <c r="G100">
        <v>3</v>
      </c>
      <c r="H100">
        <v>5</v>
      </c>
      <c r="I100">
        <v>1</v>
      </c>
      <c r="J100">
        <v>27</v>
      </c>
      <c r="K100">
        <v>29</v>
      </c>
      <c r="L100">
        <v>29</v>
      </c>
      <c r="M100">
        <v>1</v>
      </c>
      <c r="N100" t="s">
        <v>214</v>
      </c>
      <c r="O100" t="s">
        <v>201</v>
      </c>
      <c r="P100" t="s">
        <v>202</v>
      </c>
      <c r="Q100" t="s">
        <v>215</v>
      </c>
      <c r="R100" t="s">
        <v>202</v>
      </c>
      <c r="S100" t="s">
        <v>63</v>
      </c>
      <c r="T100" t="s">
        <v>216</v>
      </c>
      <c r="U100">
        <v>4</v>
      </c>
      <c r="V100" t="s">
        <v>241</v>
      </c>
      <c r="W100" t="s">
        <v>90</v>
      </c>
      <c r="X100" t="s">
        <v>137</v>
      </c>
      <c r="Y100">
        <v>2</v>
      </c>
      <c r="Z100">
        <v>2</v>
      </c>
      <c r="AA100">
        <v>48</v>
      </c>
      <c r="AB100">
        <v>1.2769999999999999</v>
      </c>
      <c r="AC100" t="s">
        <v>216</v>
      </c>
      <c r="AD100">
        <v>1</v>
      </c>
      <c r="AE100">
        <v>4</v>
      </c>
      <c r="AF100">
        <v>1</v>
      </c>
      <c r="AG100">
        <v>3.5630000000000002</v>
      </c>
      <c r="AH100">
        <v>3.0339999999999998</v>
      </c>
      <c r="AI100">
        <v>1.2729999999999999</v>
      </c>
    </row>
    <row r="101" spans="1:35" x14ac:dyDescent="0.35">
      <c r="A101">
        <v>202</v>
      </c>
      <c r="B101">
        <v>202</v>
      </c>
      <c r="C101" t="s">
        <v>38</v>
      </c>
      <c r="D101" t="s">
        <v>39</v>
      </c>
      <c r="E101">
        <v>2</v>
      </c>
      <c r="F101" t="s">
        <v>372</v>
      </c>
      <c r="G101">
        <v>3</v>
      </c>
      <c r="H101">
        <v>5</v>
      </c>
      <c r="I101">
        <v>1</v>
      </c>
      <c r="J101">
        <v>28</v>
      </c>
      <c r="K101">
        <v>36</v>
      </c>
      <c r="L101">
        <v>36</v>
      </c>
      <c r="M101">
        <v>1</v>
      </c>
      <c r="N101" t="s">
        <v>231</v>
      </c>
      <c r="O101" t="s">
        <v>201</v>
      </c>
      <c r="P101" t="s">
        <v>202</v>
      </c>
      <c r="Q101" t="s">
        <v>232</v>
      </c>
      <c r="R101" t="s">
        <v>202</v>
      </c>
      <c r="S101" t="s">
        <v>53</v>
      </c>
      <c r="T101" t="s">
        <v>233</v>
      </c>
      <c r="U101">
        <v>2</v>
      </c>
      <c r="V101" t="s">
        <v>255</v>
      </c>
      <c r="W101" t="s">
        <v>114</v>
      </c>
      <c r="X101" t="s">
        <v>165</v>
      </c>
      <c r="Y101">
        <v>2</v>
      </c>
      <c r="Z101">
        <v>2</v>
      </c>
      <c r="AA101">
        <v>48</v>
      </c>
      <c r="AB101">
        <v>1.498</v>
      </c>
      <c r="AC101" t="s">
        <v>233</v>
      </c>
      <c r="AD101">
        <v>1</v>
      </c>
      <c r="AE101">
        <v>2</v>
      </c>
      <c r="AF101">
        <v>1</v>
      </c>
      <c r="AG101">
        <v>1.2749999999999999</v>
      </c>
      <c r="AH101">
        <v>1.7</v>
      </c>
      <c r="AI101">
        <v>1.4910000000000001</v>
      </c>
    </row>
    <row r="102" spans="1:35" x14ac:dyDescent="0.35">
      <c r="A102">
        <v>202</v>
      </c>
      <c r="B102">
        <v>202</v>
      </c>
      <c r="C102" t="s">
        <v>38</v>
      </c>
      <c r="D102" t="s">
        <v>39</v>
      </c>
      <c r="E102">
        <v>2</v>
      </c>
      <c r="F102" t="s">
        <v>372</v>
      </c>
      <c r="G102">
        <v>3</v>
      </c>
      <c r="H102">
        <v>5</v>
      </c>
      <c r="I102">
        <v>1</v>
      </c>
      <c r="J102">
        <v>29</v>
      </c>
      <c r="K102">
        <v>30</v>
      </c>
      <c r="L102">
        <v>30</v>
      </c>
      <c r="M102">
        <v>1</v>
      </c>
      <c r="N102" t="s">
        <v>254</v>
      </c>
      <c r="O102" t="s">
        <v>201</v>
      </c>
      <c r="P102" t="s">
        <v>202</v>
      </c>
      <c r="Q102" t="s">
        <v>215</v>
      </c>
      <c r="R102" t="s">
        <v>202</v>
      </c>
      <c r="S102" t="s">
        <v>53</v>
      </c>
      <c r="T102" t="s">
        <v>255</v>
      </c>
      <c r="U102">
        <v>1</v>
      </c>
      <c r="V102" t="s">
        <v>216</v>
      </c>
      <c r="W102" t="s">
        <v>133</v>
      </c>
      <c r="X102" t="s">
        <v>112</v>
      </c>
      <c r="Y102">
        <v>1</v>
      </c>
      <c r="Z102">
        <v>2</v>
      </c>
      <c r="AA102">
        <v>48</v>
      </c>
      <c r="AB102">
        <v>1.538</v>
      </c>
      <c r="AC102" t="s">
        <v>133</v>
      </c>
      <c r="AD102">
        <v>4</v>
      </c>
      <c r="AE102">
        <v>5</v>
      </c>
      <c r="AF102">
        <v>0</v>
      </c>
      <c r="AG102">
        <v>2.7810000000000001</v>
      </c>
      <c r="AH102">
        <v>0.73299999999999998</v>
      </c>
      <c r="AI102">
        <v>1.5309999999999999</v>
      </c>
    </row>
    <row r="103" spans="1:35" x14ac:dyDescent="0.35">
      <c r="A103">
        <v>202</v>
      </c>
      <c r="B103">
        <v>202</v>
      </c>
      <c r="C103" t="s">
        <v>38</v>
      </c>
      <c r="D103" t="s">
        <v>39</v>
      </c>
      <c r="E103">
        <v>2</v>
      </c>
      <c r="F103" t="s">
        <v>372</v>
      </c>
      <c r="G103">
        <v>3</v>
      </c>
      <c r="H103">
        <v>5</v>
      </c>
      <c r="I103">
        <v>1</v>
      </c>
      <c r="J103">
        <v>30</v>
      </c>
      <c r="K103">
        <v>31</v>
      </c>
      <c r="L103">
        <v>31</v>
      </c>
      <c r="M103">
        <v>1</v>
      </c>
      <c r="N103" t="s">
        <v>248</v>
      </c>
      <c r="O103" t="s">
        <v>201</v>
      </c>
      <c r="P103" t="s">
        <v>202</v>
      </c>
      <c r="Q103" t="s">
        <v>212</v>
      </c>
      <c r="R103" t="s">
        <v>202</v>
      </c>
      <c r="S103" t="s">
        <v>46</v>
      </c>
      <c r="T103" t="s">
        <v>249</v>
      </c>
      <c r="U103">
        <v>2</v>
      </c>
      <c r="V103" t="s">
        <v>259</v>
      </c>
      <c r="W103" t="s">
        <v>197</v>
      </c>
      <c r="X103" t="s">
        <v>86</v>
      </c>
      <c r="Y103">
        <v>2</v>
      </c>
      <c r="Z103">
        <v>2</v>
      </c>
      <c r="AA103">
        <v>48</v>
      </c>
      <c r="AB103">
        <v>1.286</v>
      </c>
      <c r="AC103" t="s">
        <v>197</v>
      </c>
      <c r="AD103">
        <v>4</v>
      </c>
      <c r="AE103">
        <v>4</v>
      </c>
      <c r="AF103">
        <v>0</v>
      </c>
      <c r="AG103">
        <v>3.153</v>
      </c>
      <c r="AH103">
        <v>1.9670000000000001</v>
      </c>
      <c r="AI103">
        <v>1.284</v>
      </c>
    </row>
    <row r="104" spans="1:35" x14ac:dyDescent="0.35">
      <c r="A104">
        <v>202</v>
      </c>
      <c r="B104">
        <v>202</v>
      </c>
      <c r="C104" t="s">
        <v>38</v>
      </c>
      <c r="D104" t="s">
        <v>39</v>
      </c>
      <c r="E104">
        <v>2</v>
      </c>
      <c r="F104" t="s">
        <v>372</v>
      </c>
      <c r="G104">
        <v>3</v>
      </c>
      <c r="H104">
        <v>5</v>
      </c>
      <c r="I104">
        <v>1</v>
      </c>
      <c r="J104">
        <v>31</v>
      </c>
      <c r="K104">
        <v>28</v>
      </c>
      <c r="L104">
        <v>28</v>
      </c>
      <c r="M104">
        <v>1</v>
      </c>
      <c r="N104" t="s">
        <v>246</v>
      </c>
      <c r="O104" t="s">
        <v>201</v>
      </c>
      <c r="P104" t="s">
        <v>202</v>
      </c>
      <c r="Q104" t="s">
        <v>206</v>
      </c>
      <c r="R104" t="s">
        <v>202</v>
      </c>
      <c r="S104" t="s">
        <v>63</v>
      </c>
      <c r="T104" t="s">
        <v>247</v>
      </c>
      <c r="U104">
        <v>2</v>
      </c>
      <c r="V104" t="s">
        <v>207</v>
      </c>
      <c r="W104" t="s">
        <v>173</v>
      </c>
      <c r="X104" t="s">
        <v>104</v>
      </c>
      <c r="Y104">
        <v>1</v>
      </c>
      <c r="Z104">
        <v>2</v>
      </c>
      <c r="AA104">
        <v>48</v>
      </c>
      <c r="AB104">
        <v>0.996</v>
      </c>
      <c r="AC104" t="s">
        <v>207</v>
      </c>
      <c r="AD104">
        <v>2</v>
      </c>
      <c r="AE104">
        <v>5</v>
      </c>
      <c r="AF104">
        <v>0</v>
      </c>
      <c r="AG104">
        <v>2.2530000000000001</v>
      </c>
      <c r="AH104">
        <v>1.417</v>
      </c>
      <c r="AI104">
        <v>0.99399999999999999</v>
      </c>
    </row>
    <row r="105" spans="1:35" x14ac:dyDescent="0.35">
      <c r="A105">
        <v>202</v>
      </c>
      <c r="B105">
        <v>202</v>
      </c>
      <c r="C105" t="s">
        <v>38</v>
      </c>
      <c r="D105" t="s">
        <v>39</v>
      </c>
      <c r="E105">
        <v>2</v>
      </c>
      <c r="F105" t="s">
        <v>372</v>
      </c>
      <c r="G105">
        <v>3</v>
      </c>
      <c r="H105">
        <v>5</v>
      </c>
      <c r="I105">
        <v>1</v>
      </c>
      <c r="J105">
        <v>32</v>
      </c>
      <c r="K105">
        <v>25</v>
      </c>
      <c r="L105">
        <v>25</v>
      </c>
      <c r="M105">
        <v>1</v>
      </c>
      <c r="N105" t="s">
        <v>220</v>
      </c>
      <c r="O105" t="s">
        <v>201</v>
      </c>
      <c r="P105" t="s">
        <v>202</v>
      </c>
      <c r="Q105" t="s">
        <v>221</v>
      </c>
      <c r="R105" t="s">
        <v>202</v>
      </c>
      <c r="S105" t="s">
        <v>46</v>
      </c>
      <c r="T105" t="s">
        <v>222</v>
      </c>
      <c r="U105">
        <v>5</v>
      </c>
      <c r="V105" t="s">
        <v>236</v>
      </c>
      <c r="W105" t="s">
        <v>100</v>
      </c>
      <c r="X105" t="s">
        <v>171</v>
      </c>
      <c r="Y105">
        <v>2</v>
      </c>
      <c r="Z105">
        <v>2</v>
      </c>
      <c r="AA105">
        <v>48</v>
      </c>
      <c r="AB105">
        <v>1.4059999999999999</v>
      </c>
      <c r="AC105" t="s">
        <v>236</v>
      </c>
      <c r="AD105">
        <v>3</v>
      </c>
      <c r="AE105">
        <v>1</v>
      </c>
      <c r="AF105">
        <v>0</v>
      </c>
      <c r="AG105">
        <v>1.8859999999999999</v>
      </c>
      <c r="AH105">
        <v>1.7829999999999999</v>
      </c>
      <c r="AI105">
        <v>1.409</v>
      </c>
    </row>
    <row r="106" spans="1:35" x14ac:dyDescent="0.35">
      <c r="A106">
        <v>202</v>
      </c>
      <c r="B106">
        <v>202</v>
      </c>
      <c r="C106" t="s">
        <v>38</v>
      </c>
      <c r="D106" t="s">
        <v>39</v>
      </c>
      <c r="E106">
        <v>2</v>
      </c>
      <c r="F106" t="s">
        <v>372</v>
      </c>
      <c r="G106">
        <v>3</v>
      </c>
      <c r="H106">
        <v>5</v>
      </c>
      <c r="I106">
        <v>1</v>
      </c>
      <c r="J106">
        <v>33</v>
      </c>
      <c r="K106">
        <v>33</v>
      </c>
      <c r="L106">
        <v>33</v>
      </c>
      <c r="M106">
        <v>1</v>
      </c>
      <c r="N106" t="s">
        <v>258</v>
      </c>
      <c r="O106" t="s">
        <v>201</v>
      </c>
      <c r="P106" t="s">
        <v>202</v>
      </c>
      <c r="Q106" t="s">
        <v>209</v>
      </c>
      <c r="R106" t="s">
        <v>202</v>
      </c>
      <c r="S106" t="s">
        <v>46</v>
      </c>
      <c r="T106" t="s">
        <v>259</v>
      </c>
      <c r="U106">
        <v>5</v>
      </c>
      <c r="V106" t="s">
        <v>210</v>
      </c>
      <c r="W106" t="s">
        <v>120</v>
      </c>
      <c r="X106" t="s">
        <v>199</v>
      </c>
      <c r="Y106">
        <v>1</v>
      </c>
      <c r="Z106">
        <v>2</v>
      </c>
      <c r="AA106">
        <v>48</v>
      </c>
      <c r="AB106">
        <v>1.6259999999999999</v>
      </c>
      <c r="AC106" t="s">
        <v>199</v>
      </c>
      <c r="AD106">
        <v>4</v>
      </c>
      <c r="AE106">
        <v>2</v>
      </c>
      <c r="AF106">
        <v>0</v>
      </c>
      <c r="AG106">
        <v>2.117</v>
      </c>
      <c r="AH106">
        <v>0.38400000000000001</v>
      </c>
      <c r="AI106">
        <v>1.6220000000000001</v>
      </c>
    </row>
    <row r="107" spans="1:35" x14ac:dyDescent="0.35">
      <c r="A107">
        <v>202</v>
      </c>
      <c r="B107">
        <v>202</v>
      </c>
      <c r="C107" t="s">
        <v>38</v>
      </c>
      <c r="D107" t="s">
        <v>39</v>
      </c>
      <c r="E107">
        <v>2</v>
      </c>
      <c r="F107" t="s">
        <v>372</v>
      </c>
      <c r="G107">
        <v>3</v>
      </c>
      <c r="H107">
        <v>5</v>
      </c>
      <c r="I107">
        <v>1</v>
      </c>
      <c r="J107">
        <v>34</v>
      </c>
      <c r="K107">
        <v>35</v>
      </c>
      <c r="L107">
        <v>35</v>
      </c>
      <c r="M107">
        <v>1</v>
      </c>
      <c r="N107" t="s">
        <v>260</v>
      </c>
      <c r="O107" t="s">
        <v>201</v>
      </c>
      <c r="P107" t="s">
        <v>202</v>
      </c>
      <c r="Q107" t="s">
        <v>232</v>
      </c>
      <c r="R107" t="s">
        <v>202</v>
      </c>
      <c r="S107" t="s">
        <v>81</v>
      </c>
      <c r="T107" t="s">
        <v>261</v>
      </c>
      <c r="U107">
        <v>4</v>
      </c>
      <c r="V107" t="s">
        <v>233</v>
      </c>
      <c r="W107" t="s">
        <v>72</v>
      </c>
      <c r="X107" t="s">
        <v>148</v>
      </c>
      <c r="Y107">
        <v>1</v>
      </c>
      <c r="Z107">
        <v>2</v>
      </c>
      <c r="AA107">
        <v>48</v>
      </c>
      <c r="AB107">
        <v>1.5489999999999999</v>
      </c>
      <c r="AC107" t="s">
        <v>148</v>
      </c>
      <c r="AD107">
        <v>4</v>
      </c>
      <c r="AE107">
        <v>1</v>
      </c>
      <c r="AF107">
        <v>0</v>
      </c>
      <c r="AG107">
        <v>2.411</v>
      </c>
      <c r="AH107">
        <v>0.63300000000000001</v>
      </c>
      <c r="AI107">
        <v>1.546</v>
      </c>
    </row>
    <row r="108" spans="1:35" x14ac:dyDescent="0.35">
      <c r="A108">
        <v>202</v>
      </c>
      <c r="B108">
        <v>202</v>
      </c>
      <c r="C108" t="s">
        <v>38</v>
      </c>
      <c r="D108" t="s">
        <v>39</v>
      </c>
      <c r="E108">
        <v>2</v>
      </c>
      <c r="F108" t="s">
        <v>372</v>
      </c>
      <c r="G108">
        <v>3</v>
      </c>
      <c r="H108">
        <v>5</v>
      </c>
      <c r="I108">
        <v>1</v>
      </c>
      <c r="J108">
        <v>35</v>
      </c>
      <c r="K108">
        <v>32</v>
      </c>
      <c r="L108">
        <v>32</v>
      </c>
      <c r="M108">
        <v>1</v>
      </c>
      <c r="N108" t="s">
        <v>211</v>
      </c>
      <c r="O108" t="s">
        <v>201</v>
      </c>
      <c r="P108" t="s">
        <v>202</v>
      </c>
      <c r="Q108" t="s">
        <v>212</v>
      </c>
      <c r="R108" t="s">
        <v>202</v>
      </c>
      <c r="S108" t="s">
        <v>53</v>
      </c>
      <c r="T108" t="s">
        <v>213</v>
      </c>
      <c r="U108">
        <v>4</v>
      </c>
      <c r="V108" t="s">
        <v>249</v>
      </c>
      <c r="W108" t="s">
        <v>108</v>
      </c>
      <c r="X108" t="s">
        <v>145</v>
      </c>
      <c r="Y108">
        <v>1</v>
      </c>
      <c r="Z108">
        <v>2</v>
      </c>
      <c r="AA108">
        <v>48</v>
      </c>
      <c r="AB108">
        <v>1.506</v>
      </c>
      <c r="AC108" t="s">
        <v>249</v>
      </c>
      <c r="AD108">
        <v>2</v>
      </c>
      <c r="AE108">
        <v>5</v>
      </c>
      <c r="AF108">
        <v>0</v>
      </c>
      <c r="AG108">
        <v>1.6020000000000001</v>
      </c>
      <c r="AH108">
        <v>0.316</v>
      </c>
      <c r="AI108">
        <v>1.5049999999999999</v>
      </c>
    </row>
    <row r="109" spans="1:35" x14ac:dyDescent="0.35">
      <c r="A109">
        <v>202</v>
      </c>
      <c r="B109">
        <v>202</v>
      </c>
      <c r="C109" t="s">
        <v>38</v>
      </c>
      <c r="D109" t="s">
        <v>39</v>
      </c>
      <c r="E109">
        <v>2</v>
      </c>
      <c r="F109" t="s">
        <v>372</v>
      </c>
      <c r="G109">
        <v>3</v>
      </c>
      <c r="H109">
        <v>5</v>
      </c>
      <c r="I109">
        <v>1</v>
      </c>
      <c r="J109">
        <v>36</v>
      </c>
      <c r="K109">
        <v>26</v>
      </c>
      <c r="L109">
        <v>26</v>
      </c>
      <c r="M109">
        <v>1</v>
      </c>
      <c r="N109" t="s">
        <v>256</v>
      </c>
      <c r="O109" t="s">
        <v>201</v>
      </c>
      <c r="P109" t="s">
        <v>202</v>
      </c>
      <c r="Q109" t="s">
        <v>221</v>
      </c>
      <c r="R109" t="s">
        <v>202</v>
      </c>
      <c r="S109" t="s">
        <v>81</v>
      </c>
      <c r="T109" t="s">
        <v>257</v>
      </c>
      <c r="U109">
        <v>4</v>
      </c>
      <c r="V109" t="s">
        <v>222</v>
      </c>
      <c r="W109" t="s">
        <v>116</v>
      </c>
      <c r="X109" t="s">
        <v>175</v>
      </c>
      <c r="Y109">
        <v>1</v>
      </c>
      <c r="Z109">
        <v>2</v>
      </c>
      <c r="AA109">
        <v>48</v>
      </c>
      <c r="AB109">
        <v>1.107</v>
      </c>
      <c r="AC109" t="s">
        <v>116</v>
      </c>
      <c r="AD109">
        <v>4</v>
      </c>
      <c r="AE109">
        <v>2</v>
      </c>
      <c r="AF109">
        <v>0</v>
      </c>
      <c r="AG109">
        <v>2.4350000000000001</v>
      </c>
      <c r="AH109">
        <v>2.8340000000000001</v>
      </c>
      <c r="AI109">
        <v>1.103</v>
      </c>
    </row>
    <row r="110" spans="1:35" x14ac:dyDescent="0.35">
      <c r="A110">
        <v>202</v>
      </c>
      <c r="B110">
        <v>202</v>
      </c>
      <c r="C110" t="s">
        <v>38</v>
      </c>
      <c r="D110" t="s">
        <v>39</v>
      </c>
      <c r="E110">
        <v>2</v>
      </c>
      <c r="F110" t="s">
        <v>372</v>
      </c>
      <c r="G110">
        <v>3</v>
      </c>
      <c r="H110">
        <v>5</v>
      </c>
      <c r="I110">
        <v>1</v>
      </c>
      <c r="J110">
        <v>37</v>
      </c>
      <c r="K110">
        <v>40</v>
      </c>
      <c r="L110">
        <v>40</v>
      </c>
      <c r="M110">
        <v>2</v>
      </c>
      <c r="N110" t="s">
        <v>105</v>
      </c>
      <c r="O110" t="s">
        <v>42</v>
      </c>
      <c r="P110" t="s">
        <v>74</v>
      </c>
      <c r="Q110" t="s">
        <v>75</v>
      </c>
      <c r="R110" t="s">
        <v>52</v>
      </c>
      <c r="S110" t="s">
        <v>53</v>
      </c>
      <c r="T110" t="s">
        <v>106</v>
      </c>
      <c r="U110">
        <v>1</v>
      </c>
      <c r="V110" t="s">
        <v>90</v>
      </c>
      <c r="W110" t="s">
        <v>230</v>
      </c>
      <c r="X110" t="s">
        <v>195</v>
      </c>
      <c r="Y110">
        <v>2</v>
      </c>
      <c r="Z110">
        <v>2</v>
      </c>
      <c r="AA110">
        <v>48</v>
      </c>
      <c r="AB110">
        <v>1.5269999999999999</v>
      </c>
      <c r="AC110" t="s">
        <v>106</v>
      </c>
      <c r="AD110">
        <v>1</v>
      </c>
      <c r="AE110">
        <v>1</v>
      </c>
      <c r="AF110">
        <v>1</v>
      </c>
      <c r="AG110">
        <v>2.2389999999999999</v>
      </c>
      <c r="AH110">
        <v>0.499</v>
      </c>
      <c r="AI110">
        <v>1.5269999999999999</v>
      </c>
    </row>
    <row r="111" spans="1:35" x14ac:dyDescent="0.35">
      <c r="A111">
        <v>202</v>
      </c>
      <c r="B111">
        <v>202</v>
      </c>
      <c r="C111" t="s">
        <v>38</v>
      </c>
      <c r="D111" t="s">
        <v>39</v>
      </c>
      <c r="E111">
        <v>2</v>
      </c>
      <c r="F111" t="s">
        <v>372</v>
      </c>
      <c r="G111">
        <v>3</v>
      </c>
      <c r="H111">
        <v>5</v>
      </c>
      <c r="I111">
        <v>1</v>
      </c>
      <c r="J111">
        <v>38</v>
      </c>
      <c r="K111">
        <v>44</v>
      </c>
      <c r="L111">
        <v>44</v>
      </c>
      <c r="M111">
        <v>2</v>
      </c>
      <c r="N111" t="s">
        <v>91</v>
      </c>
      <c r="O111" t="s">
        <v>42</v>
      </c>
      <c r="P111" t="s">
        <v>92</v>
      </c>
      <c r="Q111" t="s">
        <v>93</v>
      </c>
      <c r="R111" t="s">
        <v>62</v>
      </c>
      <c r="S111" t="s">
        <v>63</v>
      </c>
      <c r="T111" t="s">
        <v>94</v>
      </c>
      <c r="U111">
        <v>5</v>
      </c>
      <c r="V111" t="s">
        <v>112</v>
      </c>
      <c r="W111" t="s">
        <v>169</v>
      </c>
      <c r="X111" t="s">
        <v>222</v>
      </c>
      <c r="Y111">
        <v>1</v>
      </c>
      <c r="Z111">
        <v>2</v>
      </c>
      <c r="AA111">
        <v>48</v>
      </c>
      <c r="AB111">
        <v>1.5649999999999999</v>
      </c>
      <c r="AC111" t="s">
        <v>169</v>
      </c>
      <c r="AD111">
        <v>4</v>
      </c>
      <c r="AE111">
        <v>2</v>
      </c>
      <c r="AF111">
        <v>0</v>
      </c>
      <c r="AG111">
        <v>2.052</v>
      </c>
      <c r="AH111">
        <v>0.5</v>
      </c>
      <c r="AI111">
        <v>1.5629999999999999</v>
      </c>
    </row>
    <row r="112" spans="1:35" x14ac:dyDescent="0.35">
      <c r="A112">
        <v>202</v>
      </c>
      <c r="B112">
        <v>202</v>
      </c>
      <c r="C112" t="s">
        <v>38</v>
      </c>
      <c r="D112" t="s">
        <v>39</v>
      </c>
      <c r="E112">
        <v>2</v>
      </c>
      <c r="F112" t="s">
        <v>372</v>
      </c>
      <c r="G112">
        <v>3</v>
      </c>
      <c r="H112">
        <v>5</v>
      </c>
      <c r="I112">
        <v>1</v>
      </c>
      <c r="J112">
        <v>39</v>
      </c>
      <c r="K112">
        <v>41</v>
      </c>
      <c r="L112">
        <v>41</v>
      </c>
      <c r="M112">
        <v>2</v>
      </c>
      <c r="N112" t="s">
        <v>101</v>
      </c>
      <c r="O112" t="s">
        <v>42</v>
      </c>
      <c r="P112" t="s">
        <v>102</v>
      </c>
      <c r="Q112" t="s">
        <v>103</v>
      </c>
      <c r="R112" t="s">
        <v>45</v>
      </c>
      <c r="S112" t="s">
        <v>46</v>
      </c>
      <c r="T112" t="s">
        <v>104</v>
      </c>
      <c r="U112">
        <v>2</v>
      </c>
      <c r="V112" t="s">
        <v>47</v>
      </c>
      <c r="W112" t="s">
        <v>213</v>
      </c>
      <c r="X112" t="s">
        <v>193</v>
      </c>
      <c r="Y112">
        <v>2</v>
      </c>
      <c r="Z112">
        <v>2</v>
      </c>
      <c r="AA112">
        <v>48</v>
      </c>
      <c r="AB112">
        <v>1.387</v>
      </c>
      <c r="AC112" t="s">
        <v>47</v>
      </c>
      <c r="AD112">
        <v>3</v>
      </c>
      <c r="AE112">
        <v>5</v>
      </c>
      <c r="AF112">
        <v>0</v>
      </c>
      <c r="AG112">
        <v>1.4259999999999999</v>
      </c>
      <c r="AH112">
        <v>1.7</v>
      </c>
      <c r="AI112">
        <v>1.381</v>
      </c>
    </row>
    <row r="113" spans="1:35" x14ac:dyDescent="0.35">
      <c r="A113">
        <v>202</v>
      </c>
      <c r="B113">
        <v>202</v>
      </c>
      <c r="C113" t="s">
        <v>38</v>
      </c>
      <c r="D113" t="s">
        <v>39</v>
      </c>
      <c r="E113">
        <v>2</v>
      </c>
      <c r="F113" t="s">
        <v>372</v>
      </c>
      <c r="G113">
        <v>3</v>
      </c>
      <c r="H113">
        <v>5</v>
      </c>
      <c r="I113">
        <v>1</v>
      </c>
      <c r="J113">
        <v>40</v>
      </c>
      <c r="K113">
        <v>43</v>
      </c>
      <c r="L113">
        <v>43</v>
      </c>
      <c r="M113">
        <v>2</v>
      </c>
      <c r="N113" t="s">
        <v>111</v>
      </c>
      <c r="O113" t="s">
        <v>42</v>
      </c>
      <c r="P113" t="s">
        <v>92</v>
      </c>
      <c r="Q113" t="s">
        <v>93</v>
      </c>
      <c r="R113" t="s">
        <v>80</v>
      </c>
      <c r="S113" t="s">
        <v>81</v>
      </c>
      <c r="T113" t="s">
        <v>112</v>
      </c>
      <c r="U113">
        <v>4</v>
      </c>
      <c r="V113" t="s">
        <v>120</v>
      </c>
      <c r="W113" t="s">
        <v>155</v>
      </c>
      <c r="X113" t="s">
        <v>216</v>
      </c>
      <c r="Y113">
        <v>2</v>
      </c>
      <c r="Z113">
        <v>2</v>
      </c>
      <c r="AA113">
        <v>48</v>
      </c>
      <c r="AB113">
        <v>1.5980000000000001</v>
      </c>
      <c r="AC113" t="s">
        <v>216</v>
      </c>
      <c r="AD113">
        <v>4</v>
      </c>
      <c r="AE113">
        <v>1</v>
      </c>
      <c r="AF113">
        <v>0</v>
      </c>
      <c r="AG113">
        <v>3.6949999999999998</v>
      </c>
      <c r="AH113">
        <v>0.71599999999999997</v>
      </c>
      <c r="AI113">
        <v>1.5940000000000001</v>
      </c>
    </row>
    <row r="114" spans="1:35" x14ac:dyDescent="0.35">
      <c r="A114">
        <v>202</v>
      </c>
      <c r="B114">
        <v>202</v>
      </c>
      <c r="C114" t="s">
        <v>38</v>
      </c>
      <c r="D114" t="s">
        <v>39</v>
      </c>
      <c r="E114">
        <v>2</v>
      </c>
      <c r="F114" t="s">
        <v>372</v>
      </c>
      <c r="G114">
        <v>3</v>
      </c>
      <c r="H114">
        <v>5</v>
      </c>
      <c r="I114">
        <v>1</v>
      </c>
      <c r="J114">
        <v>41</v>
      </c>
      <c r="K114">
        <v>37</v>
      </c>
      <c r="L114">
        <v>37</v>
      </c>
      <c r="M114">
        <v>2</v>
      </c>
      <c r="N114" t="s">
        <v>119</v>
      </c>
      <c r="O114" t="s">
        <v>42</v>
      </c>
      <c r="P114" t="s">
        <v>66</v>
      </c>
      <c r="Q114" t="s">
        <v>67</v>
      </c>
      <c r="R114" t="s">
        <v>80</v>
      </c>
      <c r="S114" t="s">
        <v>81</v>
      </c>
      <c r="T114" t="s">
        <v>120</v>
      </c>
      <c r="U114">
        <v>4</v>
      </c>
      <c r="V114" t="s">
        <v>68</v>
      </c>
      <c r="W114" t="s">
        <v>197</v>
      </c>
      <c r="X114" t="s">
        <v>233</v>
      </c>
      <c r="Y114">
        <v>1</v>
      </c>
      <c r="Z114">
        <v>2</v>
      </c>
      <c r="AA114">
        <v>48</v>
      </c>
      <c r="AB114">
        <v>1.3169999999999999</v>
      </c>
      <c r="AC114" t="s">
        <v>120</v>
      </c>
      <c r="AD114">
        <v>1</v>
      </c>
      <c r="AE114">
        <v>4</v>
      </c>
      <c r="AF114">
        <v>1</v>
      </c>
      <c r="AG114">
        <v>3.7490000000000001</v>
      </c>
      <c r="AH114">
        <v>0.61699999999999999</v>
      </c>
      <c r="AI114">
        <v>1.3129999999999999</v>
      </c>
    </row>
    <row r="115" spans="1:35" x14ac:dyDescent="0.35">
      <c r="A115">
        <v>202</v>
      </c>
      <c r="B115">
        <v>202</v>
      </c>
      <c r="C115" t="s">
        <v>38</v>
      </c>
      <c r="D115" t="s">
        <v>39</v>
      </c>
      <c r="E115">
        <v>2</v>
      </c>
      <c r="F115" t="s">
        <v>372</v>
      </c>
      <c r="G115">
        <v>3</v>
      </c>
      <c r="H115">
        <v>5</v>
      </c>
      <c r="I115">
        <v>1</v>
      </c>
      <c r="J115">
        <v>42</v>
      </c>
      <c r="K115">
        <v>48</v>
      </c>
      <c r="L115">
        <v>48</v>
      </c>
      <c r="M115">
        <v>2</v>
      </c>
      <c r="N115" t="s">
        <v>49</v>
      </c>
      <c r="O115" t="s">
        <v>42</v>
      </c>
      <c r="P115" t="s">
        <v>50</v>
      </c>
      <c r="Q115" t="s">
        <v>51</v>
      </c>
      <c r="R115" t="s">
        <v>52</v>
      </c>
      <c r="S115" t="s">
        <v>53</v>
      </c>
      <c r="T115" t="s">
        <v>54</v>
      </c>
      <c r="U115">
        <v>4</v>
      </c>
      <c r="V115" t="s">
        <v>96</v>
      </c>
      <c r="W115" t="s">
        <v>133</v>
      </c>
      <c r="X115" t="s">
        <v>207</v>
      </c>
      <c r="Y115">
        <v>2</v>
      </c>
      <c r="Z115">
        <v>2</v>
      </c>
      <c r="AA115">
        <v>48</v>
      </c>
      <c r="AB115">
        <v>1.7270000000000001</v>
      </c>
      <c r="AC115" t="s">
        <v>54</v>
      </c>
      <c r="AD115">
        <v>1</v>
      </c>
      <c r="AE115">
        <v>4</v>
      </c>
      <c r="AF115">
        <v>1</v>
      </c>
      <c r="AG115">
        <v>2.2989999999999999</v>
      </c>
      <c r="AH115">
        <v>0.56699999999999995</v>
      </c>
      <c r="AI115">
        <v>1.728</v>
      </c>
    </row>
    <row r="116" spans="1:35" x14ac:dyDescent="0.35">
      <c r="A116">
        <v>202</v>
      </c>
      <c r="B116">
        <v>202</v>
      </c>
      <c r="C116" t="s">
        <v>38</v>
      </c>
      <c r="D116" t="s">
        <v>39</v>
      </c>
      <c r="E116">
        <v>2</v>
      </c>
      <c r="F116" t="s">
        <v>372</v>
      </c>
      <c r="G116">
        <v>3</v>
      </c>
      <c r="H116">
        <v>5</v>
      </c>
      <c r="I116">
        <v>1</v>
      </c>
      <c r="J116">
        <v>43</v>
      </c>
      <c r="K116">
        <v>38</v>
      </c>
      <c r="L116">
        <v>38</v>
      </c>
      <c r="M116">
        <v>2</v>
      </c>
      <c r="N116" t="s">
        <v>65</v>
      </c>
      <c r="O116" t="s">
        <v>42</v>
      </c>
      <c r="P116" t="s">
        <v>66</v>
      </c>
      <c r="Q116" t="s">
        <v>67</v>
      </c>
      <c r="R116" t="s">
        <v>62</v>
      </c>
      <c r="S116" t="s">
        <v>63</v>
      </c>
      <c r="T116" t="s">
        <v>68</v>
      </c>
      <c r="U116">
        <v>5</v>
      </c>
      <c r="V116" t="s">
        <v>108</v>
      </c>
      <c r="W116" t="s">
        <v>159</v>
      </c>
      <c r="X116" t="s">
        <v>251</v>
      </c>
      <c r="Y116">
        <v>2</v>
      </c>
      <c r="Z116">
        <v>2</v>
      </c>
      <c r="AA116">
        <v>48</v>
      </c>
      <c r="AB116">
        <v>1.405</v>
      </c>
      <c r="AC116" t="s">
        <v>108</v>
      </c>
      <c r="AD116">
        <v>3</v>
      </c>
      <c r="AE116">
        <v>1</v>
      </c>
      <c r="AF116">
        <v>0</v>
      </c>
      <c r="AG116">
        <v>2.6110000000000002</v>
      </c>
      <c r="AH116">
        <v>0.39900000000000002</v>
      </c>
      <c r="AI116">
        <v>1.403</v>
      </c>
    </row>
    <row r="117" spans="1:35" x14ac:dyDescent="0.35">
      <c r="A117">
        <v>202</v>
      </c>
      <c r="B117">
        <v>202</v>
      </c>
      <c r="C117" t="s">
        <v>38</v>
      </c>
      <c r="D117" t="s">
        <v>39</v>
      </c>
      <c r="E117">
        <v>2</v>
      </c>
      <c r="F117" t="s">
        <v>372</v>
      </c>
      <c r="G117">
        <v>3</v>
      </c>
      <c r="H117">
        <v>5</v>
      </c>
      <c r="I117">
        <v>1</v>
      </c>
      <c r="J117">
        <v>44</v>
      </c>
      <c r="K117">
        <v>45</v>
      </c>
      <c r="L117">
        <v>45</v>
      </c>
      <c r="M117">
        <v>2</v>
      </c>
      <c r="N117" t="s">
        <v>83</v>
      </c>
      <c r="O117" t="s">
        <v>42</v>
      </c>
      <c r="P117" t="s">
        <v>84</v>
      </c>
      <c r="Q117" t="s">
        <v>85</v>
      </c>
      <c r="R117" t="s">
        <v>62</v>
      </c>
      <c r="S117" t="s">
        <v>63</v>
      </c>
      <c r="T117" t="s">
        <v>86</v>
      </c>
      <c r="U117">
        <v>2</v>
      </c>
      <c r="V117" t="s">
        <v>72</v>
      </c>
      <c r="W117" t="s">
        <v>128</v>
      </c>
      <c r="X117" t="s">
        <v>228</v>
      </c>
      <c r="Y117">
        <v>2</v>
      </c>
      <c r="Z117">
        <v>2</v>
      </c>
      <c r="AA117">
        <v>48</v>
      </c>
      <c r="AB117">
        <v>1.635</v>
      </c>
      <c r="AC117" t="s">
        <v>72</v>
      </c>
      <c r="AD117">
        <v>3</v>
      </c>
      <c r="AE117">
        <v>1</v>
      </c>
      <c r="AF117">
        <v>0</v>
      </c>
      <c r="AG117">
        <v>2.5979999999999999</v>
      </c>
      <c r="AH117">
        <v>0.56699999999999995</v>
      </c>
      <c r="AI117">
        <v>1.6379999999999999</v>
      </c>
    </row>
    <row r="118" spans="1:35" x14ac:dyDescent="0.35">
      <c r="A118">
        <v>202</v>
      </c>
      <c r="B118">
        <v>202</v>
      </c>
      <c r="C118" t="s">
        <v>38</v>
      </c>
      <c r="D118" t="s">
        <v>39</v>
      </c>
      <c r="E118">
        <v>2</v>
      </c>
      <c r="F118" t="s">
        <v>372</v>
      </c>
      <c r="G118">
        <v>3</v>
      </c>
      <c r="H118">
        <v>5</v>
      </c>
      <c r="I118">
        <v>1</v>
      </c>
      <c r="J118">
        <v>45</v>
      </c>
      <c r="K118">
        <v>39</v>
      </c>
      <c r="L118">
        <v>39</v>
      </c>
      <c r="M118">
        <v>2</v>
      </c>
      <c r="N118" t="s">
        <v>73</v>
      </c>
      <c r="O118" t="s">
        <v>42</v>
      </c>
      <c r="P118" t="s">
        <v>74</v>
      </c>
      <c r="Q118" t="s">
        <v>75</v>
      </c>
      <c r="R118" t="s">
        <v>45</v>
      </c>
      <c r="S118" t="s">
        <v>46</v>
      </c>
      <c r="T118" t="s">
        <v>76</v>
      </c>
      <c r="U118">
        <v>2</v>
      </c>
      <c r="V118" t="s">
        <v>106</v>
      </c>
      <c r="W118" t="s">
        <v>243</v>
      </c>
      <c r="X118" t="s">
        <v>165</v>
      </c>
      <c r="Y118">
        <v>1</v>
      </c>
      <c r="Z118">
        <v>2</v>
      </c>
      <c r="AA118">
        <v>48</v>
      </c>
      <c r="AB118">
        <v>1.446</v>
      </c>
      <c r="AC118" t="s">
        <v>106</v>
      </c>
      <c r="AD118">
        <v>2</v>
      </c>
      <c r="AE118">
        <v>1</v>
      </c>
      <c r="AF118">
        <v>0</v>
      </c>
      <c r="AG118">
        <v>2.3730000000000002</v>
      </c>
      <c r="AH118">
        <v>0.317</v>
      </c>
      <c r="AI118">
        <v>1.44</v>
      </c>
    </row>
    <row r="119" spans="1:35" x14ac:dyDescent="0.35">
      <c r="A119">
        <v>202</v>
      </c>
      <c r="B119">
        <v>202</v>
      </c>
      <c r="C119" t="s">
        <v>38</v>
      </c>
      <c r="D119" t="s">
        <v>39</v>
      </c>
      <c r="E119">
        <v>2</v>
      </c>
      <c r="F119" t="s">
        <v>372</v>
      </c>
      <c r="G119">
        <v>3</v>
      </c>
      <c r="H119">
        <v>5</v>
      </c>
      <c r="I119">
        <v>1</v>
      </c>
      <c r="J119">
        <v>46</v>
      </c>
      <c r="K119">
        <v>42</v>
      </c>
      <c r="L119">
        <v>42</v>
      </c>
      <c r="M119">
        <v>2</v>
      </c>
      <c r="N119" t="s">
        <v>113</v>
      </c>
      <c r="O119" t="s">
        <v>42</v>
      </c>
      <c r="P119" t="s">
        <v>102</v>
      </c>
      <c r="Q119" t="s">
        <v>103</v>
      </c>
      <c r="R119" t="s">
        <v>80</v>
      </c>
      <c r="S119" t="s">
        <v>81</v>
      </c>
      <c r="T119" t="s">
        <v>114</v>
      </c>
      <c r="U119">
        <v>5</v>
      </c>
      <c r="V119" t="s">
        <v>104</v>
      </c>
      <c r="W119" t="s">
        <v>241</v>
      </c>
      <c r="X119" t="s">
        <v>199</v>
      </c>
      <c r="Y119">
        <v>1</v>
      </c>
      <c r="Z119">
        <v>2</v>
      </c>
      <c r="AA119">
        <v>48</v>
      </c>
      <c r="AB119">
        <v>1.5349999999999999</v>
      </c>
      <c r="AC119" t="s">
        <v>114</v>
      </c>
      <c r="AD119">
        <v>1</v>
      </c>
      <c r="AE119">
        <v>5</v>
      </c>
      <c r="AF119">
        <v>1</v>
      </c>
      <c r="AG119">
        <v>1.851</v>
      </c>
      <c r="AH119">
        <v>0.34899999999999998</v>
      </c>
      <c r="AI119">
        <v>1.532</v>
      </c>
    </row>
    <row r="120" spans="1:35" x14ac:dyDescent="0.35">
      <c r="A120">
        <v>202</v>
      </c>
      <c r="B120">
        <v>202</v>
      </c>
      <c r="C120" t="s">
        <v>38</v>
      </c>
      <c r="D120" t="s">
        <v>39</v>
      </c>
      <c r="E120">
        <v>2</v>
      </c>
      <c r="F120" t="s">
        <v>372</v>
      </c>
      <c r="G120">
        <v>3</v>
      </c>
      <c r="H120">
        <v>5</v>
      </c>
      <c r="I120">
        <v>1</v>
      </c>
      <c r="J120">
        <v>47</v>
      </c>
      <c r="K120">
        <v>47</v>
      </c>
      <c r="L120">
        <v>47</v>
      </c>
      <c r="M120">
        <v>2</v>
      </c>
      <c r="N120" t="s">
        <v>87</v>
      </c>
      <c r="O120" t="s">
        <v>42</v>
      </c>
      <c r="P120" t="s">
        <v>50</v>
      </c>
      <c r="Q120" t="s">
        <v>51</v>
      </c>
      <c r="R120" t="s">
        <v>45</v>
      </c>
      <c r="S120" t="s">
        <v>46</v>
      </c>
      <c r="T120" t="s">
        <v>88</v>
      </c>
      <c r="U120">
        <v>2</v>
      </c>
      <c r="V120" t="s">
        <v>54</v>
      </c>
      <c r="W120" t="s">
        <v>179</v>
      </c>
      <c r="X120" t="s">
        <v>245</v>
      </c>
      <c r="Y120">
        <v>1</v>
      </c>
      <c r="Z120">
        <v>2</v>
      </c>
      <c r="AA120">
        <v>48</v>
      </c>
      <c r="AB120">
        <v>1.4690000000000001</v>
      </c>
      <c r="AC120" t="s">
        <v>245</v>
      </c>
      <c r="AD120">
        <v>4</v>
      </c>
      <c r="AE120">
        <v>1</v>
      </c>
      <c r="AF120">
        <v>0</v>
      </c>
      <c r="AG120">
        <v>3.1139999999999999</v>
      </c>
      <c r="AH120">
        <v>3.0339999999999998</v>
      </c>
      <c r="AI120">
        <v>1.4690000000000001</v>
      </c>
    </row>
    <row r="121" spans="1:35" x14ac:dyDescent="0.35">
      <c r="A121">
        <v>202</v>
      </c>
      <c r="B121">
        <v>202</v>
      </c>
      <c r="C121" t="s">
        <v>38</v>
      </c>
      <c r="D121" t="s">
        <v>39</v>
      </c>
      <c r="E121">
        <v>2</v>
      </c>
      <c r="F121" t="s">
        <v>372</v>
      </c>
      <c r="G121">
        <v>3</v>
      </c>
      <c r="H121">
        <v>5</v>
      </c>
      <c r="I121">
        <v>1</v>
      </c>
      <c r="J121">
        <v>48</v>
      </c>
      <c r="K121">
        <v>46</v>
      </c>
      <c r="L121">
        <v>46</v>
      </c>
      <c r="M121">
        <v>2</v>
      </c>
      <c r="N121" t="s">
        <v>115</v>
      </c>
      <c r="O121" t="s">
        <v>42</v>
      </c>
      <c r="P121" t="s">
        <v>84</v>
      </c>
      <c r="Q121" t="s">
        <v>85</v>
      </c>
      <c r="R121" t="s">
        <v>52</v>
      </c>
      <c r="S121" t="s">
        <v>53</v>
      </c>
      <c r="T121" t="s">
        <v>116</v>
      </c>
      <c r="U121">
        <v>2</v>
      </c>
      <c r="V121" t="s">
        <v>86</v>
      </c>
      <c r="W121" t="s">
        <v>259</v>
      </c>
      <c r="X121" t="s">
        <v>145</v>
      </c>
      <c r="Y121">
        <v>1</v>
      </c>
      <c r="Z121">
        <v>2</v>
      </c>
      <c r="AA121">
        <v>48</v>
      </c>
      <c r="AB121">
        <v>1.448</v>
      </c>
      <c r="AC121" t="s">
        <v>48</v>
      </c>
      <c r="AD121">
        <v>0</v>
      </c>
      <c r="AE121">
        <v>0</v>
      </c>
      <c r="AF121">
        <v>0</v>
      </c>
      <c r="AG121">
        <v>-1</v>
      </c>
      <c r="AH121">
        <v>0.41599999999999998</v>
      </c>
      <c r="AI121">
        <v>1.44</v>
      </c>
    </row>
    <row r="122" spans="1:35" x14ac:dyDescent="0.35">
      <c r="A122">
        <v>202</v>
      </c>
      <c r="B122">
        <v>202</v>
      </c>
      <c r="C122" t="s">
        <v>38</v>
      </c>
      <c r="D122" t="s">
        <v>39</v>
      </c>
      <c r="E122">
        <v>2</v>
      </c>
      <c r="F122" t="s">
        <v>372</v>
      </c>
      <c r="G122">
        <v>3</v>
      </c>
      <c r="H122">
        <v>5</v>
      </c>
      <c r="I122">
        <v>1</v>
      </c>
      <c r="J122">
        <v>49</v>
      </c>
      <c r="K122">
        <v>56</v>
      </c>
      <c r="L122">
        <v>56</v>
      </c>
      <c r="M122">
        <v>2</v>
      </c>
      <c r="N122" t="s">
        <v>160</v>
      </c>
      <c r="O122" t="s">
        <v>124</v>
      </c>
      <c r="P122" t="s">
        <v>139</v>
      </c>
      <c r="Q122" t="s">
        <v>140</v>
      </c>
      <c r="R122" t="s">
        <v>147</v>
      </c>
      <c r="S122" t="s">
        <v>63</v>
      </c>
      <c r="T122" t="s">
        <v>161</v>
      </c>
      <c r="U122">
        <v>1</v>
      </c>
      <c r="V122" t="s">
        <v>148</v>
      </c>
      <c r="W122" t="s">
        <v>219</v>
      </c>
      <c r="X122" t="s">
        <v>96</v>
      </c>
      <c r="Y122">
        <v>2</v>
      </c>
      <c r="Z122">
        <v>2</v>
      </c>
      <c r="AA122">
        <v>48</v>
      </c>
      <c r="AB122">
        <v>1.4750000000000001</v>
      </c>
      <c r="AC122" t="s">
        <v>161</v>
      </c>
      <c r="AD122">
        <v>1</v>
      </c>
      <c r="AE122">
        <v>1</v>
      </c>
      <c r="AF122">
        <v>1</v>
      </c>
      <c r="AG122">
        <v>1.968</v>
      </c>
      <c r="AH122">
        <v>0.81699999999999995</v>
      </c>
      <c r="AI122">
        <v>1.4710000000000001</v>
      </c>
    </row>
    <row r="123" spans="1:35" x14ac:dyDescent="0.35">
      <c r="A123">
        <v>202</v>
      </c>
      <c r="B123">
        <v>202</v>
      </c>
      <c r="C123" t="s">
        <v>38</v>
      </c>
      <c r="D123" t="s">
        <v>39</v>
      </c>
      <c r="E123">
        <v>2</v>
      </c>
      <c r="F123" t="s">
        <v>372</v>
      </c>
      <c r="G123">
        <v>3</v>
      </c>
      <c r="H123">
        <v>5</v>
      </c>
      <c r="I123">
        <v>1</v>
      </c>
      <c r="J123">
        <v>50</v>
      </c>
      <c r="K123">
        <v>57</v>
      </c>
      <c r="L123">
        <v>57</v>
      </c>
      <c r="M123">
        <v>2</v>
      </c>
      <c r="N123" t="s">
        <v>180</v>
      </c>
      <c r="O123" t="s">
        <v>124</v>
      </c>
      <c r="P123" t="s">
        <v>181</v>
      </c>
      <c r="Q123" t="s">
        <v>182</v>
      </c>
      <c r="R123" t="s">
        <v>147</v>
      </c>
      <c r="S123" t="s">
        <v>63</v>
      </c>
      <c r="T123" t="s">
        <v>183</v>
      </c>
      <c r="U123">
        <v>1</v>
      </c>
      <c r="V123" t="s">
        <v>171</v>
      </c>
      <c r="W123" t="s">
        <v>236</v>
      </c>
      <c r="X123" t="s">
        <v>88</v>
      </c>
      <c r="Y123">
        <v>2</v>
      </c>
      <c r="Z123">
        <v>2</v>
      </c>
      <c r="AA123">
        <v>48</v>
      </c>
      <c r="AB123">
        <v>1.5760000000000001</v>
      </c>
      <c r="AC123" t="s">
        <v>183</v>
      </c>
      <c r="AD123">
        <v>1</v>
      </c>
      <c r="AE123">
        <v>1</v>
      </c>
      <c r="AF123">
        <v>1</v>
      </c>
      <c r="AG123">
        <v>2.323</v>
      </c>
      <c r="AH123">
        <v>0.46700000000000003</v>
      </c>
      <c r="AI123">
        <v>1.5780000000000001</v>
      </c>
    </row>
    <row r="124" spans="1:35" x14ac:dyDescent="0.35">
      <c r="A124">
        <v>202</v>
      </c>
      <c r="B124">
        <v>202</v>
      </c>
      <c r="C124" t="s">
        <v>38</v>
      </c>
      <c r="D124" t="s">
        <v>39</v>
      </c>
      <c r="E124">
        <v>2</v>
      </c>
      <c r="F124" t="s">
        <v>372</v>
      </c>
      <c r="G124">
        <v>3</v>
      </c>
      <c r="H124">
        <v>5</v>
      </c>
      <c r="I124">
        <v>1</v>
      </c>
      <c r="J124">
        <v>51</v>
      </c>
      <c r="K124">
        <v>54</v>
      </c>
      <c r="L124">
        <v>54</v>
      </c>
      <c r="M124">
        <v>2</v>
      </c>
      <c r="N124" t="s">
        <v>142</v>
      </c>
      <c r="O124" t="s">
        <v>124</v>
      </c>
      <c r="P124" t="s">
        <v>143</v>
      </c>
      <c r="Q124" t="s">
        <v>144</v>
      </c>
      <c r="R124" t="s">
        <v>132</v>
      </c>
      <c r="S124" t="s">
        <v>81</v>
      </c>
      <c r="T124" t="s">
        <v>145</v>
      </c>
      <c r="U124">
        <v>4</v>
      </c>
      <c r="V124" t="s">
        <v>173</v>
      </c>
      <c r="W124" t="s">
        <v>54</v>
      </c>
      <c r="X124" t="s">
        <v>251</v>
      </c>
      <c r="Y124">
        <v>1</v>
      </c>
      <c r="Z124">
        <v>2</v>
      </c>
      <c r="AA124">
        <v>48</v>
      </c>
      <c r="AB124">
        <v>1.4550000000000001</v>
      </c>
      <c r="AC124" t="s">
        <v>173</v>
      </c>
      <c r="AD124">
        <v>2</v>
      </c>
      <c r="AE124">
        <v>2</v>
      </c>
      <c r="AF124">
        <v>0</v>
      </c>
      <c r="AG124">
        <v>2.923</v>
      </c>
      <c r="AH124">
        <v>0.34899999999999998</v>
      </c>
      <c r="AI124">
        <v>1.4530000000000001</v>
      </c>
    </row>
    <row r="125" spans="1:35" x14ac:dyDescent="0.35">
      <c r="A125">
        <v>202</v>
      </c>
      <c r="B125">
        <v>202</v>
      </c>
      <c r="C125" t="s">
        <v>38</v>
      </c>
      <c r="D125" t="s">
        <v>39</v>
      </c>
      <c r="E125">
        <v>2</v>
      </c>
      <c r="F125" t="s">
        <v>372</v>
      </c>
      <c r="G125">
        <v>3</v>
      </c>
      <c r="H125">
        <v>5</v>
      </c>
      <c r="I125">
        <v>1</v>
      </c>
      <c r="J125">
        <v>52</v>
      </c>
      <c r="K125">
        <v>49</v>
      </c>
      <c r="L125">
        <v>49</v>
      </c>
      <c r="M125">
        <v>2</v>
      </c>
      <c r="N125" t="s">
        <v>129</v>
      </c>
      <c r="O125" t="s">
        <v>124</v>
      </c>
      <c r="P125" t="s">
        <v>130</v>
      </c>
      <c r="Q125" t="s">
        <v>131</v>
      </c>
      <c r="R125" t="s">
        <v>132</v>
      </c>
      <c r="S125" t="s">
        <v>81</v>
      </c>
      <c r="T125" t="s">
        <v>133</v>
      </c>
      <c r="U125">
        <v>2</v>
      </c>
      <c r="V125" t="s">
        <v>141</v>
      </c>
      <c r="W125" t="s">
        <v>68</v>
      </c>
      <c r="X125" t="s">
        <v>216</v>
      </c>
      <c r="Y125">
        <v>2</v>
      </c>
      <c r="Z125">
        <v>2</v>
      </c>
      <c r="AA125">
        <v>48</v>
      </c>
      <c r="AB125">
        <v>1.5289999999999999</v>
      </c>
      <c r="AC125" t="s">
        <v>133</v>
      </c>
      <c r="AD125">
        <v>1</v>
      </c>
      <c r="AE125">
        <v>2</v>
      </c>
      <c r="AF125">
        <v>1</v>
      </c>
      <c r="AG125">
        <v>3.8479999999999999</v>
      </c>
      <c r="AH125">
        <v>0.4</v>
      </c>
      <c r="AI125">
        <v>1.526</v>
      </c>
    </row>
    <row r="126" spans="1:35" x14ac:dyDescent="0.35">
      <c r="A126">
        <v>202</v>
      </c>
      <c r="B126">
        <v>202</v>
      </c>
      <c r="C126" t="s">
        <v>38</v>
      </c>
      <c r="D126" t="s">
        <v>39</v>
      </c>
      <c r="E126">
        <v>2</v>
      </c>
      <c r="F126" t="s">
        <v>372</v>
      </c>
      <c r="G126">
        <v>3</v>
      </c>
      <c r="H126">
        <v>5</v>
      </c>
      <c r="I126">
        <v>1</v>
      </c>
      <c r="J126">
        <v>53</v>
      </c>
      <c r="K126">
        <v>55</v>
      </c>
      <c r="L126">
        <v>55</v>
      </c>
      <c r="M126">
        <v>2</v>
      </c>
      <c r="N126" t="s">
        <v>138</v>
      </c>
      <c r="O126" t="s">
        <v>124</v>
      </c>
      <c r="P126" t="s">
        <v>139</v>
      </c>
      <c r="Q126" t="s">
        <v>140</v>
      </c>
      <c r="R126" t="s">
        <v>132</v>
      </c>
      <c r="S126" t="s">
        <v>81</v>
      </c>
      <c r="T126" t="s">
        <v>141</v>
      </c>
      <c r="U126">
        <v>4</v>
      </c>
      <c r="V126" t="s">
        <v>161</v>
      </c>
      <c r="W126" t="s">
        <v>106</v>
      </c>
      <c r="X126" t="s">
        <v>233</v>
      </c>
      <c r="Y126">
        <v>1</v>
      </c>
      <c r="Z126">
        <v>2</v>
      </c>
      <c r="AA126">
        <v>48</v>
      </c>
      <c r="AB126">
        <v>1.3069999999999999</v>
      </c>
      <c r="AC126" t="s">
        <v>161</v>
      </c>
      <c r="AD126">
        <v>2</v>
      </c>
      <c r="AE126">
        <v>2</v>
      </c>
      <c r="AF126">
        <v>0</v>
      </c>
      <c r="AG126">
        <v>1.0049999999999999</v>
      </c>
      <c r="AH126">
        <v>0.5</v>
      </c>
      <c r="AI126">
        <v>1.3</v>
      </c>
    </row>
    <row r="127" spans="1:35" x14ac:dyDescent="0.35">
      <c r="A127">
        <v>202</v>
      </c>
      <c r="B127">
        <v>202</v>
      </c>
      <c r="C127" t="s">
        <v>38</v>
      </c>
      <c r="D127" t="s">
        <v>39</v>
      </c>
      <c r="E127">
        <v>2</v>
      </c>
      <c r="F127" t="s">
        <v>372</v>
      </c>
      <c r="G127">
        <v>3</v>
      </c>
      <c r="H127">
        <v>5</v>
      </c>
      <c r="I127">
        <v>1</v>
      </c>
      <c r="J127">
        <v>54</v>
      </c>
      <c r="K127">
        <v>53</v>
      </c>
      <c r="L127">
        <v>53</v>
      </c>
      <c r="M127">
        <v>2</v>
      </c>
      <c r="N127" t="s">
        <v>172</v>
      </c>
      <c r="O127" t="s">
        <v>124</v>
      </c>
      <c r="P127" t="s">
        <v>143</v>
      </c>
      <c r="Q127" t="s">
        <v>144</v>
      </c>
      <c r="R127" t="s">
        <v>127</v>
      </c>
      <c r="S127" t="s">
        <v>46</v>
      </c>
      <c r="T127" t="s">
        <v>173</v>
      </c>
      <c r="U127">
        <v>4</v>
      </c>
      <c r="V127" t="s">
        <v>137</v>
      </c>
      <c r="W127" t="s">
        <v>213</v>
      </c>
      <c r="X127" t="s">
        <v>72</v>
      </c>
      <c r="Y127">
        <v>2</v>
      </c>
      <c r="Z127">
        <v>2</v>
      </c>
      <c r="AA127">
        <v>48</v>
      </c>
      <c r="AB127">
        <v>1.6850000000000001</v>
      </c>
      <c r="AC127" t="s">
        <v>213</v>
      </c>
      <c r="AD127">
        <v>4</v>
      </c>
      <c r="AE127">
        <v>5</v>
      </c>
      <c r="AF127">
        <v>0</v>
      </c>
      <c r="AG127">
        <v>2.5579999999999998</v>
      </c>
      <c r="AH127">
        <v>3.0329999999999999</v>
      </c>
      <c r="AI127">
        <v>1.6830000000000001</v>
      </c>
    </row>
    <row r="128" spans="1:35" x14ac:dyDescent="0.35">
      <c r="A128">
        <v>202</v>
      </c>
      <c r="B128">
        <v>202</v>
      </c>
      <c r="C128" t="s">
        <v>38</v>
      </c>
      <c r="D128" t="s">
        <v>39</v>
      </c>
      <c r="E128">
        <v>2</v>
      </c>
      <c r="F128" t="s">
        <v>372</v>
      </c>
      <c r="G128">
        <v>3</v>
      </c>
      <c r="H128">
        <v>5</v>
      </c>
      <c r="I128">
        <v>1</v>
      </c>
      <c r="J128">
        <v>55</v>
      </c>
      <c r="K128">
        <v>50</v>
      </c>
      <c r="L128">
        <v>50</v>
      </c>
      <c r="M128">
        <v>2</v>
      </c>
      <c r="N128" t="s">
        <v>192</v>
      </c>
      <c r="O128" t="s">
        <v>124</v>
      </c>
      <c r="P128" t="s">
        <v>130</v>
      </c>
      <c r="Q128" t="s">
        <v>131</v>
      </c>
      <c r="R128" t="s">
        <v>147</v>
      </c>
      <c r="S128" t="s">
        <v>63</v>
      </c>
      <c r="T128" t="s">
        <v>193</v>
      </c>
      <c r="U128">
        <v>1</v>
      </c>
      <c r="V128" t="s">
        <v>133</v>
      </c>
      <c r="W128" t="s">
        <v>110</v>
      </c>
      <c r="X128" t="s">
        <v>204</v>
      </c>
      <c r="Y128">
        <v>1</v>
      </c>
      <c r="Z128">
        <v>2</v>
      </c>
      <c r="AA128">
        <v>48</v>
      </c>
      <c r="AB128">
        <v>1.3859999999999999</v>
      </c>
      <c r="AC128" t="s">
        <v>48</v>
      </c>
      <c r="AD128">
        <v>0</v>
      </c>
      <c r="AE128">
        <v>0</v>
      </c>
      <c r="AF128">
        <v>0</v>
      </c>
      <c r="AG128">
        <v>-1</v>
      </c>
      <c r="AH128">
        <v>1.8839999999999999</v>
      </c>
      <c r="AI128">
        <v>1.381</v>
      </c>
    </row>
    <row r="129" spans="1:35" x14ac:dyDescent="0.35">
      <c r="A129">
        <v>202</v>
      </c>
      <c r="B129">
        <v>202</v>
      </c>
      <c r="C129" t="s">
        <v>38</v>
      </c>
      <c r="D129" t="s">
        <v>39</v>
      </c>
      <c r="E129">
        <v>2</v>
      </c>
      <c r="F129" t="s">
        <v>372</v>
      </c>
      <c r="G129">
        <v>3</v>
      </c>
      <c r="H129">
        <v>5</v>
      </c>
      <c r="I129">
        <v>1</v>
      </c>
      <c r="J129">
        <v>56</v>
      </c>
      <c r="K129">
        <v>58</v>
      </c>
      <c r="L129">
        <v>58</v>
      </c>
      <c r="M129">
        <v>2</v>
      </c>
      <c r="N129" t="s">
        <v>190</v>
      </c>
      <c r="O129" t="s">
        <v>124</v>
      </c>
      <c r="P129" t="s">
        <v>181</v>
      </c>
      <c r="Q129" t="s">
        <v>182</v>
      </c>
      <c r="R129" t="s">
        <v>150</v>
      </c>
      <c r="S129" t="s">
        <v>53</v>
      </c>
      <c r="T129" t="s">
        <v>191</v>
      </c>
      <c r="U129">
        <v>2</v>
      </c>
      <c r="V129" t="s">
        <v>183</v>
      </c>
      <c r="W129" t="s">
        <v>257</v>
      </c>
      <c r="X129" t="s">
        <v>76</v>
      </c>
      <c r="Y129">
        <v>1</v>
      </c>
      <c r="Z129">
        <v>2</v>
      </c>
      <c r="AA129">
        <v>48</v>
      </c>
      <c r="AB129">
        <v>1.1559999999999999</v>
      </c>
      <c r="AC129" t="s">
        <v>191</v>
      </c>
      <c r="AD129">
        <v>1</v>
      </c>
      <c r="AE129">
        <v>2</v>
      </c>
      <c r="AF129">
        <v>1</v>
      </c>
      <c r="AG129">
        <v>1.4610000000000001</v>
      </c>
      <c r="AH129">
        <v>0.73299999999999998</v>
      </c>
      <c r="AI129">
        <v>1.1559999999999999</v>
      </c>
    </row>
    <row r="130" spans="1:35" x14ac:dyDescent="0.35">
      <c r="A130">
        <v>202</v>
      </c>
      <c r="B130">
        <v>202</v>
      </c>
      <c r="C130" t="s">
        <v>38</v>
      </c>
      <c r="D130" t="s">
        <v>39</v>
      </c>
      <c r="E130">
        <v>2</v>
      </c>
      <c r="F130" t="s">
        <v>372</v>
      </c>
      <c r="G130">
        <v>3</v>
      </c>
      <c r="H130">
        <v>5</v>
      </c>
      <c r="I130">
        <v>1</v>
      </c>
      <c r="J130">
        <v>57</v>
      </c>
      <c r="K130">
        <v>59</v>
      </c>
      <c r="L130">
        <v>59</v>
      </c>
      <c r="M130">
        <v>2</v>
      </c>
      <c r="N130" t="s">
        <v>184</v>
      </c>
      <c r="O130" t="s">
        <v>124</v>
      </c>
      <c r="P130" t="s">
        <v>185</v>
      </c>
      <c r="Q130" t="s">
        <v>186</v>
      </c>
      <c r="R130" t="s">
        <v>127</v>
      </c>
      <c r="S130" t="s">
        <v>46</v>
      </c>
      <c r="T130" t="s">
        <v>187</v>
      </c>
      <c r="U130">
        <v>5</v>
      </c>
      <c r="V130" t="s">
        <v>197</v>
      </c>
      <c r="W130" t="s">
        <v>261</v>
      </c>
      <c r="X130" t="s">
        <v>108</v>
      </c>
      <c r="Y130">
        <v>1</v>
      </c>
      <c r="Z130">
        <v>2</v>
      </c>
      <c r="AA130">
        <v>48</v>
      </c>
      <c r="AB130">
        <v>1.1080000000000001</v>
      </c>
      <c r="AC130" t="s">
        <v>261</v>
      </c>
      <c r="AD130">
        <v>4</v>
      </c>
      <c r="AE130">
        <v>4</v>
      </c>
      <c r="AF130">
        <v>0</v>
      </c>
      <c r="AG130">
        <v>1.268</v>
      </c>
      <c r="AH130">
        <v>3.0339999999999998</v>
      </c>
      <c r="AI130">
        <v>1.103</v>
      </c>
    </row>
    <row r="131" spans="1:35" x14ac:dyDescent="0.35">
      <c r="A131">
        <v>202</v>
      </c>
      <c r="B131">
        <v>202</v>
      </c>
      <c r="C131" t="s">
        <v>38</v>
      </c>
      <c r="D131" t="s">
        <v>39</v>
      </c>
      <c r="E131">
        <v>2</v>
      </c>
      <c r="F131" t="s">
        <v>372</v>
      </c>
      <c r="G131">
        <v>3</v>
      </c>
      <c r="H131">
        <v>5</v>
      </c>
      <c r="I131">
        <v>1</v>
      </c>
      <c r="J131">
        <v>58</v>
      </c>
      <c r="K131">
        <v>51</v>
      </c>
      <c r="L131">
        <v>51</v>
      </c>
      <c r="M131">
        <v>2</v>
      </c>
      <c r="N131" t="s">
        <v>194</v>
      </c>
      <c r="O131" t="s">
        <v>124</v>
      </c>
      <c r="P131" t="s">
        <v>167</v>
      </c>
      <c r="Q131" t="s">
        <v>168</v>
      </c>
      <c r="R131" t="s">
        <v>127</v>
      </c>
      <c r="S131" t="s">
        <v>46</v>
      </c>
      <c r="T131" t="s">
        <v>195</v>
      </c>
      <c r="U131">
        <v>2</v>
      </c>
      <c r="V131" t="s">
        <v>169</v>
      </c>
      <c r="W131" t="s">
        <v>122</v>
      </c>
      <c r="X131" t="s">
        <v>210</v>
      </c>
      <c r="Y131">
        <v>1</v>
      </c>
      <c r="Z131">
        <v>2</v>
      </c>
      <c r="AA131">
        <v>48</v>
      </c>
      <c r="AB131">
        <v>1.157</v>
      </c>
      <c r="AC131" t="s">
        <v>210</v>
      </c>
      <c r="AD131">
        <v>4</v>
      </c>
      <c r="AE131">
        <v>1</v>
      </c>
      <c r="AF131">
        <v>0</v>
      </c>
      <c r="AG131">
        <v>2.1859999999999999</v>
      </c>
      <c r="AH131">
        <v>3.0329999999999999</v>
      </c>
      <c r="AI131">
        <v>1.1539999999999999</v>
      </c>
    </row>
    <row r="132" spans="1:35" x14ac:dyDescent="0.35">
      <c r="A132">
        <v>202</v>
      </c>
      <c r="B132">
        <v>202</v>
      </c>
      <c r="C132" t="s">
        <v>38</v>
      </c>
      <c r="D132" t="s">
        <v>39</v>
      </c>
      <c r="E132">
        <v>2</v>
      </c>
      <c r="F132" t="s">
        <v>372</v>
      </c>
      <c r="G132">
        <v>3</v>
      </c>
      <c r="H132">
        <v>5</v>
      </c>
      <c r="I132">
        <v>1</v>
      </c>
      <c r="J132">
        <v>59</v>
      </c>
      <c r="K132">
        <v>60</v>
      </c>
      <c r="L132">
        <v>60</v>
      </c>
      <c r="M132">
        <v>2</v>
      </c>
      <c r="N132" t="s">
        <v>196</v>
      </c>
      <c r="O132" t="s">
        <v>124</v>
      </c>
      <c r="P132" t="s">
        <v>185</v>
      </c>
      <c r="Q132" t="s">
        <v>186</v>
      </c>
      <c r="R132" t="s">
        <v>150</v>
      </c>
      <c r="S132" t="s">
        <v>53</v>
      </c>
      <c r="T132" t="s">
        <v>197</v>
      </c>
      <c r="U132">
        <v>1</v>
      </c>
      <c r="V132" t="s">
        <v>199</v>
      </c>
      <c r="W132" t="s">
        <v>230</v>
      </c>
      <c r="X132" t="s">
        <v>100</v>
      </c>
      <c r="Y132">
        <v>2</v>
      </c>
      <c r="Z132">
        <v>2</v>
      </c>
      <c r="AA132">
        <v>48</v>
      </c>
      <c r="AB132">
        <v>1.5369999999999999</v>
      </c>
      <c r="AC132" t="s">
        <v>100</v>
      </c>
      <c r="AD132">
        <v>4</v>
      </c>
      <c r="AE132">
        <v>2</v>
      </c>
      <c r="AF132">
        <v>0</v>
      </c>
      <c r="AG132">
        <v>2.5990000000000002</v>
      </c>
      <c r="AH132">
        <v>2.7509999999999999</v>
      </c>
      <c r="AI132">
        <v>1.534</v>
      </c>
    </row>
    <row r="133" spans="1:35" x14ac:dyDescent="0.35">
      <c r="A133">
        <v>202</v>
      </c>
      <c r="B133">
        <v>202</v>
      </c>
      <c r="C133" t="s">
        <v>38</v>
      </c>
      <c r="D133" t="s">
        <v>39</v>
      </c>
      <c r="E133">
        <v>2</v>
      </c>
      <c r="F133" t="s">
        <v>372</v>
      </c>
      <c r="G133">
        <v>3</v>
      </c>
      <c r="H133">
        <v>5</v>
      </c>
      <c r="I133">
        <v>1</v>
      </c>
      <c r="J133">
        <v>60</v>
      </c>
      <c r="K133">
        <v>52</v>
      </c>
      <c r="L133">
        <v>52</v>
      </c>
      <c r="M133">
        <v>2</v>
      </c>
      <c r="N133" t="s">
        <v>166</v>
      </c>
      <c r="O133" t="s">
        <v>124</v>
      </c>
      <c r="P133" t="s">
        <v>167</v>
      </c>
      <c r="Q133" t="s">
        <v>168</v>
      </c>
      <c r="R133" t="s">
        <v>150</v>
      </c>
      <c r="S133" t="s">
        <v>53</v>
      </c>
      <c r="T133" t="s">
        <v>169</v>
      </c>
      <c r="U133">
        <v>1</v>
      </c>
      <c r="V133" t="s">
        <v>191</v>
      </c>
      <c r="W133" t="s">
        <v>58</v>
      </c>
      <c r="X133" t="s">
        <v>253</v>
      </c>
      <c r="Y133">
        <v>2</v>
      </c>
      <c r="Z133">
        <v>2</v>
      </c>
      <c r="AA133">
        <v>48</v>
      </c>
      <c r="AB133">
        <v>1.268</v>
      </c>
      <c r="AC133" t="s">
        <v>253</v>
      </c>
      <c r="AD133">
        <v>4</v>
      </c>
      <c r="AE133">
        <v>4</v>
      </c>
      <c r="AF133">
        <v>0</v>
      </c>
      <c r="AG133">
        <v>2.3359999999999999</v>
      </c>
      <c r="AH133">
        <v>0.86599999999999999</v>
      </c>
      <c r="AI133">
        <v>1.2669999999999999</v>
      </c>
    </row>
    <row r="134" spans="1:35" x14ac:dyDescent="0.35">
      <c r="A134">
        <v>202</v>
      </c>
      <c r="B134">
        <v>202</v>
      </c>
      <c r="C134" t="s">
        <v>38</v>
      </c>
      <c r="D134" t="s">
        <v>39</v>
      </c>
      <c r="E134">
        <v>2</v>
      </c>
      <c r="F134" t="s">
        <v>372</v>
      </c>
      <c r="G134">
        <v>3</v>
      </c>
      <c r="H134">
        <v>5</v>
      </c>
      <c r="I134">
        <v>1</v>
      </c>
      <c r="J134">
        <v>61</v>
      </c>
      <c r="K134">
        <v>64</v>
      </c>
      <c r="L134">
        <v>64</v>
      </c>
      <c r="M134">
        <v>2</v>
      </c>
      <c r="N134" t="s">
        <v>237</v>
      </c>
      <c r="O134" t="s">
        <v>201</v>
      </c>
      <c r="P134" t="s">
        <v>202</v>
      </c>
      <c r="Q134" t="s">
        <v>224</v>
      </c>
      <c r="R134" t="s">
        <v>202</v>
      </c>
      <c r="S134" t="s">
        <v>53</v>
      </c>
      <c r="T134" t="s">
        <v>238</v>
      </c>
      <c r="U134">
        <v>5</v>
      </c>
      <c r="V134" t="s">
        <v>213</v>
      </c>
      <c r="W134" t="s">
        <v>47</v>
      </c>
      <c r="X134" t="s">
        <v>195</v>
      </c>
      <c r="Y134">
        <v>2</v>
      </c>
      <c r="Z134">
        <v>2</v>
      </c>
      <c r="AA134">
        <v>48</v>
      </c>
      <c r="AB134">
        <v>1.3560000000000001</v>
      </c>
      <c r="AC134" t="s">
        <v>213</v>
      </c>
      <c r="AD134">
        <v>3</v>
      </c>
      <c r="AE134">
        <v>4</v>
      </c>
      <c r="AF134">
        <v>0</v>
      </c>
      <c r="AG134">
        <v>2.5710000000000002</v>
      </c>
      <c r="AH134">
        <v>0.61699999999999999</v>
      </c>
      <c r="AI134">
        <v>1.3540000000000001</v>
      </c>
    </row>
    <row r="135" spans="1:35" x14ac:dyDescent="0.35">
      <c r="A135">
        <v>202</v>
      </c>
      <c r="B135">
        <v>202</v>
      </c>
      <c r="C135" t="s">
        <v>38</v>
      </c>
      <c r="D135" t="s">
        <v>39</v>
      </c>
      <c r="E135">
        <v>2</v>
      </c>
      <c r="F135" t="s">
        <v>372</v>
      </c>
      <c r="G135">
        <v>3</v>
      </c>
      <c r="H135">
        <v>5</v>
      </c>
      <c r="I135">
        <v>1</v>
      </c>
      <c r="J135">
        <v>62</v>
      </c>
      <c r="K135">
        <v>66</v>
      </c>
      <c r="L135">
        <v>66</v>
      </c>
      <c r="M135">
        <v>2</v>
      </c>
      <c r="N135" t="s">
        <v>229</v>
      </c>
      <c r="O135" t="s">
        <v>201</v>
      </c>
      <c r="P135" t="s">
        <v>202</v>
      </c>
      <c r="Q135" t="s">
        <v>203</v>
      </c>
      <c r="R135" t="s">
        <v>202</v>
      </c>
      <c r="S135" t="s">
        <v>81</v>
      </c>
      <c r="T135" t="s">
        <v>230</v>
      </c>
      <c r="U135">
        <v>2</v>
      </c>
      <c r="V135" t="s">
        <v>204</v>
      </c>
      <c r="W135" t="s">
        <v>96</v>
      </c>
      <c r="X135" t="s">
        <v>193</v>
      </c>
      <c r="Y135">
        <v>1</v>
      </c>
      <c r="Z135">
        <v>2</v>
      </c>
      <c r="AA135">
        <v>48</v>
      </c>
      <c r="AB135">
        <v>1.569</v>
      </c>
      <c r="AC135" t="s">
        <v>96</v>
      </c>
      <c r="AD135">
        <v>4</v>
      </c>
      <c r="AE135">
        <v>4</v>
      </c>
      <c r="AF135">
        <v>0</v>
      </c>
      <c r="AG135">
        <v>1.825</v>
      </c>
      <c r="AH135">
        <v>0.58299999999999996</v>
      </c>
      <c r="AI135">
        <v>1.5680000000000001</v>
      </c>
    </row>
    <row r="136" spans="1:35" x14ac:dyDescent="0.35">
      <c r="A136">
        <v>202</v>
      </c>
      <c r="B136">
        <v>202</v>
      </c>
      <c r="C136" t="s">
        <v>38</v>
      </c>
      <c r="D136" t="s">
        <v>39</v>
      </c>
      <c r="E136">
        <v>2</v>
      </c>
      <c r="F136" t="s">
        <v>372</v>
      </c>
      <c r="G136">
        <v>3</v>
      </c>
      <c r="H136">
        <v>5</v>
      </c>
      <c r="I136">
        <v>1</v>
      </c>
      <c r="J136">
        <v>63</v>
      </c>
      <c r="K136">
        <v>72</v>
      </c>
      <c r="L136">
        <v>72</v>
      </c>
      <c r="M136">
        <v>2</v>
      </c>
      <c r="N136" t="s">
        <v>250</v>
      </c>
      <c r="O136" t="s">
        <v>201</v>
      </c>
      <c r="P136" t="s">
        <v>202</v>
      </c>
      <c r="Q136" t="s">
        <v>235</v>
      </c>
      <c r="R136" t="s">
        <v>202</v>
      </c>
      <c r="S136" t="s">
        <v>53</v>
      </c>
      <c r="T136" t="s">
        <v>251</v>
      </c>
      <c r="U136">
        <v>5</v>
      </c>
      <c r="V136" t="s">
        <v>219</v>
      </c>
      <c r="W136" t="s">
        <v>161</v>
      </c>
      <c r="X136" t="s">
        <v>64</v>
      </c>
      <c r="Y136">
        <v>2</v>
      </c>
      <c r="Z136">
        <v>2</v>
      </c>
      <c r="AA136">
        <v>48</v>
      </c>
      <c r="AB136">
        <v>1.6180000000000001</v>
      </c>
      <c r="AC136" t="s">
        <v>251</v>
      </c>
      <c r="AD136">
        <v>1</v>
      </c>
      <c r="AE136">
        <v>5</v>
      </c>
      <c r="AF136">
        <v>1</v>
      </c>
      <c r="AG136">
        <v>0.996</v>
      </c>
      <c r="AH136">
        <v>0.96599999999999997</v>
      </c>
      <c r="AI136">
        <v>1.619</v>
      </c>
    </row>
    <row r="137" spans="1:35" x14ac:dyDescent="0.35">
      <c r="A137">
        <v>202</v>
      </c>
      <c r="B137">
        <v>202</v>
      </c>
      <c r="C137" t="s">
        <v>38</v>
      </c>
      <c r="D137" t="s">
        <v>39</v>
      </c>
      <c r="E137">
        <v>2</v>
      </c>
      <c r="F137" t="s">
        <v>372</v>
      </c>
      <c r="G137">
        <v>3</v>
      </c>
      <c r="H137">
        <v>5</v>
      </c>
      <c r="I137">
        <v>1</v>
      </c>
      <c r="J137">
        <v>64</v>
      </c>
      <c r="K137">
        <v>67</v>
      </c>
      <c r="L137">
        <v>67</v>
      </c>
      <c r="M137">
        <v>2</v>
      </c>
      <c r="N137" t="s">
        <v>226</v>
      </c>
      <c r="O137" t="s">
        <v>201</v>
      </c>
      <c r="P137" t="s">
        <v>202</v>
      </c>
      <c r="Q137" t="s">
        <v>227</v>
      </c>
      <c r="R137" t="s">
        <v>202</v>
      </c>
      <c r="S137" t="s">
        <v>81</v>
      </c>
      <c r="T137" t="s">
        <v>228</v>
      </c>
      <c r="U137">
        <v>1</v>
      </c>
      <c r="V137" t="s">
        <v>261</v>
      </c>
      <c r="W137" t="s">
        <v>183</v>
      </c>
      <c r="X137" t="s">
        <v>54</v>
      </c>
      <c r="Y137">
        <v>2</v>
      </c>
      <c r="Z137">
        <v>2</v>
      </c>
      <c r="AA137">
        <v>48</v>
      </c>
      <c r="AB137">
        <v>1.4970000000000001</v>
      </c>
      <c r="AC137" t="s">
        <v>261</v>
      </c>
      <c r="AD137">
        <v>3</v>
      </c>
      <c r="AE137">
        <v>5</v>
      </c>
      <c r="AF137">
        <v>0</v>
      </c>
      <c r="AG137">
        <v>2.5609999999999999</v>
      </c>
      <c r="AH137">
        <v>1.5169999999999999</v>
      </c>
      <c r="AI137">
        <v>1.494</v>
      </c>
    </row>
    <row r="138" spans="1:35" x14ac:dyDescent="0.35">
      <c r="A138">
        <v>202</v>
      </c>
      <c r="B138">
        <v>202</v>
      </c>
      <c r="C138" t="s">
        <v>38</v>
      </c>
      <c r="D138" t="s">
        <v>39</v>
      </c>
      <c r="E138">
        <v>2</v>
      </c>
      <c r="F138" t="s">
        <v>372</v>
      </c>
      <c r="G138">
        <v>3</v>
      </c>
      <c r="H138">
        <v>5</v>
      </c>
      <c r="I138">
        <v>1</v>
      </c>
      <c r="J138">
        <v>65</v>
      </c>
      <c r="K138">
        <v>71</v>
      </c>
      <c r="L138">
        <v>71</v>
      </c>
      <c r="M138">
        <v>2</v>
      </c>
      <c r="N138" t="s">
        <v>234</v>
      </c>
      <c r="O138" t="s">
        <v>201</v>
      </c>
      <c r="P138" t="s">
        <v>202</v>
      </c>
      <c r="Q138" t="s">
        <v>235</v>
      </c>
      <c r="R138" t="s">
        <v>202</v>
      </c>
      <c r="S138" t="s">
        <v>46</v>
      </c>
      <c r="T138" t="s">
        <v>236</v>
      </c>
      <c r="U138">
        <v>1</v>
      </c>
      <c r="V138" t="s">
        <v>251</v>
      </c>
      <c r="W138" t="s">
        <v>94</v>
      </c>
      <c r="X138" t="s">
        <v>141</v>
      </c>
      <c r="Y138">
        <v>1</v>
      </c>
      <c r="Z138">
        <v>2</v>
      </c>
      <c r="AA138">
        <v>48</v>
      </c>
      <c r="AB138">
        <v>1.4279999999999999</v>
      </c>
      <c r="AC138" t="s">
        <v>236</v>
      </c>
      <c r="AD138">
        <v>1</v>
      </c>
      <c r="AE138">
        <v>1</v>
      </c>
      <c r="AF138">
        <v>1</v>
      </c>
      <c r="AG138">
        <v>2.4279999999999999</v>
      </c>
      <c r="AH138">
        <v>1.284</v>
      </c>
      <c r="AI138">
        <v>1.4219999999999999</v>
      </c>
    </row>
    <row r="139" spans="1:35" x14ac:dyDescent="0.35">
      <c r="A139">
        <v>202</v>
      </c>
      <c r="B139">
        <v>202</v>
      </c>
      <c r="C139" t="s">
        <v>38</v>
      </c>
      <c r="D139" t="s">
        <v>39</v>
      </c>
      <c r="E139">
        <v>2</v>
      </c>
      <c r="F139" t="s">
        <v>372</v>
      </c>
      <c r="G139">
        <v>3</v>
      </c>
      <c r="H139">
        <v>5</v>
      </c>
      <c r="I139">
        <v>1</v>
      </c>
      <c r="J139">
        <v>66</v>
      </c>
      <c r="K139">
        <v>62</v>
      </c>
      <c r="L139">
        <v>62</v>
      </c>
      <c r="M139">
        <v>2</v>
      </c>
      <c r="N139" t="s">
        <v>239</v>
      </c>
      <c r="O139" t="s">
        <v>201</v>
      </c>
      <c r="P139" t="s">
        <v>202</v>
      </c>
      <c r="Q139" t="s">
        <v>240</v>
      </c>
      <c r="R139" t="s">
        <v>202</v>
      </c>
      <c r="S139" t="s">
        <v>63</v>
      </c>
      <c r="T139" t="s">
        <v>241</v>
      </c>
      <c r="U139">
        <v>5</v>
      </c>
      <c r="V139" t="s">
        <v>245</v>
      </c>
      <c r="W139" t="s">
        <v>88</v>
      </c>
      <c r="X139" t="s">
        <v>191</v>
      </c>
      <c r="Y139">
        <v>1</v>
      </c>
      <c r="Z139">
        <v>2</v>
      </c>
      <c r="AA139">
        <v>48</v>
      </c>
      <c r="AB139">
        <v>1.778</v>
      </c>
      <c r="AC139" t="s">
        <v>245</v>
      </c>
      <c r="AD139">
        <v>2</v>
      </c>
      <c r="AE139">
        <v>4</v>
      </c>
      <c r="AF139">
        <v>0</v>
      </c>
      <c r="AG139">
        <v>3.69</v>
      </c>
      <c r="AH139">
        <v>0.53300000000000003</v>
      </c>
      <c r="AI139">
        <v>1.7769999999999999</v>
      </c>
    </row>
    <row r="140" spans="1:35" x14ac:dyDescent="0.35">
      <c r="A140">
        <v>202</v>
      </c>
      <c r="B140">
        <v>202</v>
      </c>
      <c r="C140" t="s">
        <v>38</v>
      </c>
      <c r="D140" t="s">
        <v>39</v>
      </c>
      <c r="E140">
        <v>2</v>
      </c>
      <c r="F140" t="s">
        <v>372</v>
      </c>
      <c r="G140">
        <v>3</v>
      </c>
      <c r="H140">
        <v>5</v>
      </c>
      <c r="I140">
        <v>1</v>
      </c>
      <c r="J140">
        <v>67</v>
      </c>
      <c r="K140">
        <v>65</v>
      </c>
      <c r="L140">
        <v>65</v>
      </c>
      <c r="M140">
        <v>2</v>
      </c>
      <c r="N140" t="s">
        <v>200</v>
      </c>
      <c r="O140" t="s">
        <v>201</v>
      </c>
      <c r="P140" t="s">
        <v>202</v>
      </c>
      <c r="Q140" t="s">
        <v>203</v>
      </c>
      <c r="R140" t="s">
        <v>202</v>
      </c>
      <c r="S140" t="s">
        <v>46</v>
      </c>
      <c r="T140" t="s">
        <v>204</v>
      </c>
      <c r="U140">
        <v>2</v>
      </c>
      <c r="V140" t="s">
        <v>225</v>
      </c>
      <c r="W140" t="s">
        <v>169</v>
      </c>
      <c r="X140" t="s">
        <v>82</v>
      </c>
      <c r="Y140">
        <v>2</v>
      </c>
      <c r="Z140">
        <v>2</v>
      </c>
      <c r="AA140">
        <v>48</v>
      </c>
      <c r="AB140">
        <v>1.4890000000000001</v>
      </c>
      <c r="AC140" t="s">
        <v>204</v>
      </c>
      <c r="AD140">
        <v>1</v>
      </c>
      <c r="AE140">
        <v>2</v>
      </c>
      <c r="AF140">
        <v>1</v>
      </c>
      <c r="AG140">
        <v>1.079</v>
      </c>
      <c r="AH140">
        <v>0.4</v>
      </c>
      <c r="AI140">
        <v>1.486</v>
      </c>
    </row>
    <row r="141" spans="1:35" x14ac:dyDescent="0.35">
      <c r="A141">
        <v>202</v>
      </c>
      <c r="B141">
        <v>202</v>
      </c>
      <c r="C141" t="s">
        <v>38</v>
      </c>
      <c r="D141" t="s">
        <v>39</v>
      </c>
      <c r="E141">
        <v>2</v>
      </c>
      <c r="F141" t="s">
        <v>372</v>
      </c>
      <c r="G141">
        <v>3</v>
      </c>
      <c r="H141">
        <v>5</v>
      </c>
      <c r="I141">
        <v>1</v>
      </c>
      <c r="J141">
        <v>68</v>
      </c>
      <c r="K141">
        <v>61</v>
      </c>
      <c r="L141">
        <v>61</v>
      </c>
      <c r="M141">
        <v>2</v>
      </c>
      <c r="N141" t="s">
        <v>244</v>
      </c>
      <c r="O141" t="s">
        <v>201</v>
      </c>
      <c r="P141" t="s">
        <v>202</v>
      </c>
      <c r="Q141" t="s">
        <v>240</v>
      </c>
      <c r="R141" t="s">
        <v>202</v>
      </c>
      <c r="S141" t="s">
        <v>81</v>
      </c>
      <c r="T141" t="s">
        <v>245</v>
      </c>
      <c r="U141">
        <v>2</v>
      </c>
      <c r="V141" t="s">
        <v>230</v>
      </c>
      <c r="W141" t="s">
        <v>151</v>
      </c>
      <c r="X141" t="s">
        <v>118</v>
      </c>
      <c r="Y141">
        <v>2</v>
      </c>
      <c r="Z141">
        <v>2</v>
      </c>
      <c r="AA141">
        <v>48</v>
      </c>
      <c r="AB141">
        <v>1.4970000000000001</v>
      </c>
      <c r="AC141" t="s">
        <v>118</v>
      </c>
      <c r="AD141">
        <v>4</v>
      </c>
      <c r="AE141">
        <v>4</v>
      </c>
      <c r="AF141">
        <v>0</v>
      </c>
      <c r="AG141">
        <v>2.3540000000000001</v>
      </c>
      <c r="AH141">
        <v>1.9339999999999999</v>
      </c>
      <c r="AI141">
        <v>1.4990000000000001</v>
      </c>
    </row>
    <row r="142" spans="1:35" x14ac:dyDescent="0.35">
      <c r="A142">
        <v>202</v>
      </c>
      <c r="B142">
        <v>202</v>
      </c>
      <c r="C142" t="s">
        <v>38</v>
      </c>
      <c r="D142" t="s">
        <v>39</v>
      </c>
      <c r="E142">
        <v>2</v>
      </c>
      <c r="F142" t="s">
        <v>372</v>
      </c>
      <c r="G142">
        <v>3</v>
      </c>
      <c r="H142">
        <v>5</v>
      </c>
      <c r="I142">
        <v>1</v>
      </c>
      <c r="J142">
        <v>69</v>
      </c>
      <c r="K142">
        <v>69</v>
      </c>
      <c r="L142">
        <v>69</v>
      </c>
      <c r="M142">
        <v>2</v>
      </c>
      <c r="N142" t="s">
        <v>252</v>
      </c>
      <c r="O142" t="s">
        <v>201</v>
      </c>
      <c r="P142" t="s">
        <v>202</v>
      </c>
      <c r="Q142" t="s">
        <v>218</v>
      </c>
      <c r="R142" t="s">
        <v>202</v>
      </c>
      <c r="S142" t="s">
        <v>63</v>
      </c>
      <c r="T142" t="s">
        <v>253</v>
      </c>
      <c r="U142">
        <v>2</v>
      </c>
      <c r="V142" t="s">
        <v>243</v>
      </c>
      <c r="W142" t="s">
        <v>179</v>
      </c>
      <c r="X142" t="s">
        <v>122</v>
      </c>
      <c r="Y142">
        <v>2</v>
      </c>
      <c r="Z142">
        <v>2</v>
      </c>
      <c r="AA142">
        <v>48</v>
      </c>
      <c r="AB142">
        <v>1.1879999999999999</v>
      </c>
      <c r="AC142" t="s">
        <v>122</v>
      </c>
      <c r="AD142">
        <v>4</v>
      </c>
      <c r="AE142">
        <v>5</v>
      </c>
      <c r="AF142">
        <v>0</v>
      </c>
      <c r="AG142">
        <v>1.75</v>
      </c>
      <c r="AH142">
        <v>0.433</v>
      </c>
      <c r="AI142">
        <v>1.1830000000000001</v>
      </c>
    </row>
    <row r="143" spans="1:35" x14ac:dyDescent="0.35">
      <c r="A143">
        <v>202</v>
      </c>
      <c r="B143">
        <v>202</v>
      </c>
      <c r="C143" t="s">
        <v>38</v>
      </c>
      <c r="D143" t="s">
        <v>39</v>
      </c>
      <c r="E143">
        <v>2</v>
      </c>
      <c r="F143" t="s">
        <v>372</v>
      </c>
      <c r="G143">
        <v>3</v>
      </c>
      <c r="H143">
        <v>5</v>
      </c>
      <c r="I143">
        <v>1</v>
      </c>
      <c r="J143">
        <v>70</v>
      </c>
      <c r="K143">
        <v>63</v>
      </c>
      <c r="L143">
        <v>63</v>
      </c>
      <c r="M143">
        <v>2</v>
      </c>
      <c r="N143" t="s">
        <v>223</v>
      </c>
      <c r="O143" t="s">
        <v>201</v>
      </c>
      <c r="P143" t="s">
        <v>202</v>
      </c>
      <c r="Q143" t="s">
        <v>224</v>
      </c>
      <c r="R143" t="s">
        <v>202</v>
      </c>
      <c r="S143" t="s">
        <v>46</v>
      </c>
      <c r="T143" t="s">
        <v>225</v>
      </c>
      <c r="U143">
        <v>2</v>
      </c>
      <c r="V143" t="s">
        <v>238</v>
      </c>
      <c r="W143" t="s">
        <v>159</v>
      </c>
      <c r="X143" t="s">
        <v>68</v>
      </c>
      <c r="Y143">
        <v>1</v>
      </c>
      <c r="Z143">
        <v>2</v>
      </c>
      <c r="AA143">
        <v>48</v>
      </c>
      <c r="AB143">
        <v>1.4379999999999999</v>
      </c>
      <c r="AC143" t="s">
        <v>225</v>
      </c>
      <c r="AD143">
        <v>1</v>
      </c>
      <c r="AE143">
        <v>2</v>
      </c>
      <c r="AF143">
        <v>1</v>
      </c>
      <c r="AG143">
        <v>2.633</v>
      </c>
      <c r="AH143">
        <v>3.0339999999999998</v>
      </c>
      <c r="AI143">
        <v>1.4319999999999999</v>
      </c>
    </row>
    <row r="144" spans="1:35" x14ac:dyDescent="0.35">
      <c r="A144">
        <v>202</v>
      </c>
      <c r="B144">
        <v>202</v>
      </c>
      <c r="C144" t="s">
        <v>38</v>
      </c>
      <c r="D144" t="s">
        <v>39</v>
      </c>
      <c r="E144">
        <v>2</v>
      </c>
      <c r="F144" t="s">
        <v>372</v>
      </c>
      <c r="G144">
        <v>3</v>
      </c>
      <c r="H144">
        <v>5</v>
      </c>
      <c r="I144">
        <v>1</v>
      </c>
      <c r="J144">
        <v>71</v>
      </c>
      <c r="K144">
        <v>68</v>
      </c>
      <c r="L144">
        <v>68</v>
      </c>
      <c r="M144">
        <v>2</v>
      </c>
      <c r="N144" t="s">
        <v>242</v>
      </c>
      <c r="O144" t="s">
        <v>201</v>
      </c>
      <c r="P144" t="s">
        <v>202</v>
      </c>
      <c r="Q144" t="s">
        <v>227</v>
      </c>
      <c r="R144" t="s">
        <v>202</v>
      </c>
      <c r="S144" t="s">
        <v>63</v>
      </c>
      <c r="T144" t="s">
        <v>243</v>
      </c>
      <c r="U144">
        <v>5</v>
      </c>
      <c r="V144" t="s">
        <v>228</v>
      </c>
      <c r="W144" t="s">
        <v>128</v>
      </c>
      <c r="X144" t="s">
        <v>110</v>
      </c>
      <c r="Y144">
        <v>1</v>
      </c>
      <c r="Z144">
        <v>2</v>
      </c>
      <c r="AA144">
        <v>48</v>
      </c>
      <c r="AB144">
        <v>1.5569999999999999</v>
      </c>
      <c r="AC144" t="s">
        <v>128</v>
      </c>
      <c r="AD144">
        <v>4</v>
      </c>
      <c r="AE144">
        <v>4</v>
      </c>
      <c r="AF144">
        <v>0</v>
      </c>
      <c r="AG144">
        <v>2.008</v>
      </c>
      <c r="AH144">
        <v>3.0329999999999999</v>
      </c>
      <c r="AI144">
        <v>1.5569999999999999</v>
      </c>
    </row>
    <row r="145" spans="1:35" x14ac:dyDescent="0.35">
      <c r="A145">
        <v>202</v>
      </c>
      <c r="B145">
        <v>202</v>
      </c>
      <c r="C145" t="s">
        <v>38</v>
      </c>
      <c r="D145" t="s">
        <v>39</v>
      </c>
      <c r="E145">
        <v>2</v>
      </c>
      <c r="F145" t="s">
        <v>372</v>
      </c>
      <c r="G145">
        <v>3</v>
      </c>
      <c r="H145">
        <v>5</v>
      </c>
      <c r="I145">
        <v>1</v>
      </c>
      <c r="J145">
        <v>72</v>
      </c>
      <c r="K145">
        <v>70</v>
      </c>
      <c r="L145">
        <v>70</v>
      </c>
      <c r="M145">
        <v>2</v>
      </c>
      <c r="N145" t="s">
        <v>217</v>
      </c>
      <c r="O145" t="s">
        <v>201</v>
      </c>
      <c r="P145" t="s">
        <v>202</v>
      </c>
      <c r="Q145" t="s">
        <v>218</v>
      </c>
      <c r="R145" t="s">
        <v>202</v>
      </c>
      <c r="S145" t="s">
        <v>53</v>
      </c>
      <c r="T145" t="s">
        <v>219</v>
      </c>
      <c r="U145">
        <v>4</v>
      </c>
      <c r="V145" t="s">
        <v>253</v>
      </c>
      <c r="W145" t="s">
        <v>189</v>
      </c>
      <c r="X145" t="s">
        <v>58</v>
      </c>
      <c r="Y145">
        <v>1</v>
      </c>
      <c r="Z145">
        <v>2</v>
      </c>
      <c r="AA145">
        <v>48</v>
      </c>
      <c r="AB145">
        <v>1.556</v>
      </c>
      <c r="AC145" t="s">
        <v>48</v>
      </c>
      <c r="AD145">
        <v>0</v>
      </c>
      <c r="AE145">
        <v>0</v>
      </c>
      <c r="AF145">
        <v>0</v>
      </c>
      <c r="AG145">
        <v>-1</v>
      </c>
      <c r="AH145">
        <v>0.41699999999999998</v>
      </c>
      <c r="AI145">
        <v>1.5580000000000001</v>
      </c>
    </row>
    <row r="146" spans="1:35" x14ac:dyDescent="0.35">
      <c r="A146">
        <v>202</v>
      </c>
      <c r="B146">
        <v>202</v>
      </c>
      <c r="C146" t="s">
        <v>38</v>
      </c>
      <c r="D146" t="s">
        <v>39</v>
      </c>
      <c r="E146">
        <v>2</v>
      </c>
      <c r="F146" t="s">
        <v>372</v>
      </c>
      <c r="G146">
        <v>4</v>
      </c>
      <c r="H146">
        <v>7</v>
      </c>
      <c r="I146">
        <v>1</v>
      </c>
      <c r="J146">
        <v>1</v>
      </c>
      <c r="K146">
        <v>5</v>
      </c>
      <c r="L146">
        <v>5</v>
      </c>
      <c r="M146">
        <v>1</v>
      </c>
      <c r="N146" t="s">
        <v>59</v>
      </c>
      <c r="O146" t="s">
        <v>42</v>
      </c>
      <c r="P146" t="s">
        <v>60</v>
      </c>
      <c r="Q146" t="s">
        <v>61</v>
      </c>
      <c r="R146" t="s">
        <v>62</v>
      </c>
      <c r="S146" t="s">
        <v>63</v>
      </c>
      <c r="T146" t="s">
        <v>64</v>
      </c>
      <c r="U146">
        <v>1</v>
      </c>
      <c r="V146" t="s">
        <v>94</v>
      </c>
      <c r="W146" t="s">
        <v>173</v>
      </c>
      <c r="X146" t="s">
        <v>249</v>
      </c>
      <c r="Y146">
        <v>2</v>
      </c>
      <c r="Z146">
        <v>2</v>
      </c>
      <c r="AA146">
        <v>48</v>
      </c>
      <c r="AB146">
        <v>1.446</v>
      </c>
      <c r="AC146" t="s">
        <v>64</v>
      </c>
      <c r="AD146">
        <v>1</v>
      </c>
      <c r="AE146">
        <v>1</v>
      </c>
      <c r="AF146">
        <v>1</v>
      </c>
      <c r="AG146">
        <v>2.806</v>
      </c>
      <c r="AH146">
        <v>0.58199999999999996</v>
      </c>
      <c r="AI146">
        <v>1.44</v>
      </c>
    </row>
    <row r="147" spans="1:35" x14ac:dyDescent="0.35">
      <c r="A147">
        <v>202</v>
      </c>
      <c r="B147">
        <v>202</v>
      </c>
      <c r="C147" t="s">
        <v>38</v>
      </c>
      <c r="D147" t="s">
        <v>39</v>
      </c>
      <c r="E147">
        <v>2</v>
      </c>
      <c r="F147" t="s">
        <v>372</v>
      </c>
      <c r="G147">
        <v>4</v>
      </c>
      <c r="H147">
        <v>7</v>
      </c>
      <c r="I147">
        <v>1</v>
      </c>
      <c r="J147">
        <v>2</v>
      </c>
      <c r="K147">
        <v>12</v>
      </c>
      <c r="L147">
        <v>12</v>
      </c>
      <c r="M147">
        <v>1</v>
      </c>
      <c r="N147" t="s">
        <v>95</v>
      </c>
      <c r="O147" t="s">
        <v>42</v>
      </c>
      <c r="P147" t="s">
        <v>78</v>
      </c>
      <c r="Q147" t="s">
        <v>79</v>
      </c>
      <c r="R147" t="s">
        <v>52</v>
      </c>
      <c r="S147" t="s">
        <v>53</v>
      </c>
      <c r="T147" t="s">
        <v>96</v>
      </c>
      <c r="U147">
        <v>2</v>
      </c>
      <c r="V147" t="s">
        <v>82</v>
      </c>
      <c r="W147" t="s">
        <v>225</v>
      </c>
      <c r="X147" t="s">
        <v>148</v>
      </c>
      <c r="Y147">
        <v>1</v>
      </c>
      <c r="Z147">
        <v>2</v>
      </c>
      <c r="AA147">
        <v>48</v>
      </c>
      <c r="AB147">
        <v>1.095</v>
      </c>
      <c r="AC147" t="s">
        <v>96</v>
      </c>
      <c r="AD147">
        <v>1</v>
      </c>
      <c r="AE147">
        <v>2</v>
      </c>
      <c r="AF147">
        <v>1</v>
      </c>
      <c r="AG147">
        <v>3.2850000000000001</v>
      </c>
      <c r="AH147">
        <v>0.91700000000000004</v>
      </c>
      <c r="AI147">
        <v>1.095</v>
      </c>
    </row>
    <row r="148" spans="1:35" x14ac:dyDescent="0.35">
      <c r="A148">
        <v>202</v>
      </c>
      <c r="B148">
        <v>202</v>
      </c>
      <c r="C148" t="s">
        <v>38</v>
      </c>
      <c r="D148" t="s">
        <v>39</v>
      </c>
      <c r="E148">
        <v>2</v>
      </c>
      <c r="F148" t="s">
        <v>372</v>
      </c>
      <c r="G148">
        <v>4</v>
      </c>
      <c r="H148">
        <v>7</v>
      </c>
      <c r="I148">
        <v>1</v>
      </c>
      <c r="J148">
        <v>3</v>
      </c>
      <c r="K148">
        <v>3</v>
      </c>
      <c r="L148">
        <v>3</v>
      </c>
      <c r="M148">
        <v>1</v>
      </c>
      <c r="N148" t="s">
        <v>121</v>
      </c>
      <c r="O148" t="s">
        <v>42</v>
      </c>
      <c r="P148" t="s">
        <v>70</v>
      </c>
      <c r="Q148" t="s">
        <v>71</v>
      </c>
      <c r="R148" t="s">
        <v>80</v>
      </c>
      <c r="S148" t="s">
        <v>81</v>
      </c>
      <c r="T148" t="s">
        <v>122</v>
      </c>
      <c r="U148">
        <v>5</v>
      </c>
      <c r="V148" t="s">
        <v>100</v>
      </c>
      <c r="W148" t="s">
        <v>189</v>
      </c>
      <c r="X148" t="s">
        <v>204</v>
      </c>
      <c r="Y148">
        <v>2</v>
      </c>
      <c r="Z148">
        <v>2</v>
      </c>
      <c r="AA148">
        <v>48</v>
      </c>
      <c r="AB148">
        <v>1.3049999999999999</v>
      </c>
      <c r="AC148" t="s">
        <v>122</v>
      </c>
      <c r="AD148">
        <v>1</v>
      </c>
      <c r="AE148">
        <v>5</v>
      </c>
      <c r="AF148">
        <v>1</v>
      </c>
      <c r="AG148">
        <v>3.6509999999999998</v>
      </c>
      <c r="AH148">
        <v>0.45</v>
      </c>
      <c r="AI148">
        <v>1.3049999999999999</v>
      </c>
    </row>
    <row r="149" spans="1:35" x14ac:dyDescent="0.35">
      <c r="A149">
        <v>202</v>
      </c>
      <c r="B149">
        <v>202</v>
      </c>
      <c r="C149" t="s">
        <v>38</v>
      </c>
      <c r="D149" t="s">
        <v>39</v>
      </c>
      <c r="E149">
        <v>2</v>
      </c>
      <c r="F149" t="s">
        <v>372</v>
      </c>
      <c r="G149">
        <v>4</v>
      </c>
      <c r="H149">
        <v>7</v>
      </c>
      <c r="I149">
        <v>1</v>
      </c>
      <c r="J149">
        <v>4</v>
      </c>
      <c r="K149">
        <v>9</v>
      </c>
      <c r="L149">
        <v>9</v>
      </c>
      <c r="M149">
        <v>1</v>
      </c>
      <c r="N149" t="s">
        <v>55</v>
      </c>
      <c r="O149" t="s">
        <v>42</v>
      </c>
      <c r="P149" t="s">
        <v>56</v>
      </c>
      <c r="Q149" t="s">
        <v>57</v>
      </c>
      <c r="R149" t="s">
        <v>45</v>
      </c>
      <c r="S149" t="s">
        <v>46</v>
      </c>
      <c r="T149" t="s">
        <v>58</v>
      </c>
      <c r="U149">
        <v>5</v>
      </c>
      <c r="V149" t="s">
        <v>76</v>
      </c>
      <c r="W149" t="s">
        <v>151</v>
      </c>
      <c r="X149" t="s">
        <v>238</v>
      </c>
      <c r="Y149">
        <v>2</v>
      </c>
      <c r="Z149">
        <v>2</v>
      </c>
      <c r="AA149">
        <v>48</v>
      </c>
      <c r="AB149">
        <v>1.2989999999999999</v>
      </c>
      <c r="AC149" t="s">
        <v>48</v>
      </c>
      <c r="AD149">
        <v>0</v>
      </c>
      <c r="AE149">
        <v>0</v>
      </c>
      <c r="AF149">
        <v>0</v>
      </c>
      <c r="AG149">
        <v>-1</v>
      </c>
      <c r="AH149">
        <v>0.76600000000000001</v>
      </c>
      <c r="AI149">
        <v>1.292</v>
      </c>
    </row>
    <row r="150" spans="1:35" x14ac:dyDescent="0.35">
      <c r="A150">
        <v>202</v>
      </c>
      <c r="B150">
        <v>202</v>
      </c>
      <c r="C150" t="s">
        <v>38</v>
      </c>
      <c r="D150" t="s">
        <v>39</v>
      </c>
      <c r="E150">
        <v>2</v>
      </c>
      <c r="F150" t="s">
        <v>372</v>
      </c>
      <c r="G150">
        <v>4</v>
      </c>
      <c r="H150">
        <v>7</v>
      </c>
      <c r="I150">
        <v>1</v>
      </c>
      <c r="J150">
        <v>5</v>
      </c>
      <c r="K150">
        <v>2</v>
      </c>
      <c r="L150">
        <v>2</v>
      </c>
      <c r="M150">
        <v>1</v>
      </c>
      <c r="N150" t="s">
        <v>97</v>
      </c>
      <c r="O150" t="s">
        <v>42</v>
      </c>
      <c r="P150" t="s">
        <v>98</v>
      </c>
      <c r="Q150" t="s">
        <v>99</v>
      </c>
      <c r="R150" t="s">
        <v>80</v>
      </c>
      <c r="S150" t="s">
        <v>81</v>
      </c>
      <c r="T150" t="s">
        <v>100</v>
      </c>
      <c r="U150">
        <v>5</v>
      </c>
      <c r="V150" t="s">
        <v>110</v>
      </c>
      <c r="W150" t="s">
        <v>183</v>
      </c>
      <c r="X150" t="s">
        <v>210</v>
      </c>
      <c r="Y150">
        <v>1</v>
      </c>
      <c r="Z150">
        <v>2</v>
      </c>
      <c r="AA150">
        <v>48</v>
      </c>
      <c r="AB150">
        <v>1.0880000000000001</v>
      </c>
      <c r="AC150" t="s">
        <v>183</v>
      </c>
      <c r="AD150">
        <v>4</v>
      </c>
      <c r="AE150">
        <v>4</v>
      </c>
      <c r="AF150">
        <v>0</v>
      </c>
      <c r="AG150">
        <v>1.58</v>
      </c>
      <c r="AH150">
        <v>0.7</v>
      </c>
      <c r="AI150">
        <v>1.0900000000000001</v>
      </c>
    </row>
    <row r="151" spans="1:35" x14ac:dyDescent="0.35">
      <c r="A151">
        <v>202</v>
      </c>
      <c r="B151">
        <v>202</v>
      </c>
      <c r="C151" t="s">
        <v>38</v>
      </c>
      <c r="D151" t="s">
        <v>39</v>
      </c>
      <c r="E151">
        <v>2</v>
      </c>
      <c r="F151" t="s">
        <v>372</v>
      </c>
      <c r="G151">
        <v>4</v>
      </c>
      <c r="H151">
        <v>7</v>
      </c>
      <c r="I151">
        <v>1</v>
      </c>
      <c r="J151">
        <v>6</v>
      </c>
      <c r="K151">
        <v>6</v>
      </c>
      <c r="L151">
        <v>6</v>
      </c>
      <c r="M151">
        <v>1</v>
      </c>
      <c r="N151" t="s">
        <v>89</v>
      </c>
      <c r="O151" t="s">
        <v>42</v>
      </c>
      <c r="P151" t="s">
        <v>60</v>
      </c>
      <c r="Q151" t="s">
        <v>61</v>
      </c>
      <c r="R151" t="s">
        <v>52</v>
      </c>
      <c r="S151" t="s">
        <v>53</v>
      </c>
      <c r="T151" t="s">
        <v>90</v>
      </c>
      <c r="U151">
        <v>2</v>
      </c>
      <c r="V151" t="s">
        <v>64</v>
      </c>
      <c r="W151" t="s">
        <v>236</v>
      </c>
      <c r="X151" t="s">
        <v>137</v>
      </c>
      <c r="Y151">
        <v>1</v>
      </c>
      <c r="Z151">
        <v>2</v>
      </c>
      <c r="AA151">
        <v>48</v>
      </c>
      <c r="AB151">
        <v>1.369</v>
      </c>
      <c r="AC151" t="s">
        <v>90</v>
      </c>
      <c r="AD151">
        <v>1</v>
      </c>
      <c r="AE151">
        <v>2</v>
      </c>
      <c r="AF151">
        <v>1</v>
      </c>
      <c r="AG151">
        <v>1.88</v>
      </c>
      <c r="AH151">
        <v>0.58299999999999996</v>
      </c>
      <c r="AI151">
        <v>1.365</v>
      </c>
    </row>
    <row r="152" spans="1:35" x14ac:dyDescent="0.35">
      <c r="A152">
        <v>202</v>
      </c>
      <c r="B152">
        <v>202</v>
      </c>
      <c r="C152" t="s">
        <v>38</v>
      </c>
      <c r="D152" t="s">
        <v>39</v>
      </c>
      <c r="E152">
        <v>2</v>
      </c>
      <c r="F152" t="s">
        <v>372</v>
      </c>
      <c r="G152">
        <v>4</v>
      </c>
      <c r="H152">
        <v>7</v>
      </c>
      <c r="I152">
        <v>1</v>
      </c>
      <c r="J152">
        <v>7</v>
      </c>
      <c r="K152">
        <v>1</v>
      </c>
      <c r="L152">
        <v>1</v>
      </c>
      <c r="M152">
        <v>1</v>
      </c>
      <c r="N152" t="s">
        <v>109</v>
      </c>
      <c r="O152" t="s">
        <v>42</v>
      </c>
      <c r="P152" t="s">
        <v>98</v>
      </c>
      <c r="Q152" t="s">
        <v>99</v>
      </c>
      <c r="R152" t="s">
        <v>45</v>
      </c>
      <c r="S152" t="s">
        <v>46</v>
      </c>
      <c r="T152" t="s">
        <v>110</v>
      </c>
      <c r="U152">
        <v>2</v>
      </c>
      <c r="V152" t="s">
        <v>88</v>
      </c>
      <c r="W152" t="s">
        <v>257</v>
      </c>
      <c r="X152" t="s">
        <v>171</v>
      </c>
      <c r="Y152">
        <v>2</v>
      </c>
      <c r="Z152">
        <v>2</v>
      </c>
      <c r="AA152">
        <v>48</v>
      </c>
      <c r="AB152">
        <v>1.286</v>
      </c>
      <c r="AC152" t="s">
        <v>48</v>
      </c>
      <c r="AD152">
        <v>0</v>
      </c>
      <c r="AE152">
        <v>0</v>
      </c>
      <c r="AF152">
        <v>0</v>
      </c>
      <c r="AG152">
        <v>-1</v>
      </c>
      <c r="AH152">
        <v>1.149</v>
      </c>
      <c r="AI152">
        <v>1.2849999999999999</v>
      </c>
    </row>
    <row r="153" spans="1:35" x14ac:dyDescent="0.35">
      <c r="A153">
        <v>202</v>
      </c>
      <c r="B153">
        <v>202</v>
      </c>
      <c r="C153" t="s">
        <v>38</v>
      </c>
      <c r="D153" t="s">
        <v>39</v>
      </c>
      <c r="E153">
        <v>2</v>
      </c>
      <c r="F153" t="s">
        <v>372</v>
      </c>
      <c r="G153">
        <v>4</v>
      </c>
      <c r="H153">
        <v>7</v>
      </c>
      <c r="I153">
        <v>1</v>
      </c>
      <c r="J153">
        <v>8</v>
      </c>
      <c r="K153">
        <v>11</v>
      </c>
      <c r="L153">
        <v>11</v>
      </c>
      <c r="M153">
        <v>1</v>
      </c>
      <c r="N153" t="s">
        <v>77</v>
      </c>
      <c r="O153" t="s">
        <v>42</v>
      </c>
      <c r="P153" t="s">
        <v>78</v>
      </c>
      <c r="Q153" t="s">
        <v>79</v>
      </c>
      <c r="R153" t="s">
        <v>80</v>
      </c>
      <c r="S153" t="s">
        <v>81</v>
      </c>
      <c r="T153" t="s">
        <v>82</v>
      </c>
      <c r="U153">
        <v>5</v>
      </c>
      <c r="V153" t="s">
        <v>114</v>
      </c>
      <c r="W153" t="s">
        <v>161</v>
      </c>
      <c r="X153" t="s">
        <v>253</v>
      </c>
      <c r="Y153">
        <v>2</v>
      </c>
      <c r="Z153">
        <v>2</v>
      </c>
      <c r="AA153">
        <v>48</v>
      </c>
      <c r="AB153">
        <v>1.1479999999999999</v>
      </c>
      <c r="AC153" t="s">
        <v>253</v>
      </c>
      <c r="AD153">
        <v>4</v>
      </c>
      <c r="AE153">
        <v>4</v>
      </c>
      <c r="AF153">
        <v>0</v>
      </c>
      <c r="AG153">
        <v>1.7370000000000001</v>
      </c>
      <c r="AH153">
        <v>0.66700000000000004</v>
      </c>
      <c r="AI153">
        <v>1.1479999999999999</v>
      </c>
    </row>
    <row r="154" spans="1:35" x14ac:dyDescent="0.35">
      <c r="A154">
        <v>202</v>
      </c>
      <c r="B154">
        <v>202</v>
      </c>
      <c r="C154" t="s">
        <v>38</v>
      </c>
      <c r="D154" t="s">
        <v>39</v>
      </c>
      <c r="E154">
        <v>2</v>
      </c>
      <c r="F154" t="s">
        <v>372</v>
      </c>
      <c r="G154">
        <v>4</v>
      </c>
      <c r="H154">
        <v>7</v>
      </c>
      <c r="I154">
        <v>1</v>
      </c>
      <c r="J154">
        <v>9</v>
      </c>
      <c r="K154">
        <v>8</v>
      </c>
      <c r="L154">
        <v>8</v>
      </c>
      <c r="M154">
        <v>1</v>
      </c>
      <c r="N154" t="s">
        <v>117</v>
      </c>
      <c r="O154" t="s">
        <v>42</v>
      </c>
      <c r="P154" t="s">
        <v>43</v>
      </c>
      <c r="Q154" t="s">
        <v>44</v>
      </c>
      <c r="R154" t="s">
        <v>52</v>
      </c>
      <c r="S154" t="s">
        <v>53</v>
      </c>
      <c r="T154" t="s">
        <v>118</v>
      </c>
      <c r="U154">
        <v>2</v>
      </c>
      <c r="V154" t="s">
        <v>116</v>
      </c>
      <c r="W154" t="s">
        <v>261</v>
      </c>
      <c r="X154" t="s">
        <v>187</v>
      </c>
      <c r="Y154">
        <v>2</v>
      </c>
      <c r="Z154">
        <v>2</v>
      </c>
      <c r="AA154">
        <v>48</v>
      </c>
      <c r="AB154">
        <v>1.2649999999999999</v>
      </c>
      <c r="AC154" t="s">
        <v>116</v>
      </c>
      <c r="AD154">
        <v>3</v>
      </c>
      <c r="AE154">
        <v>1</v>
      </c>
      <c r="AF154">
        <v>0</v>
      </c>
      <c r="AG154">
        <v>2.3860000000000001</v>
      </c>
      <c r="AH154">
        <v>0.53300000000000003</v>
      </c>
      <c r="AI154">
        <v>1.2649999999999999</v>
      </c>
    </row>
    <row r="155" spans="1:35" x14ac:dyDescent="0.35">
      <c r="A155">
        <v>202</v>
      </c>
      <c r="B155">
        <v>202</v>
      </c>
      <c r="C155" t="s">
        <v>38</v>
      </c>
      <c r="D155" t="s">
        <v>39</v>
      </c>
      <c r="E155">
        <v>2</v>
      </c>
      <c r="F155" t="s">
        <v>372</v>
      </c>
      <c r="G155">
        <v>4</v>
      </c>
      <c r="H155">
        <v>7</v>
      </c>
      <c r="I155">
        <v>1</v>
      </c>
      <c r="J155">
        <v>10</v>
      </c>
      <c r="K155">
        <v>10</v>
      </c>
      <c r="L155">
        <v>10</v>
      </c>
      <c r="M155">
        <v>1</v>
      </c>
      <c r="N155" t="s">
        <v>107</v>
      </c>
      <c r="O155" t="s">
        <v>42</v>
      </c>
      <c r="P155" t="s">
        <v>56</v>
      </c>
      <c r="Q155" t="s">
        <v>57</v>
      </c>
      <c r="R155" t="s">
        <v>62</v>
      </c>
      <c r="S155" t="s">
        <v>63</v>
      </c>
      <c r="T155" t="s">
        <v>108</v>
      </c>
      <c r="U155">
        <v>5</v>
      </c>
      <c r="V155" t="s">
        <v>58</v>
      </c>
      <c r="W155" t="s">
        <v>255</v>
      </c>
      <c r="X155" t="s">
        <v>191</v>
      </c>
      <c r="Y155">
        <v>1</v>
      </c>
      <c r="Z155">
        <v>2</v>
      </c>
      <c r="AA155">
        <v>48</v>
      </c>
      <c r="AB155">
        <v>1.286</v>
      </c>
      <c r="AC155" t="s">
        <v>255</v>
      </c>
      <c r="AD155">
        <v>4</v>
      </c>
      <c r="AE155">
        <v>4</v>
      </c>
      <c r="AF155">
        <v>0</v>
      </c>
      <c r="AG155">
        <v>2.597</v>
      </c>
      <c r="AH155">
        <v>0.433</v>
      </c>
      <c r="AI155">
        <v>1.282</v>
      </c>
    </row>
    <row r="156" spans="1:35" x14ac:dyDescent="0.35">
      <c r="A156">
        <v>202</v>
      </c>
      <c r="B156">
        <v>202</v>
      </c>
      <c r="C156" t="s">
        <v>38</v>
      </c>
      <c r="D156" t="s">
        <v>39</v>
      </c>
      <c r="E156">
        <v>2</v>
      </c>
      <c r="F156" t="s">
        <v>372</v>
      </c>
      <c r="G156">
        <v>4</v>
      </c>
      <c r="H156">
        <v>7</v>
      </c>
      <c r="I156">
        <v>1</v>
      </c>
      <c r="J156">
        <v>11</v>
      </c>
      <c r="K156">
        <v>4</v>
      </c>
      <c r="L156">
        <v>4</v>
      </c>
      <c r="M156">
        <v>1</v>
      </c>
      <c r="N156" t="s">
        <v>69</v>
      </c>
      <c r="O156" t="s">
        <v>42</v>
      </c>
      <c r="P156" t="s">
        <v>70</v>
      </c>
      <c r="Q156" t="s">
        <v>71</v>
      </c>
      <c r="R156" t="s">
        <v>62</v>
      </c>
      <c r="S156" t="s">
        <v>63</v>
      </c>
      <c r="T156" t="s">
        <v>72</v>
      </c>
      <c r="U156">
        <v>4</v>
      </c>
      <c r="V156" t="s">
        <v>122</v>
      </c>
      <c r="W156" t="s">
        <v>219</v>
      </c>
      <c r="X156" t="s">
        <v>175</v>
      </c>
      <c r="Y156">
        <v>1</v>
      </c>
      <c r="Z156">
        <v>2</v>
      </c>
      <c r="AA156">
        <v>48</v>
      </c>
      <c r="AB156">
        <v>1.4</v>
      </c>
      <c r="AC156" t="s">
        <v>122</v>
      </c>
      <c r="AD156">
        <v>2</v>
      </c>
      <c r="AE156">
        <v>5</v>
      </c>
      <c r="AF156">
        <v>0</v>
      </c>
      <c r="AG156">
        <v>1.2110000000000001</v>
      </c>
      <c r="AH156">
        <v>0.5</v>
      </c>
      <c r="AI156">
        <v>1.395</v>
      </c>
    </row>
    <row r="157" spans="1:35" x14ac:dyDescent="0.35">
      <c r="A157">
        <v>202</v>
      </c>
      <c r="B157">
        <v>202</v>
      </c>
      <c r="C157" t="s">
        <v>38</v>
      </c>
      <c r="D157" t="s">
        <v>39</v>
      </c>
      <c r="E157">
        <v>2</v>
      </c>
      <c r="F157" t="s">
        <v>372</v>
      </c>
      <c r="G157">
        <v>4</v>
      </c>
      <c r="H157">
        <v>7</v>
      </c>
      <c r="I157">
        <v>1</v>
      </c>
      <c r="J157">
        <v>12</v>
      </c>
      <c r="K157">
        <v>7</v>
      </c>
      <c r="L157">
        <v>7</v>
      </c>
      <c r="M157">
        <v>1</v>
      </c>
      <c r="N157" t="s">
        <v>41</v>
      </c>
      <c r="O157" t="s">
        <v>42</v>
      </c>
      <c r="P157" t="s">
        <v>43</v>
      </c>
      <c r="Q157" t="s">
        <v>44</v>
      </c>
      <c r="R157" t="s">
        <v>45</v>
      </c>
      <c r="S157" t="s">
        <v>46</v>
      </c>
      <c r="T157" t="s">
        <v>47</v>
      </c>
      <c r="U157">
        <v>2</v>
      </c>
      <c r="V157" t="s">
        <v>118</v>
      </c>
      <c r="W157" t="s">
        <v>247</v>
      </c>
      <c r="X157" t="s">
        <v>141</v>
      </c>
      <c r="Y157">
        <v>1</v>
      </c>
      <c r="Z157">
        <v>2</v>
      </c>
      <c r="AA157">
        <v>48</v>
      </c>
      <c r="AB157">
        <v>1.296</v>
      </c>
      <c r="AC157" t="s">
        <v>247</v>
      </c>
      <c r="AD157">
        <v>4</v>
      </c>
      <c r="AE157">
        <v>1</v>
      </c>
      <c r="AF157">
        <v>0</v>
      </c>
      <c r="AG157">
        <v>2.57</v>
      </c>
      <c r="AH157">
        <v>2.5169999999999999</v>
      </c>
      <c r="AI157">
        <v>1.2909999999999999</v>
      </c>
    </row>
    <row r="158" spans="1:35" x14ac:dyDescent="0.35">
      <c r="A158">
        <v>202</v>
      </c>
      <c r="B158">
        <v>202</v>
      </c>
      <c r="C158" t="s">
        <v>38</v>
      </c>
      <c r="D158" t="s">
        <v>39</v>
      </c>
      <c r="E158">
        <v>2</v>
      </c>
      <c r="F158" t="s">
        <v>372</v>
      </c>
      <c r="G158">
        <v>4</v>
      </c>
      <c r="H158">
        <v>7</v>
      </c>
      <c r="I158">
        <v>1</v>
      </c>
      <c r="J158">
        <v>13</v>
      </c>
      <c r="K158">
        <v>18</v>
      </c>
      <c r="L158">
        <v>18</v>
      </c>
      <c r="M158">
        <v>1</v>
      </c>
      <c r="N158" t="s">
        <v>174</v>
      </c>
      <c r="O158" t="s">
        <v>124</v>
      </c>
      <c r="P158" t="s">
        <v>153</v>
      </c>
      <c r="Q158" t="s">
        <v>154</v>
      </c>
      <c r="R158" t="s">
        <v>150</v>
      </c>
      <c r="S158" t="s">
        <v>53</v>
      </c>
      <c r="T158" t="s">
        <v>175</v>
      </c>
      <c r="U158">
        <v>2</v>
      </c>
      <c r="V158" t="s">
        <v>155</v>
      </c>
      <c r="W158" t="s">
        <v>82</v>
      </c>
      <c r="X158" t="s">
        <v>207</v>
      </c>
      <c r="Y158">
        <v>1</v>
      </c>
      <c r="Z158">
        <v>2</v>
      </c>
      <c r="AA158">
        <v>48</v>
      </c>
      <c r="AB158">
        <v>1.1259999999999999</v>
      </c>
      <c r="AC158" t="s">
        <v>175</v>
      </c>
      <c r="AD158">
        <v>1</v>
      </c>
      <c r="AE158">
        <v>2</v>
      </c>
      <c r="AF158">
        <v>1</v>
      </c>
      <c r="AG158">
        <v>1.409</v>
      </c>
      <c r="AH158">
        <v>0.91700000000000004</v>
      </c>
      <c r="AI158">
        <v>1.127</v>
      </c>
    </row>
    <row r="159" spans="1:35" x14ac:dyDescent="0.35">
      <c r="A159">
        <v>202</v>
      </c>
      <c r="B159">
        <v>202</v>
      </c>
      <c r="C159" t="s">
        <v>38</v>
      </c>
      <c r="D159" t="s">
        <v>39</v>
      </c>
      <c r="E159">
        <v>2</v>
      </c>
      <c r="F159" t="s">
        <v>372</v>
      </c>
      <c r="G159">
        <v>4</v>
      </c>
      <c r="H159">
        <v>7</v>
      </c>
      <c r="I159">
        <v>1</v>
      </c>
      <c r="J159">
        <v>14</v>
      </c>
      <c r="K159">
        <v>22</v>
      </c>
      <c r="L159">
        <v>22</v>
      </c>
      <c r="M159">
        <v>1</v>
      </c>
      <c r="N159" t="s">
        <v>146</v>
      </c>
      <c r="O159" t="s">
        <v>124</v>
      </c>
      <c r="P159" t="s">
        <v>125</v>
      </c>
      <c r="Q159" t="s">
        <v>126</v>
      </c>
      <c r="R159" t="s">
        <v>147</v>
      </c>
      <c r="S159" t="s">
        <v>63</v>
      </c>
      <c r="T159" t="s">
        <v>148</v>
      </c>
      <c r="U159">
        <v>2</v>
      </c>
      <c r="V159" t="s">
        <v>128</v>
      </c>
      <c r="W159" t="s">
        <v>255</v>
      </c>
      <c r="X159" t="s">
        <v>120</v>
      </c>
      <c r="Y159">
        <v>1</v>
      </c>
      <c r="Z159">
        <v>2</v>
      </c>
      <c r="AA159">
        <v>48</v>
      </c>
      <c r="AB159">
        <v>1.4259999999999999</v>
      </c>
      <c r="AC159" t="s">
        <v>128</v>
      </c>
      <c r="AD159">
        <v>2</v>
      </c>
      <c r="AE159">
        <v>5</v>
      </c>
      <c r="AF159">
        <v>0</v>
      </c>
      <c r="AG159">
        <v>1.1180000000000001</v>
      </c>
      <c r="AH159">
        <v>0.75</v>
      </c>
      <c r="AI159">
        <v>1.423</v>
      </c>
    </row>
    <row r="160" spans="1:35" x14ac:dyDescent="0.35">
      <c r="A160">
        <v>202</v>
      </c>
      <c r="B160">
        <v>202</v>
      </c>
      <c r="C160" t="s">
        <v>38</v>
      </c>
      <c r="D160" t="s">
        <v>39</v>
      </c>
      <c r="E160">
        <v>2</v>
      </c>
      <c r="F160" t="s">
        <v>372</v>
      </c>
      <c r="G160">
        <v>4</v>
      </c>
      <c r="H160">
        <v>7</v>
      </c>
      <c r="I160">
        <v>1</v>
      </c>
      <c r="J160">
        <v>15</v>
      </c>
      <c r="K160">
        <v>23</v>
      </c>
      <c r="L160">
        <v>23</v>
      </c>
      <c r="M160">
        <v>1</v>
      </c>
      <c r="N160" t="s">
        <v>176</v>
      </c>
      <c r="O160" t="s">
        <v>124</v>
      </c>
      <c r="P160" t="s">
        <v>177</v>
      </c>
      <c r="Q160" t="s">
        <v>178</v>
      </c>
      <c r="R160" t="s">
        <v>132</v>
      </c>
      <c r="S160" t="s">
        <v>81</v>
      </c>
      <c r="T160" t="s">
        <v>179</v>
      </c>
      <c r="U160">
        <v>4</v>
      </c>
      <c r="V160" t="s">
        <v>145</v>
      </c>
      <c r="W160" t="s">
        <v>225</v>
      </c>
      <c r="X160" t="s">
        <v>116</v>
      </c>
      <c r="Y160">
        <v>2</v>
      </c>
      <c r="Z160">
        <v>2</v>
      </c>
      <c r="AA160">
        <v>48</v>
      </c>
      <c r="AB160">
        <v>1.1259999999999999</v>
      </c>
      <c r="AC160" t="s">
        <v>179</v>
      </c>
      <c r="AD160">
        <v>1</v>
      </c>
      <c r="AE160">
        <v>4</v>
      </c>
      <c r="AF160">
        <v>1</v>
      </c>
      <c r="AG160">
        <v>2.085</v>
      </c>
      <c r="AH160">
        <v>0.79900000000000004</v>
      </c>
      <c r="AI160">
        <v>1.1259999999999999</v>
      </c>
    </row>
    <row r="161" spans="1:35" x14ac:dyDescent="0.35">
      <c r="A161">
        <v>202</v>
      </c>
      <c r="B161">
        <v>202</v>
      </c>
      <c r="C161" t="s">
        <v>38</v>
      </c>
      <c r="D161" t="s">
        <v>39</v>
      </c>
      <c r="E161">
        <v>2</v>
      </c>
      <c r="F161" t="s">
        <v>372</v>
      </c>
      <c r="G161">
        <v>4</v>
      </c>
      <c r="H161">
        <v>7</v>
      </c>
      <c r="I161">
        <v>1</v>
      </c>
      <c r="J161">
        <v>16</v>
      </c>
      <c r="K161">
        <v>21</v>
      </c>
      <c r="L161">
        <v>21</v>
      </c>
      <c r="M161">
        <v>1</v>
      </c>
      <c r="N161" t="s">
        <v>123</v>
      </c>
      <c r="O161" t="s">
        <v>124</v>
      </c>
      <c r="P161" t="s">
        <v>125</v>
      </c>
      <c r="Q161" t="s">
        <v>126</v>
      </c>
      <c r="R161" t="s">
        <v>127</v>
      </c>
      <c r="S161" t="s">
        <v>46</v>
      </c>
      <c r="T161" t="s">
        <v>128</v>
      </c>
      <c r="U161">
        <v>1</v>
      </c>
      <c r="V161" t="s">
        <v>195</v>
      </c>
      <c r="W161" t="s">
        <v>243</v>
      </c>
      <c r="X161" t="s">
        <v>114</v>
      </c>
      <c r="Y161">
        <v>2</v>
      </c>
      <c r="Z161">
        <v>2</v>
      </c>
      <c r="AA161">
        <v>48</v>
      </c>
      <c r="AB161">
        <v>1.488</v>
      </c>
      <c r="AC161" t="s">
        <v>243</v>
      </c>
      <c r="AD161">
        <v>4</v>
      </c>
      <c r="AE161">
        <v>4</v>
      </c>
      <c r="AF161">
        <v>0</v>
      </c>
      <c r="AG161">
        <v>2.5939999999999999</v>
      </c>
      <c r="AH161">
        <v>0.433</v>
      </c>
      <c r="AI161">
        <v>1.4850000000000001</v>
      </c>
    </row>
    <row r="162" spans="1:35" x14ac:dyDescent="0.35">
      <c r="A162">
        <v>202</v>
      </c>
      <c r="B162">
        <v>202</v>
      </c>
      <c r="C162" t="s">
        <v>38</v>
      </c>
      <c r="D162" t="s">
        <v>39</v>
      </c>
      <c r="E162">
        <v>2</v>
      </c>
      <c r="F162" t="s">
        <v>372</v>
      </c>
      <c r="G162">
        <v>4</v>
      </c>
      <c r="H162">
        <v>7</v>
      </c>
      <c r="I162">
        <v>1</v>
      </c>
      <c r="J162">
        <v>17</v>
      </c>
      <c r="K162">
        <v>19</v>
      </c>
      <c r="L162">
        <v>19</v>
      </c>
      <c r="M162">
        <v>1</v>
      </c>
      <c r="N162" t="s">
        <v>134</v>
      </c>
      <c r="O162" t="s">
        <v>124</v>
      </c>
      <c r="P162" t="s">
        <v>135</v>
      </c>
      <c r="Q162" t="s">
        <v>136</v>
      </c>
      <c r="R162" t="s">
        <v>127</v>
      </c>
      <c r="S162" t="s">
        <v>46</v>
      </c>
      <c r="T162" t="s">
        <v>137</v>
      </c>
      <c r="U162">
        <v>5</v>
      </c>
      <c r="V162" t="s">
        <v>151</v>
      </c>
      <c r="W162" t="s">
        <v>64</v>
      </c>
      <c r="X162" t="s">
        <v>245</v>
      </c>
      <c r="Y162">
        <v>1</v>
      </c>
      <c r="Z162">
        <v>2</v>
      </c>
      <c r="AA162">
        <v>48</v>
      </c>
      <c r="AB162">
        <v>1.3280000000000001</v>
      </c>
      <c r="AC162" t="s">
        <v>137</v>
      </c>
      <c r="AD162">
        <v>1</v>
      </c>
      <c r="AE162">
        <v>5</v>
      </c>
      <c r="AF162">
        <v>1</v>
      </c>
      <c r="AG162">
        <v>2.657</v>
      </c>
      <c r="AH162">
        <v>0.36699999999999999</v>
      </c>
      <c r="AI162">
        <v>1.325</v>
      </c>
    </row>
    <row r="163" spans="1:35" x14ac:dyDescent="0.35">
      <c r="A163">
        <v>202</v>
      </c>
      <c r="B163">
        <v>202</v>
      </c>
      <c r="C163" t="s">
        <v>38</v>
      </c>
      <c r="D163" t="s">
        <v>39</v>
      </c>
      <c r="E163">
        <v>2</v>
      </c>
      <c r="F163" t="s">
        <v>372</v>
      </c>
      <c r="G163">
        <v>4</v>
      </c>
      <c r="H163">
        <v>7</v>
      </c>
      <c r="I163">
        <v>1</v>
      </c>
      <c r="J163">
        <v>18</v>
      </c>
      <c r="K163">
        <v>16</v>
      </c>
      <c r="L163">
        <v>16</v>
      </c>
      <c r="M163">
        <v>1</v>
      </c>
      <c r="N163" t="s">
        <v>170</v>
      </c>
      <c r="O163" t="s">
        <v>124</v>
      </c>
      <c r="P163" t="s">
        <v>157</v>
      </c>
      <c r="Q163" t="s">
        <v>158</v>
      </c>
      <c r="R163" t="s">
        <v>147</v>
      </c>
      <c r="S163" t="s">
        <v>63</v>
      </c>
      <c r="T163" t="s">
        <v>171</v>
      </c>
      <c r="U163">
        <v>1</v>
      </c>
      <c r="V163" t="s">
        <v>159</v>
      </c>
      <c r="W163" t="s">
        <v>259</v>
      </c>
      <c r="X163" t="s">
        <v>47</v>
      </c>
      <c r="Y163">
        <v>1</v>
      </c>
      <c r="Z163">
        <v>2</v>
      </c>
      <c r="AA163">
        <v>48</v>
      </c>
      <c r="AB163">
        <v>1.448</v>
      </c>
      <c r="AC163" t="s">
        <v>259</v>
      </c>
      <c r="AD163">
        <v>4</v>
      </c>
      <c r="AE163">
        <v>5</v>
      </c>
      <c r="AF163">
        <v>0</v>
      </c>
      <c r="AG163">
        <v>3.0739999999999998</v>
      </c>
      <c r="AH163">
        <v>0.56599999999999995</v>
      </c>
      <c r="AI163">
        <v>1.45</v>
      </c>
    </row>
    <row r="164" spans="1:35" x14ac:dyDescent="0.35">
      <c r="A164">
        <v>202</v>
      </c>
      <c r="B164">
        <v>202</v>
      </c>
      <c r="C164" t="s">
        <v>38</v>
      </c>
      <c r="D164" t="s">
        <v>39</v>
      </c>
      <c r="E164">
        <v>2</v>
      </c>
      <c r="F164" t="s">
        <v>372</v>
      </c>
      <c r="G164">
        <v>4</v>
      </c>
      <c r="H164">
        <v>7</v>
      </c>
      <c r="I164">
        <v>1</v>
      </c>
      <c r="J164">
        <v>19</v>
      </c>
      <c r="K164">
        <v>13</v>
      </c>
      <c r="L164">
        <v>13</v>
      </c>
      <c r="M164">
        <v>1</v>
      </c>
      <c r="N164" t="s">
        <v>188</v>
      </c>
      <c r="O164" t="s">
        <v>124</v>
      </c>
      <c r="P164" t="s">
        <v>163</v>
      </c>
      <c r="Q164" t="s">
        <v>164</v>
      </c>
      <c r="R164" t="s">
        <v>127</v>
      </c>
      <c r="S164" t="s">
        <v>46</v>
      </c>
      <c r="T164" t="s">
        <v>189</v>
      </c>
      <c r="U164">
        <v>4</v>
      </c>
      <c r="V164" t="s">
        <v>187</v>
      </c>
      <c r="W164" t="s">
        <v>118</v>
      </c>
      <c r="X164" t="s">
        <v>238</v>
      </c>
      <c r="Y164">
        <v>2</v>
      </c>
      <c r="Z164">
        <v>2</v>
      </c>
      <c r="AA164">
        <v>48</v>
      </c>
      <c r="AB164">
        <v>1.421</v>
      </c>
      <c r="AC164" t="s">
        <v>187</v>
      </c>
      <c r="AD164">
        <v>3</v>
      </c>
      <c r="AE164">
        <v>2</v>
      </c>
      <c r="AF164">
        <v>0</v>
      </c>
      <c r="AG164">
        <v>3.4630000000000001</v>
      </c>
      <c r="AH164">
        <v>0.9</v>
      </c>
      <c r="AI164">
        <v>1.4179999999999999</v>
      </c>
    </row>
    <row r="165" spans="1:35" x14ac:dyDescent="0.35">
      <c r="A165">
        <v>202</v>
      </c>
      <c r="B165">
        <v>202</v>
      </c>
      <c r="C165" t="s">
        <v>38</v>
      </c>
      <c r="D165" t="s">
        <v>39</v>
      </c>
      <c r="E165">
        <v>2</v>
      </c>
      <c r="F165" t="s">
        <v>372</v>
      </c>
      <c r="G165">
        <v>4</v>
      </c>
      <c r="H165">
        <v>7</v>
      </c>
      <c r="I165">
        <v>1</v>
      </c>
      <c r="J165">
        <v>20</v>
      </c>
      <c r="K165">
        <v>24</v>
      </c>
      <c r="L165">
        <v>24</v>
      </c>
      <c r="M165">
        <v>1</v>
      </c>
      <c r="N165" t="s">
        <v>198</v>
      </c>
      <c r="O165" t="s">
        <v>124</v>
      </c>
      <c r="P165" t="s">
        <v>177</v>
      </c>
      <c r="Q165" t="s">
        <v>178</v>
      </c>
      <c r="R165" t="s">
        <v>150</v>
      </c>
      <c r="S165" t="s">
        <v>53</v>
      </c>
      <c r="T165" t="s">
        <v>199</v>
      </c>
      <c r="U165">
        <v>5</v>
      </c>
      <c r="V165" t="s">
        <v>179</v>
      </c>
      <c r="W165" t="s">
        <v>104</v>
      </c>
      <c r="X165" t="s">
        <v>222</v>
      </c>
      <c r="Y165">
        <v>1</v>
      </c>
      <c r="Z165">
        <v>2</v>
      </c>
      <c r="AA165">
        <v>48</v>
      </c>
      <c r="AB165">
        <v>1.1879999999999999</v>
      </c>
      <c r="AC165" t="s">
        <v>179</v>
      </c>
      <c r="AD165">
        <v>2</v>
      </c>
      <c r="AE165">
        <v>4</v>
      </c>
      <c r="AF165">
        <v>0</v>
      </c>
      <c r="AG165">
        <v>3.0350000000000001</v>
      </c>
      <c r="AH165">
        <v>0.51700000000000002</v>
      </c>
      <c r="AI165">
        <v>1.1859999999999999</v>
      </c>
    </row>
    <row r="166" spans="1:35" x14ac:dyDescent="0.35">
      <c r="A166">
        <v>202</v>
      </c>
      <c r="B166">
        <v>202</v>
      </c>
      <c r="C166" t="s">
        <v>38</v>
      </c>
      <c r="D166" t="s">
        <v>39</v>
      </c>
      <c r="E166">
        <v>2</v>
      </c>
      <c r="F166" t="s">
        <v>372</v>
      </c>
      <c r="G166">
        <v>4</v>
      </c>
      <c r="H166">
        <v>7</v>
      </c>
      <c r="I166">
        <v>1</v>
      </c>
      <c r="J166">
        <v>21</v>
      </c>
      <c r="K166">
        <v>17</v>
      </c>
      <c r="L166">
        <v>17</v>
      </c>
      <c r="M166">
        <v>1</v>
      </c>
      <c r="N166" t="s">
        <v>152</v>
      </c>
      <c r="O166" t="s">
        <v>124</v>
      </c>
      <c r="P166" t="s">
        <v>153</v>
      </c>
      <c r="Q166" t="s">
        <v>154</v>
      </c>
      <c r="R166" t="s">
        <v>147</v>
      </c>
      <c r="S166" t="s">
        <v>63</v>
      </c>
      <c r="T166" t="s">
        <v>155</v>
      </c>
      <c r="U166">
        <v>4</v>
      </c>
      <c r="V166" t="s">
        <v>193</v>
      </c>
      <c r="W166" t="s">
        <v>112</v>
      </c>
      <c r="X166" t="s">
        <v>249</v>
      </c>
      <c r="Y166">
        <v>2</v>
      </c>
      <c r="Z166">
        <v>2</v>
      </c>
      <c r="AA166">
        <v>48</v>
      </c>
      <c r="AB166">
        <v>0.877</v>
      </c>
      <c r="AC166" t="s">
        <v>193</v>
      </c>
      <c r="AD166">
        <v>3</v>
      </c>
      <c r="AE166">
        <v>1</v>
      </c>
      <c r="AF166">
        <v>0</v>
      </c>
      <c r="AG166">
        <v>2.613</v>
      </c>
      <c r="AH166">
        <v>0.36599999999999999</v>
      </c>
      <c r="AI166">
        <v>0.876</v>
      </c>
    </row>
    <row r="167" spans="1:35" x14ac:dyDescent="0.35">
      <c r="A167">
        <v>202</v>
      </c>
      <c r="B167">
        <v>202</v>
      </c>
      <c r="C167" t="s">
        <v>38</v>
      </c>
      <c r="D167" t="s">
        <v>39</v>
      </c>
      <c r="E167">
        <v>2</v>
      </c>
      <c r="F167" t="s">
        <v>372</v>
      </c>
      <c r="G167">
        <v>4</v>
      </c>
      <c r="H167">
        <v>7</v>
      </c>
      <c r="I167">
        <v>1</v>
      </c>
      <c r="J167">
        <v>22</v>
      </c>
      <c r="K167">
        <v>20</v>
      </c>
      <c r="L167">
        <v>20</v>
      </c>
      <c r="M167">
        <v>1</v>
      </c>
      <c r="N167" t="s">
        <v>149</v>
      </c>
      <c r="O167" t="s">
        <v>124</v>
      </c>
      <c r="P167" t="s">
        <v>135</v>
      </c>
      <c r="Q167" t="s">
        <v>136</v>
      </c>
      <c r="R167" t="s">
        <v>150</v>
      </c>
      <c r="S167" t="s">
        <v>53</v>
      </c>
      <c r="T167" t="s">
        <v>151</v>
      </c>
      <c r="U167">
        <v>1</v>
      </c>
      <c r="V167" t="s">
        <v>175</v>
      </c>
      <c r="W167" t="s">
        <v>86</v>
      </c>
      <c r="X167" t="s">
        <v>228</v>
      </c>
      <c r="Y167">
        <v>2</v>
      </c>
      <c r="Z167">
        <v>2</v>
      </c>
      <c r="AA167">
        <v>48</v>
      </c>
      <c r="AB167">
        <v>1.3160000000000001</v>
      </c>
      <c r="AC167" t="s">
        <v>151</v>
      </c>
      <c r="AD167">
        <v>1</v>
      </c>
      <c r="AE167">
        <v>1</v>
      </c>
      <c r="AF167">
        <v>1</v>
      </c>
      <c r="AG167">
        <v>1.0529999999999999</v>
      </c>
      <c r="AH167">
        <v>0.88400000000000001</v>
      </c>
      <c r="AI167">
        <v>1.3109999999999999</v>
      </c>
    </row>
    <row r="168" spans="1:35" x14ac:dyDescent="0.35">
      <c r="A168">
        <v>202</v>
      </c>
      <c r="B168">
        <v>202</v>
      </c>
      <c r="C168" t="s">
        <v>38</v>
      </c>
      <c r="D168" t="s">
        <v>39</v>
      </c>
      <c r="E168">
        <v>2</v>
      </c>
      <c r="F168" t="s">
        <v>372</v>
      </c>
      <c r="G168">
        <v>4</v>
      </c>
      <c r="H168">
        <v>7</v>
      </c>
      <c r="I168">
        <v>1</v>
      </c>
      <c r="J168">
        <v>23</v>
      </c>
      <c r="K168">
        <v>15</v>
      </c>
      <c r="L168">
        <v>15</v>
      </c>
      <c r="M168">
        <v>1</v>
      </c>
      <c r="N168" t="s">
        <v>156</v>
      </c>
      <c r="O168" t="s">
        <v>124</v>
      </c>
      <c r="P168" t="s">
        <v>157</v>
      </c>
      <c r="Q168" t="s">
        <v>158</v>
      </c>
      <c r="R168" t="s">
        <v>132</v>
      </c>
      <c r="S168" t="s">
        <v>81</v>
      </c>
      <c r="T168" t="s">
        <v>159</v>
      </c>
      <c r="U168">
        <v>2</v>
      </c>
      <c r="V168" t="s">
        <v>165</v>
      </c>
      <c r="W168" t="s">
        <v>241</v>
      </c>
      <c r="X168" t="s">
        <v>94</v>
      </c>
      <c r="Y168">
        <v>2</v>
      </c>
      <c r="Z168">
        <v>2</v>
      </c>
      <c r="AA168">
        <v>48</v>
      </c>
      <c r="AB168">
        <v>1.3859999999999999</v>
      </c>
      <c r="AC168" t="s">
        <v>159</v>
      </c>
      <c r="AD168">
        <v>1</v>
      </c>
      <c r="AE168">
        <v>2</v>
      </c>
      <c r="AF168">
        <v>1</v>
      </c>
      <c r="AG168">
        <v>2.4529999999999998</v>
      </c>
      <c r="AH168">
        <v>1.234</v>
      </c>
      <c r="AI168">
        <v>1.39</v>
      </c>
    </row>
    <row r="169" spans="1:35" x14ac:dyDescent="0.35">
      <c r="A169">
        <v>202</v>
      </c>
      <c r="B169">
        <v>202</v>
      </c>
      <c r="C169" t="s">
        <v>38</v>
      </c>
      <c r="D169" t="s">
        <v>39</v>
      </c>
      <c r="E169">
        <v>2</v>
      </c>
      <c r="F169" t="s">
        <v>372</v>
      </c>
      <c r="G169">
        <v>4</v>
      </c>
      <c r="H169">
        <v>7</v>
      </c>
      <c r="I169">
        <v>1</v>
      </c>
      <c r="J169">
        <v>24</v>
      </c>
      <c r="K169">
        <v>14</v>
      </c>
      <c r="L169">
        <v>14</v>
      </c>
      <c r="M169">
        <v>1</v>
      </c>
      <c r="N169" t="s">
        <v>162</v>
      </c>
      <c r="O169" t="s">
        <v>124</v>
      </c>
      <c r="P169" t="s">
        <v>163</v>
      </c>
      <c r="Q169" t="s">
        <v>164</v>
      </c>
      <c r="R169" t="s">
        <v>132</v>
      </c>
      <c r="S169" t="s">
        <v>81</v>
      </c>
      <c r="T169" t="s">
        <v>165</v>
      </c>
      <c r="U169">
        <v>1</v>
      </c>
      <c r="V169" t="s">
        <v>189</v>
      </c>
      <c r="W169" t="s">
        <v>247</v>
      </c>
      <c r="X169" t="s">
        <v>90</v>
      </c>
      <c r="Y169">
        <v>1</v>
      </c>
      <c r="Z169">
        <v>2</v>
      </c>
      <c r="AA169">
        <v>48</v>
      </c>
      <c r="AB169">
        <v>1.4790000000000001</v>
      </c>
      <c r="AC169" t="s">
        <v>247</v>
      </c>
      <c r="AD169">
        <v>4</v>
      </c>
      <c r="AE169">
        <v>5</v>
      </c>
      <c r="AF169">
        <v>0</v>
      </c>
      <c r="AG169">
        <v>1.393</v>
      </c>
      <c r="AH169">
        <v>0.499</v>
      </c>
      <c r="AI169">
        <v>1.47</v>
      </c>
    </row>
    <row r="170" spans="1:35" x14ac:dyDescent="0.35">
      <c r="A170">
        <v>202</v>
      </c>
      <c r="B170">
        <v>202</v>
      </c>
      <c r="C170" t="s">
        <v>38</v>
      </c>
      <c r="D170" t="s">
        <v>39</v>
      </c>
      <c r="E170">
        <v>2</v>
      </c>
      <c r="F170" t="s">
        <v>372</v>
      </c>
      <c r="G170">
        <v>4</v>
      </c>
      <c r="H170">
        <v>7</v>
      </c>
      <c r="I170">
        <v>1</v>
      </c>
      <c r="J170">
        <v>25</v>
      </c>
      <c r="K170">
        <v>26</v>
      </c>
      <c r="L170">
        <v>26</v>
      </c>
      <c r="M170">
        <v>1</v>
      </c>
      <c r="N170" t="s">
        <v>256</v>
      </c>
      <c r="O170" t="s">
        <v>201</v>
      </c>
      <c r="P170" t="s">
        <v>202</v>
      </c>
      <c r="Q170" t="s">
        <v>221</v>
      </c>
      <c r="R170" t="s">
        <v>202</v>
      </c>
      <c r="S170" t="s">
        <v>81</v>
      </c>
      <c r="T170" t="s">
        <v>257</v>
      </c>
      <c r="U170">
        <v>4</v>
      </c>
      <c r="V170" t="s">
        <v>222</v>
      </c>
      <c r="W170" t="s">
        <v>116</v>
      </c>
      <c r="X170" t="s">
        <v>175</v>
      </c>
      <c r="Y170">
        <v>1</v>
      </c>
      <c r="Z170">
        <v>2</v>
      </c>
      <c r="AA170">
        <v>48</v>
      </c>
      <c r="AB170">
        <v>1.4059999999999999</v>
      </c>
      <c r="AC170" t="s">
        <v>257</v>
      </c>
      <c r="AD170">
        <v>1</v>
      </c>
      <c r="AE170">
        <v>4</v>
      </c>
      <c r="AF170">
        <v>1</v>
      </c>
      <c r="AG170">
        <v>2.242</v>
      </c>
      <c r="AH170">
        <v>0.63300000000000001</v>
      </c>
      <c r="AI170">
        <v>1.4</v>
      </c>
    </row>
    <row r="171" spans="1:35" x14ac:dyDescent="0.35">
      <c r="A171">
        <v>202</v>
      </c>
      <c r="B171">
        <v>202</v>
      </c>
      <c r="C171" t="s">
        <v>38</v>
      </c>
      <c r="D171" t="s">
        <v>39</v>
      </c>
      <c r="E171">
        <v>2</v>
      </c>
      <c r="F171" t="s">
        <v>372</v>
      </c>
      <c r="G171">
        <v>4</v>
      </c>
      <c r="H171">
        <v>7</v>
      </c>
      <c r="I171">
        <v>1</v>
      </c>
      <c r="J171">
        <v>26</v>
      </c>
      <c r="K171">
        <v>33</v>
      </c>
      <c r="L171">
        <v>33</v>
      </c>
      <c r="M171">
        <v>1</v>
      </c>
      <c r="N171" t="s">
        <v>258</v>
      </c>
      <c r="O171" t="s">
        <v>201</v>
      </c>
      <c r="P171" t="s">
        <v>202</v>
      </c>
      <c r="Q171" t="s">
        <v>209</v>
      </c>
      <c r="R171" t="s">
        <v>202</v>
      </c>
      <c r="S171" t="s">
        <v>46</v>
      </c>
      <c r="T171" t="s">
        <v>259</v>
      </c>
      <c r="U171">
        <v>2</v>
      </c>
      <c r="V171" t="s">
        <v>210</v>
      </c>
      <c r="W171" t="s">
        <v>120</v>
      </c>
      <c r="X171" t="s">
        <v>199</v>
      </c>
      <c r="Y171">
        <v>1</v>
      </c>
      <c r="Z171">
        <v>2</v>
      </c>
      <c r="AA171">
        <v>48</v>
      </c>
      <c r="AB171">
        <v>1.466</v>
      </c>
      <c r="AC171" t="s">
        <v>259</v>
      </c>
      <c r="AD171">
        <v>1</v>
      </c>
      <c r="AE171">
        <v>2</v>
      </c>
      <c r="AF171">
        <v>1</v>
      </c>
      <c r="AG171">
        <v>2.6619999999999999</v>
      </c>
      <c r="AH171">
        <v>0.98399999999999999</v>
      </c>
      <c r="AI171">
        <v>1.4630000000000001</v>
      </c>
    </row>
    <row r="172" spans="1:35" x14ac:dyDescent="0.35">
      <c r="A172">
        <v>202</v>
      </c>
      <c r="B172">
        <v>202</v>
      </c>
      <c r="C172" t="s">
        <v>38</v>
      </c>
      <c r="D172" t="s">
        <v>39</v>
      </c>
      <c r="E172">
        <v>2</v>
      </c>
      <c r="F172" t="s">
        <v>372</v>
      </c>
      <c r="G172">
        <v>4</v>
      </c>
      <c r="H172">
        <v>7</v>
      </c>
      <c r="I172">
        <v>1</v>
      </c>
      <c r="J172">
        <v>27</v>
      </c>
      <c r="K172">
        <v>27</v>
      </c>
      <c r="L172">
        <v>27</v>
      </c>
      <c r="M172">
        <v>1</v>
      </c>
      <c r="N172" t="s">
        <v>205</v>
      </c>
      <c r="O172" t="s">
        <v>201</v>
      </c>
      <c r="P172" t="s">
        <v>202</v>
      </c>
      <c r="Q172" t="s">
        <v>206</v>
      </c>
      <c r="R172" t="s">
        <v>202</v>
      </c>
      <c r="S172" t="s">
        <v>81</v>
      </c>
      <c r="T172" t="s">
        <v>207</v>
      </c>
      <c r="U172">
        <v>4</v>
      </c>
      <c r="V172" t="s">
        <v>257</v>
      </c>
      <c r="W172" t="s">
        <v>155</v>
      </c>
      <c r="X172" t="s">
        <v>106</v>
      </c>
      <c r="Y172">
        <v>2</v>
      </c>
      <c r="Z172">
        <v>2</v>
      </c>
      <c r="AA172">
        <v>48</v>
      </c>
      <c r="AB172">
        <v>1.397</v>
      </c>
      <c r="AC172" t="s">
        <v>207</v>
      </c>
      <c r="AD172">
        <v>1</v>
      </c>
      <c r="AE172">
        <v>4</v>
      </c>
      <c r="AF172">
        <v>1</v>
      </c>
      <c r="AG172">
        <v>3.879</v>
      </c>
      <c r="AH172">
        <v>0.59899999999999998</v>
      </c>
      <c r="AI172">
        <v>1.395</v>
      </c>
    </row>
    <row r="173" spans="1:35" x14ac:dyDescent="0.35">
      <c r="A173">
        <v>202</v>
      </c>
      <c r="B173">
        <v>202</v>
      </c>
      <c r="C173" t="s">
        <v>38</v>
      </c>
      <c r="D173" t="s">
        <v>39</v>
      </c>
      <c r="E173">
        <v>2</v>
      </c>
      <c r="F173" t="s">
        <v>372</v>
      </c>
      <c r="G173">
        <v>4</v>
      </c>
      <c r="H173">
        <v>7</v>
      </c>
      <c r="I173">
        <v>1</v>
      </c>
      <c r="J173">
        <v>28</v>
      </c>
      <c r="K173">
        <v>35</v>
      </c>
      <c r="L173">
        <v>35</v>
      </c>
      <c r="M173">
        <v>1</v>
      </c>
      <c r="N173" t="s">
        <v>260</v>
      </c>
      <c r="O173" t="s">
        <v>201</v>
      </c>
      <c r="P173" t="s">
        <v>202</v>
      </c>
      <c r="Q173" t="s">
        <v>232</v>
      </c>
      <c r="R173" t="s">
        <v>202</v>
      </c>
      <c r="S173" t="s">
        <v>81</v>
      </c>
      <c r="T173" t="s">
        <v>261</v>
      </c>
      <c r="U173">
        <v>4</v>
      </c>
      <c r="V173" t="s">
        <v>233</v>
      </c>
      <c r="W173" t="s">
        <v>72</v>
      </c>
      <c r="X173" t="s">
        <v>148</v>
      </c>
      <c r="Y173">
        <v>1</v>
      </c>
      <c r="Z173">
        <v>2</v>
      </c>
      <c r="AA173">
        <v>48</v>
      </c>
      <c r="AB173">
        <v>1.3160000000000001</v>
      </c>
      <c r="AC173" t="s">
        <v>233</v>
      </c>
      <c r="AD173">
        <v>2</v>
      </c>
      <c r="AE173">
        <v>1</v>
      </c>
      <c r="AF173">
        <v>0</v>
      </c>
      <c r="AG173">
        <v>2.923</v>
      </c>
      <c r="AH173">
        <v>0.46700000000000003</v>
      </c>
      <c r="AI173">
        <v>1.3140000000000001</v>
      </c>
    </row>
    <row r="174" spans="1:35" x14ac:dyDescent="0.35">
      <c r="A174">
        <v>202</v>
      </c>
      <c r="B174">
        <v>202</v>
      </c>
      <c r="C174" t="s">
        <v>38</v>
      </c>
      <c r="D174" t="s">
        <v>39</v>
      </c>
      <c r="E174">
        <v>2</v>
      </c>
      <c r="F174" t="s">
        <v>372</v>
      </c>
      <c r="G174">
        <v>4</v>
      </c>
      <c r="H174">
        <v>7</v>
      </c>
      <c r="I174">
        <v>1</v>
      </c>
      <c r="J174">
        <v>29</v>
      </c>
      <c r="K174">
        <v>25</v>
      </c>
      <c r="L174">
        <v>25</v>
      </c>
      <c r="M174">
        <v>1</v>
      </c>
      <c r="N174" t="s">
        <v>220</v>
      </c>
      <c r="O174" t="s">
        <v>201</v>
      </c>
      <c r="P174" t="s">
        <v>202</v>
      </c>
      <c r="Q174" t="s">
        <v>221</v>
      </c>
      <c r="R174" t="s">
        <v>202</v>
      </c>
      <c r="S174" t="s">
        <v>46</v>
      </c>
      <c r="T174" t="s">
        <v>222</v>
      </c>
      <c r="U174">
        <v>2</v>
      </c>
      <c r="V174" t="s">
        <v>236</v>
      </c>
      <c r="W174" t="s">
        <v>100</v>
      </c>
      <c r="X174" t="s">
        <v>171</v>
      </c>
      <c r="Y174">
        <v>2</v>
      </c>
      <c r="Z174">
        <v>2</v>
      </c>
      <c r="AA174">
        <v>48</v>
      </c>
      <c r="AB174">
        <v>1.385</v>
      </c>
      <c r="AC174" t="s">
        <v>236</v>
      </c>
      <c r="AD174">
        <v>3</v>
      </c>
      <c r="AE174">
        <v>1</v>
      </c>
      <c r="AF174">
        <v>0</v>
      </c>
      <c r="AG174">
        <v>3.254</v>
      </c>
      <c r="AH174">
        <v>0.5</v>
      </c>
      <c r="AI174">
        <v>1.3859999999999999</v>
      </c>
    </row>
    <row r="175" spans="1:35" x14ac:dyDescent="0.35">
      <c r="A175">
        <v>202</v>
      </c>
      <c r="B175">
        <v>202</v>
      </c>
      <c r="C175" t="s">
        <v>38</v>
      </c>
      <c r="D175" t="s">
        <v>39</v>
      </c>
      <c r="E175">
        <v>2</v>
      </c>
      <c r="F175" t="s">
        <v>372</v>
      </c>
      <c r="G175">
        <v>4</v>
      </c>
      <c r="H175">
        <v>7</v>
      </c>
      <c r="I175">
        <v>1</v>
      </c>
      <c r="J175">
        <v>30</v>
      </c>
      <c r="K175">
        <v>29</v>
      </c>
      <c r="L175">
        <v>29</v>
      </c>
      <c r="M175">
        <v>1</v>
      </c>
      <c r="N175" t="s">
        <v>214</v>
      </c>
      <c r="O175" t="s">
        <v>201</v>
      </c>
      <c r="P175" t="s">
        <v>202</v>
      </c>
      <c r="Q175" t="s">
        <v>215</v>
      </c>
      <c r="R175" t="s">
        <v>202</v>
      </c>
      <c r="S175" t="s">
        <v>63</v>
      </c>
      <c r="T175" t="s">
        <v>216</v>
      </c>
      <c r="U175">
        <v>4</v>
      </c>
      <c r="V175" t="s">
        <v>241</v>
      </c>
      <c r="W175" t="s">
        <v>90</v>
      </c>
      <c r="X175" t="s">
        <v>137</v>
      </c>
      <c r="Y175">
        <v>2</v>
      </c>
      <c r="Z175">
        <v>2</v>
      </c>
      <c r="AA175">
        <v>48</v>
      </c>
      <c r="AB175">
        <v>1.397</v>
      </c>
      <c r="AC175" t="s">
        <v>216</v>
      </c>
      <c r="AD175">
        <v>1</v>
      </c>
      <c r="AE175">
        <v>4</v>
      </c>
      <c r="AF175">
        <v>1</v>
      </c>
      <c r="AG175">
        <v>3.177</v>
      </c>
      <c r="AH175">
        <v>0.36599999999999999</v>
      </c>
      <c r="AI175">
        <v>1.391</v>
      </c>
    </row>
    <row r="176" spans="1:35" x14ac:dyDescent="0.35">
      <c r="A176">
        <v>202</v>
      </c>
      <c r="B176">
        <v>202</v>
      </c>
      <c r="C176" t="s">
        <v>38</v>
      </c>
      <c r="D176" t="s">
        <v>39</v>
      </c>
      <c r="E176">
        <v>2</v>
      </c>
      <c r="F176" t="s">
        <v>372</v>
      </c>
      <c r="G176">
        <v>4</v>
      </c>
      <c r="H176">
        <v>7</v>
      </c>
      <c r="I176">
        <v>1</v>
      </c>
      <c r="J176">
        <v>31</v>
      </c>
      <c r="K176">
        <v>32</v>
      </c>
      <c r="L176">
        <v>32</v>
      </c>
      <c r="M176">
        <v>1</v>
      </c>
      <c r="N176" t="s">
        <v>211</v>
      </c>
      <c r="O176" t="s">
        <v>201</v>
      </c>
      <c r="P176" t="s">
        <v>202</v>
      </c>
      <c r="Q176" t="s">
        <v>212</v>
      </c>
      <c r="R176" t="s">
        <v>202</v>
      </c>
      <c r="S176" t="s">
        <v>53</v>
      </c>
      <c r="T176" t="s">
        <v>213</v>
      </c>
      <c r="U176">
        <v>4</v>
      </c>
      <c r="V176" t="s">
        <v>249</v>
      </c>
      <c r="W176" t="s">
        <v>108</v>
      </c>
      <c r="X176" t="s">
        <v>145</v>
      </c>
      <c r="Y176">
        <v>1</v>
      </c>
      <c r="Z176">
        <v>2</v>
      </c>
      <c r="AA176">
        <v>48</v>
      </c>
      <c r="AB176">
        <v>1.496</v>
      </c>
      <c r="AC176" t="s">
        <v>145</v>
      </c>
      <c r="AD176">
        <v>4</v>
      </c>
      <c r="AE176">
        <v>5</v>
      </c>
      <c r="AF176">
        <v>0</v>
      </c>
      <c r="AG176">
        <v>1.6579999999999999</v>
      </c>
      <c r="AH176">
        <v>0.433</v>
      </c>
      <c r="AI176">
        <v>1.49</v>
      </c>
    </row>
    <row r="177" spans="1:35" x14ac:dyDescent="0.35">
      <c r="A177">
        <v>202</v>
      </c>
      <c r="B177">
        <v>202</v>
      </c>
      <c r="C177" t="s">
        <v>38</v>
      </c>
      <c r="D177" t="s">
        <v>39</v>
      </c>
      <c r="E177">
        <v>2</v>
      </c>
      <c r="F177" t="s">
        <v>372</v>
      </c>
      <c r="G177">
        <v>4</v>
      </c>
      <c r="H177">
        <v>7</v>
      </c>
      <c r="I177">
        <v>1</v>
      </c>
      <c r="J177">
        <v>32</v>
      </c>
      <c r="K177">
        <v>36</v>
      </c>
      <c r="L177">
        <v>36</v>
      </c>
      <c r="M177">
        <v>1</v>
      </c>
      <c r="N177" t="s">
        <v>231</v>
      </c>
      <c r="O177" t="s">
        <v>201</v>
      </c>
      <c r="P177" t="s">
        <v>202</v>
      </c>
      <c r="Q177" t="s">
        <v>232</v>
      </c>
      <c r="R177" t="s">
        <v>202</v>
      </c>
      <c r="S177" t="s">
        <v>53</v>
      </c>
      <c r="T177" t="s">
        <v>233</v>
      </c>
      <c r="U177">
        <v>4</v>
      </c>
      <c r="V177" t="s">
        <v>255</v>
      </c>
      <c r="W177" t="s">
        <v>114</v>
      </c>
      <c r="X177" t="s">
        <v>165</v>
      </c>
      <c r="Y177">
        <v>2</v>
      </c>
      <c r="Z177">
        <v>2</v>
      </c>
      <c r="AA177">
        <v>48</v>
      </c>
      <c r="AB177">
        <v>1.8480000000000001</v>
      </c>
      <c r="AC177" t="s">
        <v>165</v>
      </c>
      <c r="AD177">
        <v>4</v>
      </c>
      <c r="AE177">
        <v>1</v>
      </c>
      <c r="AF177">
        <v>0</v>
      </c>
      <c r="AG177">
        <v>3.653</v>
      </c>
      <c r="AH177">
        <v>0.56699999999999995</v>
      </c>
      <c r="AI177">
        <v>1.8460000000000001</v>
      </c>
    </row>
    <row r="178" spans="1:35" x14ac:dyDescent="0.35">
      <c r="A178">
        <v>202</v>
      </c>
      <c r="B178">
        <v>202</v>
      </c>
      <c r="C178" t="s">
        <v>38</v>
      </c>
      <c r="D178" t="s">
        <v>39</v>
      </c>
      <c r="E178">
        <v>2</v>
      </c>
      <c r="F178" t="s">
        <v>372</v>
      </c>
      <c r="G178">
        <v>4</v>
      </c>
      <c r="H178">
        <v>7</v>
      </c>
      <c r="I178">
        <v>1</v>
      </c>
      <c r="J178">
        <v>33</v>
      </c>
      <c r="K178">
        <v>30</v>
      </c>
      <c r="L178">
        <v>30</v>
      </c>
      <c r="M178">
        <v>1</v>
      </c>
      <c r="N178" t="s">
        <v>254</v>
      </c>
      <c r="O178" t="s">
        <v>201</v>
      </c>
      <c r="P178" t="s">
        <v>202</v>
      </c>
      <c r="Q178" t="s">
        <v>215</v>
      </c>
      <c r="R178" t="s">
        <v>202</v>
      </c>
      <c r="S178" t="s">
        <v>53</v>
      </c>
      <c r="T178" t="s">
        <v>255</v>
      </c>
      <c r="U178">
        <v>1</v>
      </c>
      <c r="V178" t="s">
        <v>216</v>
      </c>
      <c r="W178" t="s">
        <v>133</v>
      </c>
      <c r="X178" t="s">
        <v>112</v>
      </c>
      <c r="Y178">
        <v>1</v>
      </c>
      <c r="Z178">
        <v>2</v>
      </c>
      <c r="AA178">
        <v>48</v>
      </c>
      <c r="AB178">
        <v>1.6459999999999999</v>
      </c>
      <c r="AC178" t="s">
        <v>133</v>
      </c>
      <c r="AD178">
        <v>4</v>
      </c>
      <c r="AE178">
        <v>4</v>
      </c>
      <c r="AF178">
        <v>0</v>
      </c>
      <c r="AG178">
        <v>2.7570000000000001</v>
      </c>
      <c r="AH178">
        <v>0.41599999999999998</v>
      </c>
      <c r="AI178">
        <v>1.641</v>
      </c>
    </row>
    <row r="179" spans="1:35" x14ac:dyDescent="0.35">
      <c r="A179">
        <v>202</v>
      </c>
      <c r="B179">
        <v>202</v>
      </c>
      <c r="C179" t="s">
        <v>38</v>
      </c>
      <c r="D179" t="s">
        <v>39</v>
      </c>
      <c r="E179">
        <v>2</v>
      </c>
      <c r="F179" t="s">
        <v>372</v>
      </c>
      <c r="G179">
        <v>4</v>
      </c>
      <c r="H179">
        <v>7</v>
      </c>
      <c r="I179">
        <v>1</v>
      </c>
      <c r="J179">
        <v>34</v>
      </c>
      <c r="K179">
        <v>31</v>
      </c>
      <c r="L179">
        <v>31</v>
      </c>
      <c r="M179">
        <v>1</v>
      </c>
      <c r="N179" t="s">
        <v>248</v>
      </c>
      <c r="O179" t="s">
        <v>201</v>
      </c>
      <c r="P179" t="s">
        <v>202</v>
      </c>
      <c r="Q179" t="s">
        <v>212</v>
      </c>
      <c r="R179" t="s">
        <v>202</v>
      </c>
      <c r="S179" t="s">
        <v>46</v>
      </c>
      <c r="T179" t="s">
        <v>249</v>
      </c>
      <c r="U179">
        <v>1</v>
      </c>
      <c r="V179" t="s">
        <v>259</v>
      </c>
      <c r="W179" t="s">
        <v>197</v>
      </c>
      <c r="X179" t="s">
        <v>86</v>
      </c>
      <c r="Y179">
        <v>2</v>
      </c>
      <c r="Z179">
        <v>2</v>
      </c>
      <c r="AA179">
        <v>48</v>
      </c>
      <c r="AB179">
        <v>1.427</v>
      </c>
      <c r="AC179" t="s">
        <v>259</v>
      </c>
      <c r="AD179">
        <v>3</v>
      </c>
      <c r="AE179">
        <v>2</v>
      </c>
      <c r="AF179">
        <v>0</v>
      </c>
      <c r="AG179">
        <v>2.988</v>
      </c>
      <c r="AH179">
        <v>0.35</v>
      </c>
      <c r="AI179">
        <v>1.43</v>
      </c>
    </row>
    <row r="180" spans="1:35" x14ac:dyDescent="0.35">
      <c r="A180">
        <v>202</v>
      </c>
      <c r="B180">
        <v>202</v>
      </c>
      <c r="C180" t="s">
        <v>38</v>
      </c>
      <c r="D180" t="s">
        <v>39</v>
      </c>
      <c r="E180">
        <v>2</v>
      </c>
      <c r="F180" t="s">
        <v>372</v>
      </c>
      <c r="G180">
        <v>4</v>
      </c>
      <c r="H180">
        <v>7</v>
      </c>
      <c r="I180">
        <v>1</v>
      </c>
      <c r="J180">
        <v>35</v>
      </c>
      <c r="K180">
        <v>34</v>
      </c>
      <c r="L180">
        <v>34</v>
      </c>
      <c r="M180">
        <v>1</v>
      </c>
      <c r="N180" t="s">
        <v>208</v>
      </c>
      <c r="O180" t="s">
        <v>201</v>
      </c>
      <c r="P180" t="s">
        <v>202</v>
      </c>
      <c r="Q180" t="s">
        <v>209</v>
      </c>
      <c r="R180" t="s">
        <v>202</v>
      </c>
      <c r="S180" t="s">
        <v>63</v>
      </c>
      <c r="T180" t="s">
        <v>210</v>
      </c>
      <c r="U180">
        <v>4</v>
      </c>
      <c r="V180" t="s">
        <v>247</v>
      </c>
      <c r="W180" t="s">
        <v>76</v>
      </c>
      <c r="X180" t="s">
        <v>187</v>
      </c>
      <c r="Y180">
        <v>2</v>
      </c>
      <c r="Z180">
        <v>2</v>
      </c>
      <c r="AA180">
        <v>48</v>
      </c>
      <c r="AB180">
        <v>1.266</v>
      </c>
      <c r="AC180" t="s">
        <v>48</v>
      </c>
      <c r="AD180">
        <v>0</v>
      </c>
      <c r="AE180">
        <v>0</v>
      </c>
      <c r="AF180">
        <v>0</v>
      </c>
      <c r="AG180">
        <v>-1</v>
      </c>
      <c r="AH180">
        <v>0.7</v>
      </c>
      <c r="AI180">
        <v>1.2609999999999999</v>
      </c>
    </row>
    <row r="181" spans="1:35" x14ac:dyDescent="0.35">
      <c r="A181">
        <v>202</v>
      </c>
      <c r="B181">
        <v>202</v>
      </c>
      <c r="C181" t="s">
        <v>38</v>
      </c>
      <c r="D181" t="s">
        <v>39</v>
      </c>
      <c r="E181">
        <v>2</v>
      </c>
      <c r="F181" t="s">
        <v>372</v>
      </c>
      <c r="G181">
        <v>4</v>
      </c>
      <c r="H181">
        <v>7</v>
      </c>
      <c r="I181">
        <v>1</v>
      </c>
      <c r="J181">
        <v>36</v>
      </c>
      <c r="K181">
        <v>28</v>
      </c>
      <c r="L181">
        <v>28</v>
      </c>
      <c r="M181">
        <v>1</v>
      </c>
      <c r="N181" t="s">
        <v>246</v>
      </c>
      <c r="O181" t="s">
        <v>201</v>
      </c>
      <c r="P181" t="s">
        <v>202</v>
      </c>
      <c r="Q181" t="s">
        <v>206</v>
      </c>
      <c r="R181" t="s">
        <v>202</v>
      </c>
      <c r="S181" t="s">
        <v>63</v>
      </c>
      <c r="T181" t="s">
        <v>247</v>
      </c>
      <c r="U181">
        <v>1</v>
      </c>
      <c r="V181" t="s">
        <v>207</v>
      </c>
      <c r="W181" t="s">
        <v>173</v>
      </c>
      <c r="X181" t="s">
        <v>104</v>
      </c>
      <c r="Y181">
        <v>1</v>
      </c>
      <c r="Z181">
        <v>2</v>
      </c>
      <c r="AA181">
        <v>48</v>
      </c>
      <c r="AB181">
        <v>1.3360000000000001</v>
      </c>
      <c r="AC181" t="s">
        <v>173</v>
      </c>
      <c r="AD181">
        <v>4</v>
      </c>
      <c r="AE181">
        <v>2</v>
      </c>
      <c r="AF181">
        <v>0</v>
      </c>
      <c r="AG181">
        <v>2.7410000000000001</v>
      </c>
      <c r="AH181">
        <v>0.61599999999999999</v>
      </c>
      <c r="AI181">
        <v>1.3340000000000001</v>
      </c>
    </row>
    <row r="182" spans="1:35" x14ac:dyDescent="0.35">
      <c r="A182">
        <v>202</v>
      </c>
      <c r="B182">
        <v>202</v>
      </c>
      <c r="C182" t="s">
        <v>38</v>
      </c>
      <c r="D182" t="s">
        <v>39</v>
      </c>
      <c r="E182">
        <v>2</v>
      </c>
      <c r="F182" t="s">
        <v>372</v>
      </c>
      <c r="G182">
        <v>4</v>
      </c>
      <c r="H182">
        <v>7</v>
      </c>
      <c r="I182">
        <v>1</v>
      </c>
      <c r="J182">
        <v>37</v>
      </c>
      <c r="K182">
        <v>40</v>
      </c>
      <c r="L182">
        <v>40</v>
      </c>
      <c r="M182">
        <v>2</v>
      </c>
      <c r="N182" t="s">
        <v>105</v>
      </c>
      <c r="O182" t="s">
        <v>42</v>
      </c>
      <c r="P182" t="s">
        <v>74</v>
      </c>
      <c r="Q182" t="s">
        <v>75</v>
      </c>
      <c r="R182" t="s">
        <v>52</v>
      </c>
      <c r="S182" t="s">
        <v>53</v>
      </c>
      <c r="T182" t="s">
        <v>106</v>
      </c>
      <c r="U182">
        <v>1</v>
      </c>
      <c r="V182" t="s">
        <v>90</v>
      </c>
      <c r="W182" t="s">
        <v>230</v>
      </c>
      <c r="X182" t="s">
        <v>195</v>
      </c>
      <c r="Y182">
        <v>2</v>
      </c>
      <c r="Z182">
        <v>2</v>
      </c>
      <c r="AA182">
        <v>48</v>
      </c>
      <c r="AB182">
        <v>1.397</v>
      </c>
      <c r="AC182" t="s">
        <v>195</v>
      </c>
      <c r="AD182">
        <v>4</v>
      </c>
      <c r="AE182">
        <v>4</v>
      </c>
      <c r="AF182">
        <v>0</v>
      </c>
      <c r="AG182">
        <v>1.3520000000000001</v>
      </c>
      <c r="AH182">
        <v>0.46700000000000003</v>
      </c>
      <c r="AI182">
        <v>1.3919999999999999</v>
      </c>
    </row>
    <row r="183" spans="1:35" x14ac:dyDescent="0.35">
      <c r="A183">
        <v>202</v>
      </c>
      <c r="B183">
        <v>202</v>
      </c>
      <c r="C183" t="s">
        <v>38</v>
      </c>
      <c r="D183" t="s">
        <v>39</v>
      </c>
      <c r="E183">
        <v>2</v>
      </c>
      <c r="F183" t="s">
        <v>372</v>
      </c>
      <c r="G183">
        <v>4</v>
      </c>
      <c r="H183">
        <v>7</v>
      </c>
      <c r="I183">
        <v>1</v>
      </c>
      <c r="J183">
        <v>38</v>
      </c>
      <c r="K183">
        <v>46</v>
      </c>
      <c r="L183">
        <v>46</v>
      </c>
      <c r="M183">
        <v>2</v>
      </c>
      <c r="N183" t="s">
        <v>115</v>
      </c>
      <c r="O183" t="s">
        <v>42</v>
      </c>
      <c r="P183" t="s">
        <v>84</v>
      </c>
      <c r="Q183" t="s">
        <v>85</v>
      </c>
      <c r="R183" t="s">
        <v>52</v>
      </c>
      <c r="S183" t="s">
        <v>53</v>
      </c>
      <c r="T183" t="s">
        <v>116</v>
      </c>
      <c r="U183">
        <v>2</v>
      </c>
      <c r="V183" t="s">
        <v>86</v>
      </c>
      <c r="W183" t="s">
        <v>259</v>
      </c>
      <c r="X183" t="s">
        <v>145</v>
      </c>
      <c r="Y183">
        <v>1</v>
      </c>
      <c r="Z183">
        <v>2</v>
      </c>
      <c r="AA183">
        <v>48</v>
      </c>
      <c r="AB183">
        <v>1.617</v>
      </c>
      <c r="AC183" t="s">
        <v>116</v>
      </c>
      <c r="AD183">
        <v>1</v>
      </c>
      <c r="AE183">
        <v>2</v>
      </c>
      <c r="AF183">
        <v>1</v>
      </c>
      <c r="AG183">
        <v>2.5</v>
      </c>
      <c r="AH183">
        <v>0.45</v>
      </c>
      <c r="AI183">
        <v>1.619</v>
      </c>
    </row>
    <row r="184" spans="1:35" x14ac:dyDescent="0.35">
      <c r="A184">
        <v>202</v>
      </c>
      <c r="B184">
        <v>202</v>
      </c>
      <c r="C184" t="s">
        <v>38</v>
      </c>
      <c r="D184" t="s">
        <v>39</v>
      </c>
      <c r="E184">
        <v>2</v>
      </c>
      <c r="F184" t="s">
        <v>372</v>
      </c>
      <c r="G184">
        <v>4</v>
      </c>
      <c r="H184">
        <v>7</v>
      </c>
      <c r="I184">
        <v>1</v>
      </c>
      <c r="J184">
        <v>39</v>
      </c>
      <c r="K184">
        <v>43</v>
      </c>
      <c r="L184">
        <v>43</v>
      </c>
      <c r="M184">
        <v>2</v>
      </c>
      <c r="N184" t="s">
        <v>111</v>
      </c>
      <c r="O184" t="s">
        <v>42</v>
      </c>
      <c r="P184" t="s">
        <v>92</v>
      </c>
      <c r="Q184" t="s">
        <v>93</v>
      </c>
      <c r="R184" t="s">
        <v>80</v>
      </c>
      <c r="S184" t="s">
        <v>81</v>
      </c>
      <c r="T184" t="s">
        <v>112</v>
      </c>
      <c r="U184">
        <v>1</v>
      </c>
      <c r="V184" t="s">
        <v>120</v>
      </c>
      <c r="W184" t="s">
        <v>155</v>
      </c>
      <c r="X184" t="s">
        <v>216</v>
      </c>
      <c r="Y184">
        <v>2</v>
      </c>
      <c r="Z184">
        <v>2</v>
      </c>
      <c r="AA184">
        <v>48</v>
      </c>
      <c r="AB184">
        <v>1.4259999999999999</v>
      </c>
      <c r="AC184" t="s">
        <v>155</v>
      </c>
      <c r="AD184">
        <v>4</v>
      </c>
      <c r="AE184">
        <v>4</v>
      </c>
      <c r="AF184">
        <v>0</v>
      </c>
      <c r="AG184">
        <v>1.4</v>
      </c>
      <c r="AH184">
        <v>1.45</v>
      </c>
      <c r="AI184">
        <v>1.429</v>
      </c>
    </row>
    <row r="185" spans="1:35" x14ac:dyDescent="0.35">
      <c r="A185">
        <v>202</v>
      </c>
      <c r="B185">
        <v>202</v>
      </c>
      <c r="C185" t="s">
        <v>38</v>
      </c>
      <c r="D185" t="s">
        <v>39</v>
      </c>
      <c r="E185">
        <v>2</v>
      </c>
      <c r="F185" t="s">
        <v>372</v>
      </c>
      <c r="G185">
        <v>4</v>
      </c>
      <c r="H185">
        <v>7</v>
      </c>
      <c r="I185">
        <v>1</v>
      </c>
      <c r="J185">
        <v>40</v>
      </c>
      <c r="K185">
        <v>45</v>
      </c>
      <c r="L185">
        <v>45</v>
      </c>
      <c r="M185">
        <v>2</v>
      </c>
      <c r="N185" t="s">
        <v>83</v>
      </c>
      <c r="O185" t="s">
        <v>42</v>
      </c>
      <c r="P185" t="s">
        <v>84</v>
      </c>
      <c r="Q185" t="s">
        <v>85</v>
      </c>
      <c r="R185" t="s">
        <v>62</v>
      </c>
      <c r="S185" t="s">
        <v>63</v>
      </c>
      <c r="T185" t="s">
        <v>86</v>
      </c>
      <c r="U185">
        <v>4</v>
      </c>
      <c r="V185" t="s">
        <v>72</v>
      </c>
      <c r="W185" t="s">
        <v>128</v>
      </c>
      <c r="X185" t="s">
        <v>228</v>
      </c>
      <c r="Y185">
        <v>2</v>
      </c>
      <c r="Z185">
        <v>2</v>
      </c>
      <c r="AA185">
        <v>48</v>
      </c>
      <c r="AB185">
        <v>1.4079999999999999</v>
      </c>
      <c r="AC185" t="s">
        <v>128</v>
      </c>
      <c r="AD185">
        <v>4</v>
      </c>
      <c r="AE185">
        <v>5</v>
      </c>
      <c r="AF185">
        <v>0</v>
      </c>
      <c r="AG185">
        <v>3.7530000000000001</v>
      </c>
      <c r="AH185">
        <v>0.63400000000000001</v>
      </c>
      <c r="AI185">
        <v>1.4039999999999999</v>
      </c>
    </row>
    <row r="186" spans="1:35" x14ac:dyDescent="0.35">
      <c r="A186">
        <v>202</v>
      </c>
      <c r="B186">
        <v>202</v>
      </c>
      <c r="C186" t="s">
        <v>38</v>
      </c>
      <c r="D186" t="s">
        <v>39</v>
      </c>
      <c r="E186">
        <v>2</v>
      </c>
      <c r="F186" t="s">
        <v>372</v>
      </c>
      <c r="G186">
        <v>4</v>
      </c>
      <c r="H186">
        <v>7</v>
      </c>
      <c r="I186">
        <v>1</v>
      </c>
      <c r="J186">
        <v>41</v>
      </c>
      <c r="K186">
        <v>48</v>
      </c>
      <c r="L186">
        <v>48</v>
      </c>
      <c r="M186">
        <v>2</v>
      </c>
      <c r="N186" t="s">
        <v>49</v>
      </c>
      <c r="O186" t="s">
        <v>42</v>
      </c>
      <c r="P186" t="s">
        <v>50</v>
      </c>
      <c r="Q186" t="s">
        <v>51</v>
      </c>
      <c r="R186" t="s">
        <v>52</v>
      </c>
      <c r="S186" t="s">
        <v>53</v>
      </c>
      <c r="T186" t="s">
        <v>54</v>
      </c>
      <c r="U186">
        <v>2</v>
      </c>
      <c r="V186" t="s">
        <v>96</v>
      </c>
      <c r="W186" t="s">
        <v>133</v>
      </c>
      <c r="X186" t="s">
        <v>207</v>
      </c>
      <c r="Y186">
        <v>2</v>
      </c>
      <c r="Z186">
        <v>2</v>
      </c>
      <c r="AA186">
        <v>48</v>
      </c>
      <c r="AB186">
        <v>1.375</v>
      </c>
      <c r="AC186" t="s">
        <v>48</v>
      </c>
      <c r="AD186">
        <v>0</v>
      </c>
      <c r="AE186">
        <v>0</v>
      </c>
      <c r="AF186">
        <v>0</v>
      </c>
      <c r="AG186">
        <v>-1</v>
      </c>
      <c r="AH186">
        <v>0.48399999999999999</v>
      </c>
      <c r="AI186">
        <v>1.371</v>
      </c>
    </row>
    <row r="187" spans="1:35" x14ac:dyDescent="0.35">
      <c r="A187">
        <v>202</v>
      </c>
      <c r="B187">
        <v>202</v>
      </c>
      <c r="C187" t="s">
        <v>38</v>
      </c>
      <c r="D187" t="s">
        <v>39</v>
      </c>
      <c r="E187">
        <v>2</v>
      </c>
      <c r="F187" t="s">
        <v>372</v>
      </c>
      <c r="G187">
        <v>4</v>
      </c>
      <c r="H187">
        <v>7</v>
      </c>
      <c r="I187">
        <v>1</v>
      </c>
      <c r="J187">
        <v>42</v>
      </c>
      <c r="K187">
        <v>38</v>
      </c>
      <c r="L187">
        <v>38</v>
      </c>
      <c r="M187">
        <v>2</v>
      </c>
      <c r="N187" t="s">
        <v>65</v>
      </c>
      <c r="O187" t="s">
        <v>42</v>
      </c>
      <c r="P187" t="s">
        <v>66</v>
      </c>
      <c r="Q187" t="s">
        <v>67</v>
      </c>
      <c r="R187" t="s">
        <v>62</v>
      </c>
      <c r="S187" t="s">
        <v>63</v>
      </c>
      <c r="T187" t="s">
        <v>68</v>
      </c>
      <c r="U187">
        <v>1</v>
      </c>
      <c r="V187" t="s">
        <v>108</v>
      </c>
      <c r="W187" t="s">
        <v>159</v>
      </c>
      <c r="X187" t="s">
        <v>251</v>
      </c>
      <c r="Y187">
        <v>2</v>
      </c>
      <c r="Z187">
        <v>2</v>
      </c>
      <c r="AA187">
        <v>48</v>
      </c>
      <c r="AB187">
        <v>1.4790000000000001</v>
      </c>
      <c r="AC187" t="s">
        <v>159</v>
      </c>
      <c r="AD187">
        <v>4</v>
      </c>
      <c r="AE187">
        <v>2</v>
      </c>
      <c r="AF187">
        <v>0</v>
      </c>
      <c r="AG187">
        <v>3.3639999999999999</v>
      </c>
      <c r="AH187">
        <v>0.44900000000000001</v>
      </c>
      <c r="AI187">
        <v>1.4770000000000001</v>
      </c>
    </row>
    <row r="188" spans="1:35" x14ac:dyDescent="0.35">
      <c r="A188">
        <v>202</v>
      </c>
      <c r="B188">
        <v>202</v>
      </c>
      <c r="C188" t="s">
        <v>38</v>
      </c>
      <c r="D188" t="s">
        <v>39</v>
      </c>
      <c r="E188">
        <v>2</v>
      </c>
      <c r="F188" t="s">
        <v>372</v>
      </c>
      <c r="G188">
        <v>4</v>
      </c>
      <c r="H188">
        <v>7</v>
      </c>
      <c r="I188">
        <v>1</v>
      </c>
      <c r="J188">
        <v>43</v>
      </c>
      <c r="K188">
        <v>47</v>
      </c>
      <c r="L188">
        <v>47</v>
      </c>
      <c r="M188">
        <v>2</v>
      </c>
      <c r="N188" t="s">
        <v>87</v>
      </c>
      <c r="O188" t="s">
        <v>42</v>
      </c>
      <c r="P188" t="s">
        <v>50</v>
      </c>
      <c r="Q188" t="s">
        <v>51</v>
      </c>
      <c r="R188" t="s">
        <v>45</v>
      </c>
      <c r="S188" t="s">
        <v>46</v>
      </c>
      <c r="T188" t="s">
        <v>88</v>
      </c>
      <c r="U188">
        <v>1</v>
      </c>
      <c r="V188" t="s">
        <v>54</v>
      </c>
      <c r="W188" t="s">
        <v>179</v>
      </c>
      <c r="X188" t="s">
        <v>245</v>
      </c>
      <c r="Y188">
        <v>1</v>
      </c>
      <c r="Z188">
        <v>2</v>
      </c>
      <c r="AA188">
        <v>48</v>
      </c>
      <c r="AB188">
        <v>1.5369999999999999</v>
      </c>
      <c r="AC188" t="s">
        <v>179</v>
      </c>
      <c r="AD188">
        <v>4</v>
      </c>
      <c r="AE188">
        <v>5</v>
      </c>
      <c r="AF188">
        <v>0</v>
      </c>
      <c r="AG188">
        <v>3.069</v>
      </c>
      <c r="AH188">
        <v>2.4340000000000002</v>
      </c>
      <c r="AI188">
        <v>1.53</v>
      </c>
    </row>
    <row r="189" spans="1:35" x14ac:dyDescent="0.35">
      <c r="A189">
        <v>202</v>
      </c>
      <c r="B189">
        <v>202</v>
      </c>
      <c r="C189" t="s">
        <v>38</v>
      </c>
      <c r="D189" t="s">
        <v>39</v>
      </c>
      <c r="E189">
        <v>2</v>
      </c>
      <c r="F189" t="s">
        <v>372</v>
      </c>
      <c r="G189">
        <v>4</v>
      </c>
      <c r="H189">
        <v>7</v>
      </c>
      <c r="I189">
        <v>1</v>
      </c>
      <c r="J189">
        <v>44</v>
      </c>
      <c r="K189">
        <v>41</v>
      </c>
      <c r="L189">
        <v>41</v>
      </c>
      <c r="M189">
        <v>2</v>
      </c>
      <c r="N189" t="s">
        <v>101</v>
      </c>
      <c r="O189" t="s">
        <v>42</v>
      </c>
      <c r="P189" t="s">
        <v>102</v>
      </c>
      <c r="Q189" t="s">
        <v>103</v>
      </c>
      <c r="R189" t="s">
        <v>45</v>
      </c>
      <c r="S189" t="s">
        <v>46</v>
      </c>
      <c r="T189" t="s">
        <v>104</v>
      </c>
      <c r="U189">
        <v>1</v>
      </c>
      <c r="V189" t="s">
        <v>47</v>
      </c>
      <c r="W189" t="s">
        <v>213</v>
      </c>
      <c r="X189" t="s">
        <v>193</v>
      </c>
      <c r="Y189">
        <v>2</v>
      </c>
      <c r="Z189">
        <v>2</v>
      </c>
      <c r="AA189">
        <v>48</v>
      </c>
      <c r="AB189">
        <v>1.8879999999999999</v>
      </c>
      <c r="AC189" t="s">
        <v>47</v>
      </c>
      <c r="AD189">
        <v>3</v>
      </c>
      <c r="AE189">
        <v>4</v>
      </c>
      <c r="AF189">
        <v>0</v>
      </c>
      <c r="AG189">
        <v>1.653</v>
      </c>
      <c r="AH189">
        <v>0.41599999999999998</v>
      </c>
      <c r="AI189">
        <v>1.885</v>
      </c>
    </row>
    <row r="190" spans="1:35" x14ac:dyDescent="0.35">
      <c r="A190">
        <v>202</v>
      </c>
      <c r="B190">
        <v>202</v>
      </c>
      <c r="C190" t="s">
        <v>38</v>
      </c>
      <c r="D190" t="s">
        <v>39</v>
      </c>
      <c r="E190">
        <v>2</v>
      </c>
      <c r="F190" t="s">
        <v>372</v>
      </c>
      <c r="G190">
        <v>4</v>
      </c>
      <c r="H190">
        <v>7</v>
      </c>
      <c r="I190">
        <v>1</v>
      </c>
      <c r="J190">
        <v>45</v>
      </c>
      <c r="K190">
        <v>37</v>
      </c>
      <c r="L190">
        <v>37</v>
      </c>
      <c r="M190">
        <v>2</v>
      </c>
      <c r="N190" t="s">
        <v>119</v>
      </c>
      <c r="O190" t="s">
        <v>42</v>
      </c>
      <c r="P190" t="s">
        <v>66</v>
      </c>
      <c r="Q190" t="s">
        <v>67</v>
      </c>
      <c r="R190" t="s">
        <v>80</v>
      </c>
      <c r="S190" t="s">
        <v>81</v>
      </c>
      <c r="T190" t="s">
        <v>120</v>
      </c>
      <c r="U190">
        <v>2</v>
      </c>
      <c r="V190" t="s">
        <v>68</v>
      </c>
      <c r="W190" t="s">
        <v>197</v>
      </c>
      <c r="X190" t="s">
        <v>233</v>
      </c>
      <c r="Y190">
        <v>1</v>
      </c>
      <c r="Z190">
        <v>2</v>
      </c>
      <c r="AA190">
        <v>48</v>
      </c>
      <c r="AB190">
        <v>1.258</v>
      </c>
      <c r="AC190" t="s">
        <v>120</v>
      </c>
      <c r="AD190">
        <v>1</v>
      </c>
      <c r="AE190">
        <v>2</v>
      </c>
      <c r="AF190">
        <v>1</v>
      </c>
      <c r="AG190">
        <v>3.625</v>
      </c>
      <c r="AH190">
        <v>0.317</v>
      </c>
      <c r="AI190">
        <v>1.2569999999999999</v>
      </c>
    </row>
    <row r="191" spans="1:35" x14ac:dyDescent="0.35">
      <c r="A191">
        <v>202</v>
      </c>
      <c r="B191">
        <v>202</v>
      </c>
      <c r="C191" t="s">
        <v>38</v>
      </c>
      <c r="D191" t="s">
        <v>39</v>
      </c>
      <c r="E191">
        <v>2</v>
      </c>
      <c r="F191" t="s">
        <v>372</v>
      </c>
      <c r="G191">
        <v>4</v>
      </c>
      <c r="H191">
        <v>7</v>
      </c>
      <c r="I191">
        <v>1</v>
      </c>
      <c r="J191">
        <v>46</v>
      </c>
      <c r="K191">
        <v>42</v>
      </c>
      <c r="L191">
        <v>42</v>
      </c>
      <c r="M191">
        <v>2</v>
      </c>
      <c r="N191" t="s">
        <v>113</v>
      </c>
      <c r="O191" t="s">
        <v>42</v>
      </c>
      <c r="P191" t="s">
        <v>102</v>
      </c>
      <c r="Q191" t="s">
        <v>103</v>
      </c>
      <c r="R191" t="s">
        <v>80</v>
      </c>
      <c r="S191" t="s">
        <v>81</v>
      </c>
      <c r="T191" t="s">
        <v>114</v>
      </c>
      <c r="U191">
        <v>5</v>
      </c>
      <c r="V191" t="s">
        <v>104</v>
      </c>
      <c r="W191" t="s">
        <v>241</v>
      </c>
      <c r="X191" t="s">
        <v>199</v>
      </c>
      <c r="Y191">
        <v>1</v>
      </c>
      <c r="Z191">
        <v>2</v>
      </c>
      <c r="AA191">
        <v>48</v>
      </c>
      <c r="AB191">
        <v>1.4279999999999999</v>
      </c>
      <c r="AC191" t="s">
        <v>104</v>
      </c>
      <c r="AD191">
        <v>2</v>
      </c>
      <c r="AE191">
        <v>1</v>
      </c>
      <c r="AF191">
        <v>0</v>
      </c>
      <c r="AG191">
        <v>2.4119999999999999</v>
      </c>
      <c r="AH191">
        <v>0.38300000000000001</v>
      </c>
      <c r="AI191">
        <v>1.423</v>
      </c>
    </row>
    <row r="192" spans="1:35" x14ac:dyDescent="0.35">
      <c r="A192">
        <v>202</v>
      </c>
      <c r="B192">
        <v>202</v>
      </c>
      <c r="C192" t="s">
        <v>38</v>
      </c>
      <c r="D192" t="s">
        <v>39</v>
      </c>
      <c r="E192">
        <v>2</v>
      </c>
      <c r="F192" t="s">
        <v>372</v>
      </c>
      <c r="G192">
        <v>4</v>
      </c>
      <c r="H192">
        <v>7</v>
      </c>
      <c r="I192">
        <v>1</v>
      </c>
      <c r="J192">
        <v>47</v>
      </c>
      <c r="K192">
        <v>39</v>
      </c>
      <c r="L192">
        <v>39</v>
      </c>
      <c r="M192">
        <v>2</v>
      </c>
      <c r="N192" t="s">
        <v>73</v>
      </c>
      <c r="O192" t="s">
        <v>42</v>
      </c>
      <c r="P192" t="s">
        <v>74</v>
      </c>
      <c r="Q192" t="s">
        <v>75</v>
      </c>
      <c r="R192" t="s">
        <v>45</v>
      </c>
      <c r="S192" t="s">
        <v>46</v>
      </c>
      <c r="T192" t="s">
        <v>76</v>
      </c>
      <c r="U192">
        <v>2</v>
      </c>
      <c r="V192" t="s">
        <v>106</v>
      </c>
      <c r="W192" t="s">
        <v>243</v>
      </c>
      <c r="X192" t="s">
        <v>165</v>
      </c>
      <c r="Y192">
        <v>1</v>
      </c>
      <c r="Z192">
        <v>2</v>
      </c>
      <c r="AA192">
        <v>48</v>
      </c>
      <c r="AB192">
        <v>1.7070000000000001</v>
      </c>
      <c r="AC192" t="s">
        <v>243</v>
      </c>
      <c r="AD192">
        <v>4</v>
      </c>
      <c r="AE192">
        <v>5</v>
      </c>
      <c r="AF192">
        <v>0</v>
      </c>
      <c r="AG192">
        <v>2.77</v>
      </c>
      <c r="AH192">
        <v>2.7160000000000002</v>
      </c>
      <c r="AI192">
        <v>1.706</v>
      </c>
    </row>
    <row r="193" spans="1:35" x14ac:dyDescent="0.35">
      <c r="A193">
        <v>202</v>
      </c>
      <c r="B193">
        <v>202</v>
      </c>
      <c r="C193" t="s">
        <v>38</v>
      </c>
      <c r="D193" t="s">
        <v>39</v>
      </c>
      <c r="E193">
        <v>2</v>
      </c>
      <c r="F193" t="s">
        <v>372</v>
      </c>
      <c r="G193">
        <v>4</v>
      </c>
      <c r="H193">
        <v>7</v>
      </c>
      <c r="I193">
        <v>1</v>
      </c>
      <c r="J193">
        <v>48</v>
      </c>
      <c r="K193">
        <v>44</v>
      </c>
      <c r="L193">
        <v>44</v>
      </c>
      <c r="M193">
        <v>2</v>
      </c>
      <c r="N193" t="s">
        <v>91</v>
      </c>
      <c r="O193" t="s">
        <v>42</v>
      </c>
      <c r="P193" t="s">
        <v>92</v>
      </c>
      <c r="Q193" t="s">
        <v>93</v>
      </c>
      <c r="R193" t="s">
        <v>62</v>
      </c>
      <c r="S193" t="s">
        <v>63</v>
      </c>
      <c r="T193" t="s">
        <v>94</v>
      </c>
      <c r="U193">
        <v>5</v>
      </c>
      <c r="V193" t="s">
        <v>112</v>
      </c>
      <c r="W193" t="s">
        <v>169</v>
      </c>
      <c r="X193" t="s">
        <v>222</v>
      </c>
      <c r="Y193">
        <v>1</v>
      </c>
      <c r="Z193">
        <v>2</v>
      </c>
      <c r="AA193">
        <v>48</v>
      </c>
      <c r="AB193">
        <v>1.3280000000000001</v>
      </c>
      <c r="AC193" t="s">
        <v>169</v>
      </c>
      <c r="AD193">
        <v>4</v>
      </c>
      <c r="AE193">
        <v>2</v>
      </c>
      <c r="AF193">
        <v>0</v>
      </c>
      <c r="AG193">
        <v>2.988</v>
      </c>
      <c r="AH193">
        <v>3.0339999999999998</v>
      </c>
      <c r="AI193">
        <v>1.33</v>
      </c>
    </row>
    <row r="194" spans="1:35" x14ac:dyDescent="0.35">
      <c r="A194">
        <v>202</v>
      </c>
      <c r="B194">
        <v>202</v>
      </c>
      <c r="C194" t="s">
        <v>38</v>
      </c>
      <c r="D194" t="s">
        <v>39</v>
      </c>
      <c r="E194">
        <v>2</v>
      </c>
      <c r="F194" t="s">
        <v>372</v>
      </c>
      <c r="G194">
        <v>4</v>
      </c>
      <c r="H194">
        <v>7</v>
      </c>
      <c r="I194">
        <v>1</v>
      </c>
      <c r="J194">
        <v>49</v>
      </c>
      <c r="K194">
        <v>56</v>
      </c>
      <c r="L194">
        <v>56</v>
      </c>
      <c r="M194">
        <v>2</v>
      </c>
      <c r="N194" t="s">
        <v>160</v>
      </c>
      <c r="O194" t="s">
        <v>124</v>
      </c>
      <c r="P194" t="s">
        <v>139</v>
      </c>
      <c r="Q194" t="s">
        <v>140</v>
      </c>
      <c r="R194" t="s">
        <v>147</v>
      </c>
      <c r="S194" t="s">
        <v>63</v>
      </c>
      <c r="T194" t="s">
        <v>161</v>
      </c>
      <c r="U194">
        <v>4</v>
      </c>
      <c r="V194" t="s">
        <v>148</v>
      </c>
      <c r="W194" t="s">
        <v>219</v>
      </c>
      <c r="X194" t="s">
        <v>96</v>
      </c>
      <c r="Y194">
        <v>2</v>
      </c>
      <c r="Z194">
        <v>2</v>
      </c>
      <c r="AA194">
        <v>48</v>
      </c>
      <c r="AB194">
        <v>1.591</v>
      </c>
      <c r="AC194" t="s">
        <v>161</v>
      </c>
      <c r="AD194">
        <v>1</v>
      </c>
      <c r="AE194">
        <v>4</v>
      </c>
      <c r="AF194">
        <v>1</v>
      </c>
      <c r="AG194">
        <v>1.9330000000000001</v>
      </c>
      <c r="AH194">
        <v>3.0339999999999998</v>
      </c>
      <c r="AI194">
        <v>1.589</v>
      </c>
    </row>
    <row r="195" spans="1:35" x14ac:dyDescent="0.35">
      <c r="A195">
        <v>202</v>
      </c>
      <c r="B195">
        <v>202</v>
      </c>
      <c r="C195" t="s">
        <v>38</v>
      </c>
      <c r="D195" t="s">
        <v>39</v>
      </c>
      <c r="E195">
        <v>2</v>
      </c>
      <c r="F195" t="s">
        <v>372</v>
      </c>
      <c r="G195">
        <v>4</v>
      </c>
      <c r="H195">
        <v>7</v>
      </c>
      <c r="I195">
        <v>1</v>
      </c>
      <c r="J195">
        <v>50</v>
      </c>
      <c r="K195">
        <v>51</v>
      </c>
      <c r="L195">
        <v>51</v>
      </c>
      <c r="M195">
        <v>2</v>
      </c>
      <c r="N195" t="s">
        <v>194</v>
      </c>
      <c r="O195" t="s">
        <v>124</v>
      </c>
      <c r="P195" t="s">
        <v>167</v>
      </c>
      <c r="Q195" t="s">
        <v>168</v>
      </c>
      <c r="R195" t="s">
        <v>127</v>
      </c>
      <c r="S195" t="s">
        <v>46</v>
      </c>
      <c r="T195" t="s">
        <v>195</v>
      </c>
      <c r="U195">
        <v>1</v>
      </c>
      <c r="V195" t="s">
        <v>169</v>
      </c>
      <c r="W195" t="s">
        <v>122</v>
      </c>
      <c r="X195" t="s">
        <v>210</v>
      </c>
      <c r="Y195">
        <v>1</v>
      </c>
      <c r="Z195">
        <v>2</v>
      </c>
      <c r="AA195">
        <v>48</v>
      </c>
      <c r="AB195">
        <v>1.387</v>
      </c>
      <c r="AC195" t="s">
        <v>169</v>
      </c>
      <c r="AD195">
        <v>2</v>
      </c>
      <c r="AE195">
        <v>5</v>
      </c>
      <c r="AF195">
        <v>0</v>
      </c>
      <c r="AG195">
        <v>1.25</v>
      </c>
      <c r="AH195">
        <v>0.41699999999999998</v>
      </c>
      <c r="AI195">
        <v>1.3879999999999999</v>
      </c>
    </row>
    <row r="196" spans="1:35" x14ac:dyDescent="0.35">
      <c r="A196">
        <v>202</v>
      </c>
      <c r="B196">
        <v>202</v>
      </c>
      <c r="C196" t="s">
        <v>38</v>
      </c>
      <c r="D196" t="s">
        <v>39</v>
      </c>
      <c r="E196">
        <v>2</v>
      </c>
      <c r="F196" t="s">
        <v>372</v>
      </c>
      <c r="G196">
        <v>4</v>
      </c>
      <c r="H196">
        <v>7</v>
      </c>
      <c r="I196">
        <v>1</v>
      </c>
      <c r="J196">
        <v>51</v>
      </c>
      <c r="K196">
        <v>60</v>
      </c>
      <c r="L196">
        <v>60</v>
      </c>
      <c r="M196">
        <v>2</v>
      </c>
      <c r="N196" t="s">
        <v>196</v>
      </c>
      <c r="O196" t="s">
        <v>124</v>
      </c>
      <c r="P196" t="s">
        <v>185</v>
      </c>
      <c r="Q196" t="s">
        <v>186</v>
      </c>
      <c r="R196" t="s">
        <v>150</v>
      </c>
      <c r="S196" t="s">
        <v>53</v>
      </c>
      <c r="T196" t="s">
        <v>197</v>
      </c>
      <c r="U196">
        <v>1</v>
      </c>
      <c r="V196" t="s">
        <v>199</v>
      </c>
      <c r="W196" t="s">
        <v>230</v>
      </c>
      <c r="X196" t="s">
        <v>100</v>
      </c>
      <c r="Y196">
        <v>2</v>
      </c>
      <c r="Z196">
        <v>2</v>
      </c>
      <c r="AA196">
        <v>48</v>
      </c>
      <c r="AB196">
        <v>1.506</v>
      </c>
      <c r="AC196" t="s">
        <v>197</v>
      </c>
      <c r="AD196">
        <v>1</v>
      </c>
      <c r="AE196">
        <v>1</v>
      </c>
      <c r="AF196">
        <v>1</v>
      </c>
      <c r="AG196">
        <v>2.2429999999999999</v>
      </c>
      <c r="AH196">
        <v>0.39900000000000002</v>
      </c>
      <c r="AI196">
        <v>1.5069999999999999</v>
      </c>
    </row>
    <row r="197" spans="1:35" x14ac:dyDescent="0.35">
      <c r="A197">
        <v>202</v>
      </c>
      <c r="B197">
        <v>202</v>
      </c>
      <c r="C197" t="s">
        <v>38</v>
      </c>
      <c r="D197" t="s">
        <v>39</v>
      </c>
      <c r="E197">
        <v>2</v>
      </c>
      <c r="F197" t="s">
        <v>372</v>
      </c>
      <c r="G197">
        <v>4</v>
      </c>
      <c r="H197">
        <v>7</v>
      </c>
      <c r="I197">
        <v>1</v>
      </c>
      <c r="J197">
        <v>52</v>
      </c>
      <c r="K197">
        <v>50</v>
      </c>
      <c r="L197">
        <v>50</v>
      </c>
      <c r="M197">
        <v>2</v>
      </c>
      <c r="N197" t="s">
        <v>192</v>
      </c>
      <c r="O197" t="s">
        <v>124</v>
      </c>
      <c r="P197" t="s">
        <v>130</v>
      </c>
      <c r="Q197" t="s">
        <v>131</v>
      </c>
      <c r="R197" t="s">
        <v>147</v>
      </c>
      <c r="S197" t="s">
        <v>63</v>
      </c>
      <c r="T197" t="s">
        <v>193</v>
      </c>
      <c r="U197">
        <v>5</v>
      </c>
      <c r="V197" t="s">
        <v>133</v>
      </c>
      <c r="W197" t="s">
        <v>110</v>
      </c>
      <c r="X197" t="s">
        <v>204</v>
      </c>
      <c r="Y197">
        <v>1</v>
      </c>
      <c r="Z197">
        <v>2</v>
      </c>
      <c r="AA197">
        <v>48</v>
      </c>
      <c r="AB197">
        <v>1.4179999999999999</v>
      </c>
      <c r="AC197" t="s">
        <v>193</v>
      </c>
      <c r="AD197">
        <v>1</v>
      </c>
      <c r="AE197">
        <v>5</v>
      </c>
      <c r="AF197">
        <v>1</v>
      </c>
      <c r="AG197">
        <v>1.1950000000000001</v>
      </c>
      <c r="AH197">
        <v>0.433</v>
      </c>
      <c r="AI197">
        <v>1.4139999999999999</v>
      </c>
    </row>
    <row r="198" spans="1:35" x14ac:dyDescent="0.35">
      <c r="A198">
        <v>202</v>
      </c>
      <c r="B198">
        <v>202</v>
      </c>
      <c r="C198" t="s">
        <v>38</v>
      </c>
      <c r="D198" t="s">
        <v>39</v>
      </c>
      <c r="E198">
        <v>2</v>
      </c>
      <c r="F198" t="s">
        <v>372</v>
      </c>
      <c r="G198">
        <v>4</v>
      </c>
      <c r="H198">
        <v>7</v>
      </c>
      <c r="I198">
        <v>1</v>
      </c>
      <c r="J198">
        <v>53</v>
      </c>
      <c r="K198">
        <v>57</v>
      </c>
      <c r="L198">
        <v>57</v>
      </c>
      <c r="M198">
        <v>2</v>
      </c>
      <c r="N198" t="s">
        <v>180</v>
      </c>
      <c r="O198" t="s">
        <v>124</v>
      </c>
      <c r="P198" t="s">
        <v>181</v>
      </c>
      <c r="Q198" t="s">
        <v>182</v>
      </c>
      <c r="R198" t="s">
        <v>147</v>
      </c>
      <c r="S198" t="s">
        <v>63</v>
      </c>
      <c r="T198" t="s">
        <v>183</v>
      </c>
      <c r="U198">
        <v>5</v>
      </c>
      <c r="V198" t="s">
        <v>171</v>
      </c>
      <c r="W198" t="s">
        <v>236</v>
      </c>
      <c r="X198" t="s">
        <v>88</v>
      </c>
      <c r="Y198">
        <v>2</v>
      </c>
      <c r="Z198">
        <v>2</v>
      </c>
      <c r="AA198">
        <v>48</v>
      </c>
      <c r="AB198">
        <v>1.466</v>
      </c>
      <c r="AC198" t="s">
        <v>236</v>
      </c>
      <c r="AD198">
        <v>4</v>
      </c>
      <c r="AE198">
        <v>1</v>
      </c>
      <c r="AF198">
        <v>0</v>
      </c>
      <c r="AG198">
        <v>1.89</v>
      </c>
      <c r="AH198">
        <v>0.317</v>
      </c>
      <c r="AI198">
        <v>1.4690000000000001</v>
      </c>
    </row>
    <row r="199" spans="1:35" x14ac:dyDescent="0.35">
      <c r="A199">
        <v>202</v>
      </c>
      <c r="B199">
        <v>202</v>
      </c>
      <c r="C199" t="s">
        <v>38</v>
      </c>
      <c r="D199" t="s">
        <v>39</v>
      </c>
      <c r="E199">
        <v>2</v>
      </c>
      <c r="F199" t="s">
        <v>372</v>
      </c>
      <c r="G199">
        <v>4</v>
      </c>
      <c r="H199">
        <v>7</v>
      </c>
      <c r="I199">
        <v>1</v>
      </c>
      <c r="J199">
        <v>54</v>
      </c>
      <c r="K199">
        <v>55</v>
      </c>
      <c r="L199">
        <v>55</v>
      </c>
      <c r="M199">
        <v>2</v>
      </c>
      <c r="N199" t="s">
        <v>138</v>
      </c>
      <c r="O199" t="s">
        <v>124</v>
      </c>
      <c r="P199" t="s">
        <v>139</v>
      </c>
      <c r="Q199" t="s">
        <v>140</v>
      </c>
      <c r="R199" t="s">
        <v>132</v>
      </c>
      <c r="S199" t="s">
        <v>81</v>
      </c>
      <c r="T199" t="s">
        <v>141</v>
      </c>
      <c r="U199">
        <v>2</v>
      </c>
      <c r="V199" t="s">
        <v>161</v>
      </c>
      <c r="W199" t="s">
        <v>106</v>
      </c>
      <c r="X199" t="s">
        <v>233</v>
      </c>
      <c r="Y199">
        <v>1</v>
      </c>
      <c r="Z199">
        <v>2</v>
      </c>
      <c r="AA199">
        <v>48</v>
      </c>
      <c r="AB199">
        <v>1.5289999999999999</v>
      </c>
      <c r="AC199" t="s">
        <v>141</v>
      </c>
      <c r="AD199">
        <v>1</v>
      </c>
      <c r="AE199">
        <v>2</v>
      </c>
      <c r="AF199">
        <v>1</v>
      </c>
      <c r="AG199">
        <v>2.3769999999999998</v>
      </c>
      <c r="AH199">
        <v>0.45</v>
      </c>
      <c r="AI199">
        <v>1.528</v>
      </c>
    </row>
    <row r="200" spans="1:35" x14ac:dyDescent="0.35">
      <c r="A200">
        <v>202</v>
      </c>
      <c r="B200">
        <v>202</v>
      </c>
      <c r="C200" t="s">
        <v>38</v>
      </c>
      <c r="D200" t="s">
        <v>39</v>
      </c>
      <c r="E200">
        <v>2</v>
      </c>
      <c r="F200" t="s">
        <v>372</v>
      </c>
      <c r="G200">
        <v>4</v>
      </c>
      <c r="H200">
        <v>7</v>
      </c>
      <c r="I200">
        <v>1</v>
      </c>
      <c r="J200">
        <v>55</v>
      </c>
      <c r="K200">
        <v>54</v>
      </c>
      <c r="L200">
        <v>54</v>
      </c>
      <c r="M200">
        <v>2</v>
      </c>
      <c r="N200" t="s">
        <v>142</v>
      </c>
      <c r="O200" t="s">
        <v>124</v>
      </c>
      <c r="P200" t="s">
        <v>143</v>
      </c>
      <c r="Q200" t="s">
        <v>144</v>
      </c>
      <c r="R200" t="s">
        <v>132</v>
      </c>
      <c r="S200" t="s">
        <v>81</v>
      </c>
      <c r="T200" t="s">
        <v>145</v>
      </c>
      <c r="U200">
        <v>5</v>
      </c>
      <c r="V200" t="s">
        <v>173</v>
      </c>
      <c r="W200" t="s">
        <v>54</v>
      </c>
      <c r="X200" t="s">
        <v>251</v>
      </c>
      <c r="Y200">
        <v>1</v>
      </c>
      <c r="Z200">
        <v>2</v>
      </c>
      <c r="AA200">
        <v>48</v>
      </c>
      <c r="AB200">
        <v>1.276</v>
      </c>
      <c r="AC200" t="s">
        <v>173</v>
      </c>
      <c r="AD200">
        <v>2</v>
      </c>
      <c r="AE200">
        <v>4</v>
      </c>
      <c r="AF200">
        <v>0</v>
      </c>
      <c r="AG200">
        <v>2.754</v>
      </c>
      <c r="AH200">
        <v>2.6669999999999998</v>
      </c>
      <c r="AI200">
        <v>1.278</v>
      </c>
    </row>
    <row r="201" spans="1:35" x14ac:dyDescent="0.35">
      <c r="A201">
        <v>202</v>
      </c>
      <c r="B201">
        <v>202</v>
      </c>
      <c r="C201" t="s">
        <v>38</v>
      </c>
      <c r="D201" t="s">
        <v>39</v>
      </c>
      <c r="E201">
        <v>2</v>
      </c>
      <c r="F201" t="s">
        <v>372</v>
      </c>
      <c r="G201">
        <v>4</v>
      </c>
      <c r="H201">
        <v>7</v>
      </c>
      <c r="I201">
        <v>1</v>
      </c>
      <c r="J201">
        <v>56</v>
      </c>
      <c r="K201">
        <v>58</v>
      </c>
      <c r="L201">
        <v>58</v>
      </c>
      <c r="M201">
        <v>2</v>
      </c>
      <c r="N201" t="s">
        <v>190</v>
      </c>
      <c r="O201" t="s">
        <v>124</v>
      </c>
      <c r="P201" t="s">
        <v>181</v>
      </c>
      <c r="Q201" t="s">
        <v>182</v>
      </c>
      <c r="R201" t="s">
        <v>150</v>
      </c>
      <c r="S201" t="s">
        <v>53</v>
      </c>
      <c r="T201" t="s">
        <v>191</v>
      </c>
      <c r="U201">
        <v>4</v>
      </c>
      <c r="V201" t="s">
        <v>183</v>
      </c>
      <c r="W201" t="s">
        <v>257</v>
      </c>
      <c r="X201" t="s">
        <v>76</v>
      </c>
      <c r="Y201">
        <v>1</v>
      </c>
      <c r="Z201">
        <v>2</v>
      </c>
      <c r="AA201">
        <v>48</v>
      </c>
      <c r="AB201">
        <v>1.427</v>
      </c>
      <c r="AC201" t="s">
        <v>183</v>
      </c>
      <c r="AD201">
        <v>2</v>
      </c>
      <c r="AE201">
        <v>1</v>
      </c>
      <c r="AF201">
        <v>0</v>
      </c>
      <c r="AG201">
        <v>2.2970000000000002</v>
      </c>
      <c r="AH201">
        <v>0.316</v>
      </c>
      <c r="AI201">
        <v>1.4279999999999999</v>
      </c>
    </row>
    <row r="202" spans="1:35" x14ac:dyDescent="0.35">
      <c r="A202">
        <v>202</v>
      </c>
      <c r="B202">
        <v>202</v>
      </c>
      <c r="C202" t="s">
        <v>38</v>
      </c>
      <c r="D202" t="s">
        <v>39</v>
      </c>
      <c r="E202">
        <v>2</v>
      </c>
      <c r="F202" t="s">
        <v>372</v>
      </c>
      <c r="G202">
        <v>4</v>
      </c>
      <c r="H202">
        <v>7</v>
      </c>
      <c r="I202">
        <v>1</v>
      </c>
      <c r="J202">
        <v>57</v>
      </c>
      <c r="K202">
        <v>49</v>
      </c>
      <c r="L202">
        <v>49</v>
      </c>
      <c r="M202">
        <v>2</v>
      </c>
      <c r="N202" t="s">
        <v>129</v>
      </c>
      <c r="O202" t="s">
        <v>124</v>
      </c>
      <c r="P202" t="s">
        <v>130</v>
      </c>
      <c r="Q202" t="s">
        <v>131</v>
      </c>
      <c r="R202" t="s">
        <v>132</v>
      </c>
      <c r="S202" t="s">
        <v>81</v>
      </c>
      <c r="T202" t="s">
        <v>133</v>
      </c>
      <c r="U202">
        <v>2</v>
      </c>
      <c r="V202" t="s">
        <v>141</v>
      </c>
      <c r="W202" t="s">
        <v>68</v>
      </c>
      <c r="X202" t="s">
        <v>216</v>
      </c>
      <c r="Y202">
        <v>2</v>
      </c>
      <c r="Z202">
        <v>2</v>
      </c>
      <c r="AA202">
        <v>48</v>
      </c>
      <c r="AB202">
        <v>1.276</v>
      </c>
      <c r="AC202" t="s">
        <v>133</v>
      </c>
      <c r="AD202">
        <v>1</v>
      </c>
      <c r="AE202">
        <v>2</v>
      </c>
      <c r="AF202">
        <v>1</v>
      </c>
      <c r="AG202">
        <v>2.2730000000000001</v>
      </c>
      <c r="AH202">
        <v>0.38300000000000001</v>
      </c>
      <c r="AI202">
        <v>1.2789999999999999</v>
      </c>
    </row>
    <row r="203" spans="1:35" x14ac:dyDescent="0.35">
      <c r="A203">
        <v>202</v>
      </c>
      <c r="B203">
        <v>202</v>
      </c>
      <c r="C203" t="s">
        <v>38</v>
      </c>
      <c r="D203" t="s">
        <v>39</v>
      </c>
      <c r="E203">
        <v>2</v>
      </c>
      <c r="F203" t="s">
        <v>372</v>
      </c>
      <c r="G203">
        <v>4</v>
      </c>
      <c r="H203">
        <v>7</v>
      </c>
      <c r="I203">
        <v>1</v>
      </c>
      <c r="J203">
        <v>58</v>
      </c>
      <c r="K203">
        <v>53</v>
      </c>
      <c r="L203">
        <v>53</v>
      </c>
      <c r="M203">
        <v>2</v>
      </c>
      <c r="N203" t="s">
        <v>172</v>
      </c>
      <c r="O203" t="s">
        <v>124</v>
      </c>
      <c r="P203" t="s">
        <v>143</v>
      </c>
      <c r="Q203" t="s">
        <v>144</v>
      </c>
      <c r="R203" t="s">
        <v>127</v>
      </c>
      <c r="S203" t="s">
        <v>46</v>
      </c>
      <c r="T203" t="s">
        <v>173</v>
      </c>
      <c r="U203">
        <v>4</v>
      </c>
      <c r="V203" t="s">
        <v>137</v>
      </c>
      <c r="W203" t="s">
        <v>213</v>
      </c>
      <c r="X203" t="s">
        <v>72</v>
      </c>
      <c r="Y203">
        <v>2</v>
      </c>
      <c r="Z203">
        <v>2</v>
      </c>
      <c r="AA203">
        <v>48</v>
      </c>
      <c r="AB203">
        <v>-1</v>
      </c>
      <c r="AC203" t="s">
        <v>137</v>
      </c>
      <c r="AD203">
        <v>3</v>
      </c>
      <c r="AE203">
        <v>2</v>
      </c>
      <c r="AF203">
        <v>0</v>
      </c>
      <c r="AG203">
        <v>3.25</v>
      </c>
      <c r="AH203">
        <v>0.217</v>
      </c>
      <c r="AI203">
        <v>-1</v>
      </c>
    </row>
    <row r="204" spans="1:35" x14ac:dyDescent="0.35">
      <c r="A204">
        <v>202</v>
      </c>
      <c r="B204">
        <v>202</v>
      </c>
      <c r="C204" t="s">
        <v>38</v>
      </c>
      <c r="D204" t="s">
        <v>39</v>
      </c>
      <c r="E204">
        <v>2</v>
      </c>
      <c r="F204" t="s">
        <v>372</v>
      </c>
      <c r="G204">
        <v>4</v>
      </c>
      <c r="H204">
        <v>7</v>
      </c>
      <c r="I204">
        <v>1</v>
      </c>
      <c r="J204">
        <v>59</v>
      </c>
      <c r="K204">
        <v>59</v>
      </c>
      <c r="L204">
        <v>59</v>
      </c>
      <c r="M204">
        <v>2</v>
      </c>
      <c r="N204" t="s">
        <v>184</v>
      </c>
      <c r="O204" t="s">
        <v>124</v>
      </c>
      <c r="P204" t="s">
        <v>185</v>
      </c>
      <c r="Q204" t="s">
        <v>186</v>
      </c>
      <c r="R204" t="s">
        <v>127</v>
      </c>
      <c r="S204" t="s">
        <v>46</v>
      </c>
      <c r="T204" t="s">
        <v>187</v>
      </c>
      <c r="U204">
        <v>5</v>
      </c>
      <c r="V204" t="s">
        <v>197</v>
      </c>
      <c r="W204" t="s">
        <v>261</v>
      </c>
      <c r="X204" t="s">
        <v>108</v>
      </c>
      <c r="Y204">
        <v>1</v>
      </c>
      <c r="Z204">
        <v>2</v>
      </c>
      <c r="AA204">
        <v>48</v>
      </c>
      <c r="AB204">
        <v>1.4379999999999999</v>
      </c>
      <c r="AC204" t="s">
        <v>187</v>
      </c>
      <c r="AD204">
        <v>1</v>
      </c>
      <c r="AE204">
        <v>5</v>
      </c>
      <c r="AF204">
        <v>1</v>
      </c>
      <c r="AG204">
        <v>0.71199999999999997</v>
      </c>
      <c r="AH204">
        <v>0.28299999999999997</v>
      </c>
      <c r="AI204">
        <v>1.4359999999999999</v>
      </c>
    </row>
    <row r="205" spans="1:35" x14ac:dyDescent="0.35">
      <c r="A205">
        <v>202</v>
      </c>
      <c r="B205">
        <v>202</v>
      </c>
      <c r="C205" t="s">
        <v>38</v>
      </c>
      <c r="D205" t="s">
        <v>39</v>
      </c>
      <c r="E205">
        <v>2</v>
      </c>
      <c r="F205" t="s">
        <v>372</v>
      </c>
      <c r="G205">
        <v>4</v>
      </c>
      <c r="H205">
        <v>7</v>
      </c>
      <c r="I205">
        <v>1</v>
      </c>
      <c r="J205">
        <v>60</v>
      </c>
      <c r="K205">
        <v>52</v>
      </c>
      <c r="L205">
        <v>52</v>
      </c>
      <c r="M205">
        <v>2</v>
      </c>
      <c r="N205" t="s">
        <v>166</v>
      </c>
      <c r="O205" t="s">
        <v>124</v>
      </c>
      <c r="P205" t="s">
        <v>167</v>
      </c>
      <c r="Q205" t="s">
        <v>168</v>
      </c>
      <c r="R205" t="s">
        <v>150</v>
      </c>
      <c r="S205" t="s">
        <v>53</v>
      </c>
      <c r="T205" t="s">
        <v>169</v>
      </c>
      <c r="U205">
        <v>2</v>
      </c>
      <c r="V205" t="s">
        <v>191</v>
      </c>
      <c r="W205" t="s">
        <v>58</v>
      </c>
      <c r="X205" t="s">
        <v>253</v>
      </c>
      <c r="Y205">
        <v>2</v>
      </c>
      <c r="Z205">
        <v>2</v>
      </c>
      <c r="AA205">
        <v>48</v>
      </c>
      <c r="AB205">
        <v>1.288</v>
      </c>
      <c r="AC205" t="s">
        <v>58</v>
      </c>
      <c r="AD205">
        <v>4</v>
      </c>
      <c r="AE205">
        <v>1</v>
      </c>
      <c r="AF205">
        <v>0</v>
      </c>
      <c r="AG205">
        <v>2.3639999999999999</v>
      </c>
      <c r="AH205">
        <v>0.48199999999999998</v>
      </c>
      <c r="AI205">
        <v>1.28</v>
      </c>
    </row>
    <row r="206" spans="1:35" x14ac:dyDescent="0.35">
      <c r="A206">
        <v>202</v>
      </c>
      <c r="B206">
        <v>202</v>
      </c>
      <c r="C206" t="s">
        <v>38</v>
      </c>
      <c r="D206" t="s">
        <v>39</v>
      </c>
      <c r="E206">
        <v>2</v>
      </c>
      <c r="F206" t="s">
        <v>372</v>
      </c>
      <c r="G206">
        <v>4</v>
      </c>
      <c r="H206">
        <v>7</v>
      </c>
      <c r="I206">
        <v>1</v>
      </c>
      <c r="J206">
        <v>61</v>
      </c>
      <c r="K206">
        <v>63</v>
      </c>
      <c r="L206">
        <v>63</v>
      </c>
      <c r="M206">
        <v>2</v>
      </c>
      <c r="N206" t="s">
        <v>223</v>
      </c>
      <c r="O206" t="s">
        <v>201</v>
      </c>
      <c r="P206" t="s">
        <v>202</v>
      </c>
      <c r="Q206" t="s">
        <v>224</v>
      </c>
      <c r="R206" t="s">
        <v>202</v>
      </c>
      <c r="S206" t="s">
        <v>46</v>
      </c>
      <c r="T206" t="s">
        <v>225</v>
      </c>
      <c r="U206">
        <v>4</v>
      </c>
      <c r="V206" t="s">
        <v>238</v>
      </c>
      <c r="W206" t="s">
        <v>159</v>
      </c>
      <c r="X206" t="s">
        <v>68</v>
      </c>
      <c r="Y206">
        <v>1</v>
      </c>
      <c r="Z206">
        <v>2</v>
      </c>
      <c r="AA206">
        <v>48</v>
      </c>
      <c r="AB206">
        <v>-1</v>
      </c>
      <c r="AC206" t="s">
        <v>238</v>
      </c>
      <c r="AD206">
        <v>2</v>
      </c>
      <c r="AE206">
        <v>2</v>
      </c>
      <c r="AF206">
        <v>0</v>
      </c>
      <c r="AG206">
        <v>3.2</v>
      </c>
      <c r="AH206">
        <v>1.167</v>
      </c>
      <c r="AI206">
        <v>-1</v>
      </c>
    </row>
    <row r="207" spans="1:35" x14ac:dyDescent="0.35">
      <c r="A207">
        <v>202</v>
      </c>
      <c r="B207">
        <v>202</v>
      </c>
      <c r="C207" t="s">
        <v>38</v>
      </c>
      <c r="D207" t="s">
        <v>39</v>
      </c>
      <c r="E207">
        <v>2</v>
      </c>
      <c r="F207" t="s">
        <v>372</v>
      </c>
      <c r="G207">
        <v>4</v>
      </c>
      <c r="H207">
        <v>7</v>
      </c>
      <c r="I207">
        <v>1</v>
      </c>
      <c r="J207">
        <v>62</v>
      </c>
      <c r="K207">
        <v>68</v>
      </c>
      <c r="L207">
        <v>68</v>
      </c>
      <c r="M207">
        <v>2</v>
      </c>
      <c r="N207" t="s">
        <v>242</v>
      </c>
      <c r="O207" t="s">
        <v>201</v>
      </c>
      <c r="P207" t="s">
        <v>202</v>
      </c>
      <c r="Q207" t="s">
        <v>227</v>
      </c>
      <c r="R207" t="s">
        <v>202</v>
      </c>
      <c r="S207" t="s">
        <v>63</v>
      </c>
      <c r="T207" t="s">
        <v>243</v>
      </c>
      <c r="U207">
        <v>4</v>
      </c>
      <c r="V207" t="s">
        <v>228</v>
      </c>
      <c r="W207" t="s">
        <v>128</v>
      </c>
      <c r="X207" t="s">
        <v>110</v>
      </c>
      <c r="Y207">
        <v>1</v>
      </c>
      <c r="Z207">
        <v>2</v>
      </c>
      <c r="AA207">
        <v>48</v>
      </c>
      <c r="AB207">
        <v>1.8979999999999999</v>
      </c>
      <c r="AC207" t="s">
        <v>110</v>
      </c>
      <c r="AD207">
        <v>4</v>
      </c>
      <c r="AE207">
        <v>5</v>
      </c>
      <c r="AF207">
        <v>0</v>
      </c>
      <c r="AG207">
        <v>2.528</v>
      </c>
      <c r="AH207">
        <v>0.5</v>
      </c>
      <c r="AI207">
        <v>1.891</v>
      </c>
    </row>
    <row r="208" spans="1:35" x14ac:dyDescent="0.35">
      <c r="A208">
        <v>202</v>
      </c>
      <c r="B208">
        <v>202</v>
      </c>
      <c r="C208" t="s">
        <v>38</v>
      </c>
      <c r="D208" t="s">
        <v>39</v>
      </c>
      <c r="E208">
        <v>2</v>
      </c>
      <c r="F208" t="s">
        <v>372</v>
      </c>
      <c r="G208">
        <v>4</v>
      </c>
      <c r="H208">
        <v>7</v>
      </c>
      <c r="I208">
        <v>1</v>
      </c>
      <c r="J208">
        <v>63</v>
      </c>
      <c r="K208">
        <v>62</v>
      </c>
      <c r="L208">
        <v>62</v>
      </c>
      <c r="M208">
        <v>2</v>
      </c>
      <c r="N208" t="s">
        <v>239</v>
      </c>
      <c r="O208" t="s">
        <v>201</v>
      </c>
      <c r="P208" t="s">
        <v>202</v>
      </c>
      <c r="Q208" t="s">
        <v>240</v>
      </c>
      <c r="R208" t="s">
        <v>202</v>
      </c>
      <c r="S208" t="s">
        <v>63</v>
      </c>
      <c r="T208" t="s">
        <v>241</v>
      </c>
      <c r="U208">
        <v>5</v>
      </c>
      <c r="V208" t="s">
        <v>245</v>
      </c>
      <c r="W208" t="s">
        <v>88</v>
      </c>
      <c r="X208" t="s">
        <v>191</v>
      </c>
      <c r="Y208">
        <v>1</v>
      </c>
      <c r="Z208">
        <v>2</v>
      </c>
      <c r="AA208">
        <v>48</v>
      </c>
      <c r="AB208">
        <v>2.0499999999999998</v>
      </c>
      <c r="AC208" t="s">
        <v>48</v>
      </c>
      <c r="AD208">
        <v>0</v>
      </c>
      <c r="AE208">
        <v>0</v>
      </c>
      <c r="AF208">
        <v>0</v>
      </c>
      <c r="AG208">
        <v>-1</v>
      </c>
      <c r="AH208">
        <v>0.4</v>
      </c>
      <c r="AI208">
        <v>2.0430000000000001</v>
      </c>
    </row>
    <row r="209" spans="1:35" x14ac:dyDescent="0.35">
      <c r="A209">
        <v>202</v>
      </c>
      <c r="B209">
        <v>202</v>
      </c>
      <c r="C209" t="s">
        <v>38</v>
      </c>
      <c r="D209" t="s">
        <v>39</v>
      </c>
      <c r="E209">
        <v>2</v>
      </c>
      <c r="F209" t="s">
        <v>372</v>
      </c>
      <c r="G209">
        <v>4</v>
      </c>
      <c r="H209">
        <v>7</v>
      </c>
      <c r="I209">
        <v>1</v>
      </c>
      <c r="J209">
        <v>64</v>
      </c>
      <c r="K209">
        <v>65</v>
      </c>
      <c r="L209">
        <v>65</v>
      </c>
      <c r="M209">
        <v>2</v>
      </c>
      <c r="N209" t="s">
        <v>200</v>
      </c>
      <c r="O209" t="s">
        <v>201</v>
      </c>
      <c r="P209" t="s">
        <v>202</v>
      </c>
      <c r="Q209" t="s">
        <v>203</v>
      </c>
      <c r="R209" t="s">
        <v>202</v>
      </c>
      <c r="S209" t="s">
        <v>46</v>
      </c>
      <c r="T209" t="s">
        <v>204</v>
      </c>
      <c r="U209">
        <v>5</v>
      </c>
      <c r="V209" t="s">
        <v>225</v>
      </c>
      <c r="W209" t="s">
        <v>169</v>
      </c>
      <c r="X209" t="s">
        <v>82</v>
      </c>
      <c r="Y209">
        <v>2</v>
      </c>
      <c r="Z209">
        <v>2</v>
      </c>
      <c r="AA209">
        <v>48</v>
      </c>
      <c r="AB209">
        <v>1.65</v>
      </c>
      <c r="AC209" t="s">
        <v>204</v>
      </c>
      <c r="AD209">
        <v>1</v>
      </c>
      <c r="AE209">
        <v>5</v>
      </c>
      <c r="AF209">
        <v>1</v>
      </c>
      <c r="AG209">
        <v>1.1579999999999999</v>
      </c>
      <c r="AH209">
        <v>0.66600000000000004</v>
      </c>
      <c r="AI209">
        <v>1.643</v>
      </c>
    </row>
    <row r="210" spans="1:35" x14ac:dyDescent="0.35">
      <c r="A210">
        <v>202</v>
      </c>
      <c r="B210">
        <v>202</v>
      </c>
      <c r="C210" t="s">
        <v>38</v>
      </c>
      <c r="D210" t="s">
        <v>39</v>
      </c>
      <c r="E210">
        <v>2</v>
      </c>
      <c r="F210" t="s">
        <v>372</v>
      </c>
      <c r="G210">
        <v>4</v>
      </c>
      <c r="H210">
        <v>7</v>
      </c>
      <c r="I210">
        <v>1</v>
      </c>
      <c r="J210">
        <v>65</v>
      </c>
      <c r="K210">
        <v>64</v>
      </c>
      <c r="L210">
        <v>64</v>
      </c>
      <c r="M210">
        <v>2</v>
      </c>
      <c r="N210" t="s">
        <v>237</v>
      </c>
      <c r="O210" t="s">
        <v>201</v>
      </c>
      <c r="P210" t="s">
        <v>202</v>
      </c>
      <c r="Q210" t="s">
        <v>224</v>
      </c>
      <c r="R210" t="s">
        <v>202</v>
      </c>
      <c r="S210" t="s">
        <v>53</v>
      </c>
      <c r="T210" t="s">
        <v>238</v>
      </c>
      <c r="U210">
        <v>1</v>
      </c>
      <c r="V210" t="s">
        <v>213</v>
      </c>
      <c r="W210" t="s">
        <v>47</v>
      </c>
      <c r="X210" t="s">
        <v>195</v>
      </c>
      <c r="Y210">
        <v>2</v>
      </c>
      <c r="Z210">
        <v>2</v>
      </c>
      <c r="AA210">
        <v>48</v>
      </c>
      <c r="AB210">
        <v>1.2849999999999999</v>
      </c>
      <c r="AC210" t="s">
        <v>238</v>
      </c>
      <c r="AD210">
        <v>1</v>
      </c>
      <c r="AE210">
        <v>1</v>
      </c>
      <c r="AF210">
        <v>1</v>
      </c>
      <c r="AG210">
        <v>2.3860000000000001</v>
      </c>
      <c r="AH210">
        <v>0.61699999999999999</v>
      </c>
      <c r="AI210">
        <v>1.288</v>
      </c>
    </row>
    <row r="211" spans="1:35" x14ac:dyDescent="0.35">
      <c r="A211">
        <v>202</v>
      </c>
      <c r="B211">
        <v>202</v>
      </c>
      <c r="C211" t="s">
        <v>38</v>
      </c>
      <c r="D211" t="s">
        <v>39</v>
      </c>
      <c r="E211">
        <v>2</v>
      </c>
      <c r="F211" t="s">
        <v>372</v>
      </c>
      <c r="G211">
        <v>4</v>
      </c>
      <c r="H211">
        <v>7</v>
      </c>
      <c r="I211">
        <v>1</v>
      </c>
      <c r="J211">
        <v>66</v>
      </c>
      <c r="K211">
        <v>67</v>
      </c>
      <c r="L211">
        <v>67</v>
      </c>
      <c r="M211">
        <v>2</v>
      </c>
      <c r="N211" t="s">
        <v>226</v>
      </c>
      <c r="O211" t="s">
        <v>201</v>
      </c>
      <c r="P211" t="s">
        <v>202</v>
      </c>
      <c r="Q211" t="s">
        <v>227</v>
      </c>
      <c r="R211" t="s">
        <v>202</v>
      </c>
      <c r="S211" t="s">
        <v>81</v>
      </c>
      <c r="T211" t="s">
        <v>228</v>
      </c>
      <c r="U211">
        <v>1</v>
      </c>
      <c r="V211" t="s">
        <v>261</v>
      </c>
      <c r="W211" t="s">
        <v>183</v>
      </c>
      <c r="X211" t="s">
        <v>54</v>
      </c>
      <c r="Y211">
        <v>2</v>
      </c>
      <c r="Z211">
        <v>2</v>
      </c>
      <c r="AA211">
        <v>48</v>
      </c>
      <c r="AB211">
        <v>1.819</v>
      </c>
      <c r="AC211" t="s">
        <v>228</v>
      </c>
      <c r="AD211">
        <v>1</v>
      </c>
      <c r="AE211">
        <v>1</v>
      </c>
      <c r="AF211">
        <v>1</v>
      </c>
      <c r="AG211">
        <v>1.2729999999999999</v>
      </c>
      <c r="AH211">
        <v>0.35</v>
      </c>
      <c r="AI211">
        <v>1.8109999999999999</v>
      </c>
    </row>
    <row r="212" spans="1:35" x14ac:dyDescent="0.35">
      <c r="A212">
        <v>202</v>
      </c>
      <c r="B212">
        <v>202</v>
      </c>
      <c r="C212" t="s">
        <v>38</v>
      </c>
      <c r="D212" t="s">
        <v>39</v>
      </c>
      <c r="E212">
        <v>2</v>
      </c>
      <c r="F212" t="s">
        <v>372</v>
      </c>
      <c r="G212">
        <v>4</v>
      </c>
      <c r="H212">
        <v>7</v>
      </c>
      <c r="I212">
        <v>1</v>
      </c>
      <c r="J212">
        <v>67</v>
      </c>
      <c r="K212">
        <v>61</v>
      </c>
      <c r="L212">
        <v>61</v>
      </c>
      <c r="M212">
        <v>2</v>
      </c>
      <c r="N212" t="s">
        <v>244</v>
      </c>
      <c r="O212" t="s">
        <v>201</v>
      </c>
      <c r="P212" t="s">
        <v>202</v>
      </c>
      <c r="Q212" t="s">
        <v>240</v>
      </c>
      <c r="R212" t="s">
        <v>202</v>
      </c>
      <c r="S212" t="s">
        <v>81</v>
      </c>
      <c r="T212" t="s">
        <v>245</v>
      </c>
      <c r="U212">
        <v>2</v>
      </c>
      <c r="V212" t="s">
        <v>230</v>
      </c>
      <c r="W212" t="s">
        <v>151</v>
      </c>
      <c r="X212" t="s">
        <v>118</v>
      </c>
      <c r="Y212">
        <v>2</v>
      </c>
      <c r="Z212">
        <v>2</v>
      </c>
      <c r="AA212">
        <v>48</v>
      </c>
      <c r="AB212">
        <v>1.5760000000000001</v>
      </c>
      <c r="AC212" t="s">
        <v>118</v>
      </c>
      <c r="AD212">
        <v>4</v>
      </c>
      <c r="AE212">
        <v>4</v>
      </c>
      <c r="AF212">
        <v>0</v>
      </c>
      <c r="AG212">
        <v>2.2530000000000001</v>
      </c>
      <c r="AH212">
        <v>0.71599999999999997</v>
      </c>
      <c r="AI212">
        <v>1.579</v>
      </c>
    </row>
    <row r="213" spans="1:35" x14ac:dyDescent="0.35">
      <c r="A213">
        <v>202</v>
      </c>
      <c r="B213">
        <v>202</v>
      </c>
      <c r="C213" t="s">
        <v>38</v>
      </c>
      <c r="D213" t="s">
        <v>39</v>
      </c>
      <c r="E213">
        <v>2</v>
      </c>
      <c r="F213" t="s">
        <v>372</v>
      </c>
      <c r="G213">
        <v>4</v>
      </c>
      <c r="H213">
        <v>7</v>
      </c>
      <c r="I213">
        <v>1</v>
      </c>
      <c r="J213">
        <v>68</v>
      </c>
      <c r="K213">
        <v>71</v>
      </c>
      <c r="L213">
        <v>71</v>
      </c>
      <c r="M213">
        <v>2</v>
      </c>
      <c r="N213" t="s">
        <v>234</v>
      </c>
      <c r="O213" t="s">
        <v>201</v>
      </c>
      <c r="P213" t="s">
        <v>202</v>
      </c>
      <c r="Q213" t="s">
        <v>235</v>
      </c>
      <c r="R213" t="s">
        <v>202</v>
      </c>
      <c r="S213" t="s">
        <v>46</v>
      </c>
      <c r="T213" t="s">
        <v>236</v>
      </c>
      <c r="U213">
        <v>5</v>
      </c>
      <c r="V213" t="s">
        <v>251</v>
      </c>
      <c r="W213" t="s">
        <v>94</v>
      </c>
      <c r="X213" t="s">
        <v>141</v>
      </c>
      <c r="Y213">
        <v>1</v>
      </c>
      <c r="Z213">
        <v>2</v>
      </c>
      <c r="AA213">
        <v>48</v>
      </c>
      <c r="AB213">
        <v>1.4570000000000001</v>
      </c>
      <c r="AC213" t="s">
        <v>94</v>
      </c>
      <c r="AD213">
        <v>4</v>
      </c>
      <c r="AE213">
        <v>2</v>
      </c>
      <c r="AF213">
        <v>0</v>
      </c>
      <c r="AG213">
        <v>2.2570000000000001</v>
      </c>
      <c r="AH213">
        <v>0.5</v>
      </c>
      <c r="AI213">
        <v>1.4550000000000001</v>
      </c>
    </row>
    <row r="214" spans="1:35" x14ac:dyDescent="0.35">
      <c r="A214">
        <v>202</v>
      </c>
      <c r="B214">
        <v>202</v>
      </c>
      <c r="C214" t="s">
        <v>38</v>
      </c>
      <c r="D214" t="s">
        <v>39</v>
      </c>
      <c r="E214">
        <v>2</v>
      </c>
      <c r="F214" t="s">
        <v>372</v>
      </c>
      <c r="G214">
        <v>4</v>
      </c>
      <c r="H214">
        <v>7</v>
      </c>
      <c r="I214">
        <v>1</v>
      </c>
      <c r="J214">
        <v>69</v>
      </c>
      <c r="K214">
        <v>69</v>
      </c>
      <c r="L214">
        <v>69</v>
      </c>
      <c r="M214">
        <v>2</v>
      </c>
      <c r="N214" t="s">
        <v>252</v>
      </c>
      <c r="O214" t="s">
        <v>201</v>
      </c>
      <c r="P214" t="s">
        <v>202</v>
      </c>
      <c r="Q214" t="s">
        <v>218</v>
      </c>
      <c r="R214" t="s">
        <v>202</v>
      </c>
      <c r="S214" t="s">
        <v>63</v>
      </c>
      <c r="T214" t="s">
        <v>253</v>
      </c>
      <c r="U214">
        <v>2</v>
      </c>
      <c r="V214" t="s">
        <v>243</v>
      </c>
      <c r="W214" t="s">
        <v>179</v>
      </c>
      <c r="X214" t="s">
        <v>122</v>
      </c>
      <c r="Y214">
        <v>2</v>
      </c>
      <c r="Z214">
        <v>2</v>
      </c>
      <c r="AA214">
        <v>48</v>
      </c>
      <c r="AB214">
        <v>1.429</v>
      </c>
      <c r="AC214" t="s">
        <v>253</v>
      </c>
      <c r="AD214">
        <v>1</v>
      </c>
      <c r="AE214">
        <v>2</v>
      </c>
      <c r="AF214">
        <v>1</v>
      </c>
      <c r="AG214">
        <v>2.1280000000000001</v>
      </c>
      <c r="AH214">
        <v>0.3</v>
      </c>
      <c r="AI214">
        <v>1.423</v>
      </c>
    </row>
    <row r="215" spans="1:35" x14ac:dyDescent="0.35">
      <c r="A215">
        <v>202</v>
      </c>
      <c r="B215">
        <v>202</v>
      </c>
      <c r="C215" t="s">
        <v>38</v>
      </c>
      <c r="D215" t="s">
        <v>39</v>
      </c>
      <c r="E215">
        <v>2</v>
      </c>
      <c r="F215" t="s">
        <v>372</v>
      </c>
      <c r="G215">
        <v>4</v>
      </c>
      <c r="H215">
        <v>7</v>
      </c>
      <c r="I215">
        <v>1</v>
      </c>
      <c r="J215">
        <v>70</v>
      </c>
      <c r="K215">
        <v>66</v>
      </c>
      <c r="L215">
        <v>66</v>
      </c>
      <c r="M215">
        <v>2</v>
      </c>
      <c r="N215" t="s">
        <v>229</v>
      </c>
      <c r="O215" t="s">
        <v>201</v>
      </c>
      <c r="P215" t="s">
        <v>202</v>
      </c>
      <c r="Q215" t="s">
        <v>203</v>
      </c>
      <c r="R215" t="s">
        <v>202</v>
      </c>
      <c r="S215" t="s">
        <v>81</v>
      </c>
      <c r="T215" t="s">
        <v>230</v>
      </c>
      <c r="U215">
        <v>5</v>
      </c>
      <c r="V215" t="s">
        <v>204</v>
      </c>
      <c r="W215" t="s">
        <v>96</v>
      </c>
      <c r="X215" t="s">
        <v>193</v>
      </c>
      <c r="Y215">
        <v>1</v>
      </c>
      <c r="Z215">
        <v>2</v>
      </c>
      <c r="AA215">
        <v>48</v>
      </c>
      <c r="AB215">
        <v>1.607</v>
      </c>
      <c r="AC215" t="s">
        <v>230</v>
      </c>
      <c r="AD215">
        <v>1</v>
      </c>
      <c r="AE215">
        <v>5</v>
      </c>
      <c r="AF215">
        <v>1</v>
      </c>
      <c r="AG215">
        <v>1.59</v>
      </c>
      <c r="AH215">
        <v>0.19900000000000001</v>
      </c>
      <c r="AI215">
        <v>1.609</v>
      </c>
    </row>
    <row r="216" spans="1:35" x14ac:dyDescent="0.35">
      <c r="A216">
        <v>202</v>
      </c>
      <c r="B216">
        <v>202</v>
      </c>
      <c r="C216" t="s">
        <v>38</v>
      </c>
      <c r="D216" t="s">
        <v>39</v>
      </c>
      <c r="E216">
        <v>2</v>
      </c>
      <c r="F216" t="s">
        <v>372</v>
      </c>
      <c r="G216">
        <v>4</v>
      </c>
      <c r="H216">
        <v>7</v>
      </c>
      <c r="I216">
        <v>1</v>
      </c>
      <c r="J216">
        <v>71</v>
      </c>
      <c r="K216">
        <v>72</v>
      </c>
      <c r="L216">
        <v>72</v>
      </c>
      <c r="M216">
        <v>2</v>
      </c>
      <c r="N216" t="s">
        <v>250</v>
      </c>
      <c r="O216" t="s">
        <v>201</v>
      </c>
      <c r="P216" t="s">
        <v>202</v>
      </c>
      <c r="Q216" t="s">
        <v>235</v>
      </c>
      <c r="R216" t="s">
        <v>202</v>
      </c>
      <c r="S216" t="s">
        <v>53</v>
      </c>
      <c r="T216" t="s">
        <v>251</v>
      </c>
      <c r="U216">
        <v>5</v>
      </c>
      <c r="V216" t="s">
        <v>219</v>
      </c>
      <c r="W216" t="s">
        <v>161</v>
      </c>
      <c r="X216" t="s">
        <v>64</v>
      </c>
      <c r="Y216">
        <v>2</v>
      </c>
      <c r="Z216">
        <v>2</v>
      </c>
      <c r="AA216">
        <v>48</v>
      </c>
      <c r="AB216">
        <v>1.528</v>
      </c>
      <c r="AC216" t="s">
        <v>251</v>
      </c>
      <c r="AD216">
        <v>1</v>
      </c>
      <c r="AE216">
        <v>5</v>
      </c>
      <c r="AF216">
        <v>1</v>
      </c>
      <c r="AG216">
        <v>0.81399999999999995</v>
      </c>
      <c r="AH216">
        <v>1.0840000000000001</v>
      </c>
      <c r="AI216">
        <v>1.5269999999999999</v>
      </c>
    </row>
    <row r="217" spans="1:35" x14ac:dyDescent="0.35">
      <c r="A217">
        <v>202</v>
      </c>
      <c r="B217">
        <v>202</v>
      </c>
      <c r="C217" t="s">
        <v>38</v>
      </c>
      <c r="D217" t="s">
        <v>39</v>
      </c>
      <c r="E217">
        <v>2</v>
      </c>
      <c r="F217" t="s">
        <v>372</v>
      </c>
      <c r="G217">
        <v>4</v>
      </c>
      <c r="H217">
        <v>7</v>
      </c>
      <c r="I217">
        <v>1</v>
      </c>
      <c r="J217">
        <v>72</v>
      </c>
      <c r="K217">
        <v>70</v>
      </c>
      <c r="L217">
        <v>70</v>
      </c>
      <c r="M217">
        <v>2</v>
      </c>
      <c r="N217" t="s">
        <v>217</v>
      </c>
      <c r="O217" t="s">
        <v>201</v>
      </c>
      <c r="P217" t="s">
        <v>202</v>
      </c>
      <c r="Q217" t="s">
        <v>218</v>
      </c>
      <c r="R217" t="s">
        <v>202</v>
      </c>
      <c r="S217" t="s">
        <v>53</v>
      </c>
      <c r="T217" t="s">
        <v>219</v>
      </c>
      <c r="U217">
        <v>5</v>
      </c>
      <c r="V217" t="s">
        <v>253</v>
      </c>
      <c r="W217" t="s">
        <v>189</v>
      </c>
      <c r="X217" t="s">
        <v>58</v>
      </c>
      <c r="Y217">
        <v>1</v>
      </c>
      <c r="Z217">
        <v>2</v>
      </c>
      <c r="AA217">
        <v>48</v>
      </c>
      <c r="AB217">
        <v>1.528</v>
      </c>
      <c r="AC217" t="s">
        <v>58</v>
      </c>
      <c r="AD217">
        <v>4</v>
      </c>
      <c r="AE217">
        <v>1</v>
      </c>
      <c r="AF217">
        <v>0</v>
      </c>
      <c r="AG217">
        <v>1.776</v>
      </c>
      <c r="AH217">
        <v>2.0510000000000002</v>
      </c>
      <c r="AI217">
        <v>1.53</v>
      </c>
    </row>
    <row r="218" spans="1:35" x14ac:dyDescent="0.35">
      <c r="A218">
        <v>202</v>
      </c>
      <c r="B218">
        <v>202</v>
      </c>
      <c r="C218" t="s">
        <v>38</v>
      </c>
      <c r="D218" t="s">
        <v>39</v>
      </c>
      <c r="E218">
        <v>3</v>
      </c>
      <c r="F218" t="s">
        <v>372</v>
      </c>
      <c r="G218">
        <v>5</v>
      </c>
      <c r="H218">
        <v>8</v>
      </c>
      <c r="I218">
        <v>1</v>
      </c>
      <c r="J218">
        <v>1</v>
      </c>
      <c r="K218">
        <v>4</v>
      </c>
      <c r="L218">
        <v>4</v>
      </c>
      <c r="M218">
        <v>1</v>
      </c>
      <c r="N218" t="s">
        <v>69</v>
      </c>
      <c r="O218" t="s">
        <v>42</v>
      </c>
      <c r="P218" t="s">
        <v>70</v>
      </c>
      <c r="Q218" t="s">
        <v>71</v>
      </c>
      <c r="R218" t="s">
        <v>62</v>
      </c>
      <c r="S218" t="s">
        <v>63</v>
      </c>
      <c r="T218" t="s">
        <v>72</v>
      </c>
      <c r="U218">
        <v>4</v>
      </c>
      <c r="V218" t="s">
        <v>64</v>
      </c>
      <c r="W218" t="s">
        <v>230</v>
      </c>
      <c r="X218" t="s">
        <v>141</v>
      </c>
      <c r="Y218">
        <v>2</v>
      </c>
      <c r="Z218">
        <v>3</v>
      </c>
      <c r="AA218">
        <v>48</v>
      </c>
      <c r="AB218">
        <v>-1</v>
      </c>
      <c r="AC218" t="s">
        <v>48</v>
      </c>
      <c r="AD218">
        <v>0</v>
      </c>
      <c r="AE218">
        <v>0</v>
      </c>
      <c r="AF218">
        <v>0</v>
      </c>
      <c r="AG218">
        <v>-1</v>
      </c>
      <c r="AH218">
        <v>0.78100000000000003</v>
      </c>
      <c r="AI218">
        <v>-1</v>
      </c>
    </row>
    <row r="219" spans="1:35" x14ac:dyDescent="0.35">
      <c r="A219">
        <v>202</v>
      </c>
      <c r="B219">
        <v>202</v>
      </c>
      <c r="C219" t="s">
        <v>38</v>
      </c>
      <c r="D219" t="s">
        <v>39</v>
      </c>
      <c r="E219">
        <v>3</v>
      </c>
      <c r="F219" t="s">
        <v>372</v>
      </c>
      <c r="G219">
        <v>5</v>
      </c>
      <c r="H219">
        <v>8</v>
      </c>
      <c r="I219">
        <v>1</v>
      </c>
      <c r="J219">
        <v>2</v>
      </c>
      <c r="K219">
        <v>1</v>
      </c>
      <c r="L219">
        <v>1</v>
      </c>
      <c r="M219">
        <v>1</v>
      </c>
      <c r="N219" t="s">
        <v>109</v>
      </c>
      <c r="O219" t="s">
        <v>42</v>
      </c>
      <c r="P219" t="s">
        <v>98</v>
      </c>
      <c r="Q219" t="s">
        <v>99</v>
      </c>
      <c r="R219" t="s">
        <v>45</v>
      </c>
      <c r="S219" t="s">
        <v>46</v>
      </c>
      <c r="T219" t="s">
        <v>110</v>
      </c>
      <c r="U219">
        <v>2</v>
      </c>
      <c r="V219" t="s">
        <v>100</v>
      </c>
      <c r="W219" t="s">
        <v>161</v>
      </c>
      <c r="X219" t="s">
        <v>216</v>
      </c>
      <c r="Y219">
        <v>1</v>
      </c>
      <c r="Z219">
        <v>3</v>
      </c>
      <c r="AA219">
        <v>48</v>
      </c>
      <c r="AB219">
        <v>0.61399999999999999</v>
      </c>
      <c r="AC219" t="s">
        <v>110</v>
      </c>
      <c r="AD219">
        <v>1</v>
      </c>
      <c r="AE219">
        <v>2</v>
      </c>
      <c r="AF219">
        <v>1</v>
      </c>
      <c r="AG219">
        <v>2.2509999999999999</v>
      </c>
      <c r="AH219">
        <v>0.9</v>
      </c>
      <c r="AI219">
        <v>0.61099999999999999</v>
      </c>
    </row>
    <row r="220" spans="1:35" x14ac:dyDescent="0.35">
      <c r="A220">
        <v>202</v>
      </c>
      <c r="B220">
        <v>202</v>
      </c>
      <c r="C220" t="s">
        <v>38</v>
      </c>
      <c r="D220" t="s">
        <v>39</v>
      </c>
      <c r="E220">
        <v>3</v>
      </c>
      <c r="F220" t="s">
        <v>372</v>
      </c>
      <c r="G220">
        <v>5</v>
      </c>
      <c r="H220">
        <v>8</v>
      </c>
      <c r="I220">
        <v>1</v>
      </c>
      <c r="J220">
        <v>3</v>
      </c>
      <c r="K220">
        <v>6</v>
      </c>
      <c r="L220">
        <v>6</v>
      </c>
      <c r="M220">
        <v>1</v>
      </c>
      <c r="N220" t="s">
        <v>89</v>
      </c>
      <c r="O220" t="s">
        <v>42</v>
      </c>
      <c r="P220" t="s">
        <v>60</v>
      </c>
      <c r="Q220" t="s">
        <v>61</v>
      </c>
      <c r="R220" t="s">
        <v>52</v>
      </c>
      <c r="S220" t="s">
        <v>53</v>
      </c>
      <c r="T220" t="s">
        <v>90</v>
      </c>
      <c r="U220">
        <v>1</v>
      </c>
      <c r="V220" t="s">
        <v>118</v>
      </c>
      <c r="W220" t="s">
        <v>247</v>
      </c>
      <c r="X220" t="s">
        <v>193</v>
      </c>
      <c r="Y220">
        <v>2</v>
      </c>
      <c r="Z220">
        <v>3</v>
      </c>
      <c r="AA220">
        <v>48</v>
      </c>
      <c r="AB220">
        <v>1.1339999999999999</v>
      </c>
      <c r="AC220" t="s">
        <v>90</v>
      </c>
      <c r="AD220">
        <v>1</v>
      </c>
      <c r="AE220">
        <v>1</v>
      </c>
      <c r="AF220">
        <v>1</v>
      </c>
      <c r="AG220">
        <v>2.7</v>
      </c>
      <c r="AH220">
        <v>2.9169999999999998</v>
      </c>
      <c r="AI220">
        <v>1.1319999999999999</v>
      </c>
    </row>
    <row r="221" spans="1:35" x14ac:dyDescent="0.35">
      <c r="A221">
        <v>202</v>
      </c>
      <c r="B221">
        <v>202</v>
      </c>
      <c r="C221" t="s">
        <v>38</v>
      </c>
      <c r="D221" t="s">
        <v>39</v>
      </c>
      <c r="E221">
        <v>3</v>
      </c>
      <c r="F221" t="s">
        <v>372</v>
      </c>
      <c r="G221">
        <v>5</v>
      </c>
      <c r="H221">
        <v>8</v>
      </c>
      <c r="I221">
        <v>1</v>
      </c>
      <c r="J221">
        <v>4</v>
      </c>
      <c r="K221">
        <v>2</v>
      </c>
      <c r="L221">
        <v>2</v>
      </c>
      <c r="M221">
        <v>1</v>
      </c>
      <c r="N221" t="s">
        <v>97</v>
      </c>
      <c r="O221" t="s">
        <v>42</v>
      </c>
      <c r="P221" t="s">
        <v>98</v>
      </c>
      <c r="Q221" t="s">
        <v>99</v>
      </c>
      <c r="R221" t="s">
        <v>80</v>
      </c>
      <c r="S221" t="s">
        <v>81</v>
      </c>
      <c r="T221" t="s">
        <v>100</v>
      </c>
      <c r="U221">
        <v>1</v>
      </c>
      <c r="V221" t="s">
        <v>112</v>
      </c>
      <c r="W221" t="s">
        <v>236</v>
      </c>
      <c r="X221" t="s">
        <v>148</v>
      </c>
      <c r="Y221">
        <v>2</v>
      </c>
      <c r="Z221">
        <v>3</v>
      </c>
      <c r="AA221">
        <v>48</v>
      </c>
      <c r="AB221">
        <v>0.98599999999999999</v>
      </c>
      <c r="AC221" t="s">
        <v>236</v>
      </c>
      <c r="AD221">
        <v>4</v>
      </c>
      <c r="AE221">
        <v>5</v>
      </c>
      <c r="AF221">
        <v>0</v>
      </c>
      <c r="AG221">
        <v>2.0720000000000001</v>
      </c>
      <c r="AH221">
        <v>1.85</v>
      </c>
      <c r="AI221">
        <v>0.98899999999999999</v>
      </c>
    </row>
    <row r="222" spans="1:35" x14ac:dyDescent="0.35">
      <c r="A222">
        <v>202</v>
      </c>
      <c r="B222">
        <v>202</v>
      </c>
      <c r="C222" t="s">
        <v>38</v>
      </c>
      <c r="D222" t="s">
        <v>39</v>
      </c>
      <c r="E222">
        <v>3</v>
      </c>
      <c r="F222" t="s">
        <v>372</v>
      </c>
      <c r="G222">
        <v>5</v>
      </c>
      <c r="H222">
        <v>8</v>
      </c>
      <c r="I222">
        <v>1</v>
      </c>
      <c r="J222">
        <v>5</v>
      </c>
      <c r="K222">
        <v>10</v>
      </c>
      <c r="L222">
        <v>10</v>
      </c>
      <c r="M222">
        <v>1</v>
      </c>
      <c r="N222" t="s">
        <v>107</v>
      </c>
      <c r="O222" t="s">
        <v>42</v>
      </c>
      <c r="P222" t="s">
        <v>56</v>
      </c>
      <c r="Q222" t="s">
        <v>57</v>
      </c>
      <c r="R222" t="s">
        <v>62</v>
      </c>
      <c r="S222" t="s">
        <v>63</v>
      </c>
      <c r="T222" t="s">
        <v>108</v>
      </c>
      <c r="U222">
        <v>5</v>
      </c>
      <c r="V222" t="s">
        <v>86</v>
      </c>
      <c r="W222" t="s">
        <v>169</v>
      </c>
      <c r="X222" t="s">
        <v>204</v>
      </c>
      <c r="Y222">
        <v>2</v>
      </c>
      <c r="Z222">
        <v>3</v>
      </c>
      <c r="AA222">
        <v>48</v>
      </c>
      <c r="AB222">
        <v>0.89400000000000002</v>
      </c>
      <c r="AC222" t="s">
        <v>108</v>
      </c>
      <c r="AD222">
        <v>1</v>
      </c>
      <c r="AE222">
        <v>5</v>
      </c>
      <c r="AF222">
        <v>1</v>
      </c>
      <c r="AG222">
        <v>1.5760000000000001</v>
      </c>
      <c r="AH222">
        <v>0.3</v>
      </c>
      <c r="AI222">
        <v>0.89400000000000002</v>
      </c>
    </row>
    <row r="223" spans="1:35" x14ac:dyDescent="0.35">
      <c r="A223">
        <v>202</v>
      </c>
      <c r="B223">
        <v>202</v>
      </c>
      <c r="C223" t="s">
        <v>38</v>
      </c>
      <c r="D223" t="s">
        <v>39</v>
      </c>
      <c r="E223">
        <v>3</v>
      </c>
      <c r="F223" t="s">
        <v>372</v>
      </c>
      <c r="G223">
        <v>5</v>
      </c>
      <c r="H223">
        <v>8</v>
      </c>
      <c r="I223">
        <v>1</v>
      </c>
      <c r="J223">
        <v>6</v>
      </c>
      <c r="K223">
        <v>7</v>
      </c>
      <c r="L223">
        <v>7</v>
      </c>
      <c r="M223">
        <v>1</v>
      </c>
      <c r="N223" t="s">
        <v>41</v>
      </c>
      <c r="O223" t="s">
        <v>42</v>
      </c>
      <c r="P223" t="s">
        <v>43</v>
      </c>
      <c r="Q223" t="s">
        <v>44</v>
      </c>
      <c r="R223" t="s">
        <v>45</v>
      </c>
      <c r="S223" t="s">
        <v>46</v>
      </c>
      <c r="T223" t="s">
        <v>47</v>
      </c>
      <c r="U223">
        <v>2</v>
      </c>
      <c r="V223" t="s">
        <v>58</v>
      </c>
      <c r="W223" t="s">
        <v>261</v>
      </c>
      <c r="X223" t="s">
        <v>165</v>
      </c>
      <c r="Y223">
        <v>2</v>
      </c>
      <c r="Z223">
        <v>3</v>
      </c>
      <c r="AA223">
        <v>48</v>
      </c>
      <c r="AB223">
        <v>1.2270000000000001</v>
      </c>
      <c r="AC223" t="s">
        <v>261</v>
      </c>
      <c r="AD223">
        <v>4</v>
      </c>
      <c r="AE223">
        <v>4</v>
      </c>
      <c r="AF223">
        <v>0</v>
      </c>
      <c r="AG223">
        <v>2.4089999999999998</v>
      </c>
      <c r="AH223">
        <v>1.7010000000000001</v>
      </c>
      <c r="AI223">
        <v>1.2290000000000001</v>
      </c>
    </row>
    <row r="224" spans="1:35" x14ac:dyDescent="0.35">
      <c r="A224">
        <v>202</v>
      </c>
      <c r="B224">
        <v>202</v>
      </c>
      <c r="C224" t="s">
        <v>38</v>
      </c>
      <c r="D224" t="s">
        <v>39</v>
      </c>
      <c r="E224">
        <v>3</v>
      </c>
      <c r="F224" t="s">
        <v>372</v>
      </c>
      <c r="G224">
        <v>5</v>
      </c>
      <c r="H224">
        <v>8</v>
      </c>
      <c r="I224">
        <v>1</v>
      </c>
      <c r="J224">
        <v>7</v>
      </c>
      <c r="K224">
        <v>9</v>
      </c>
      <c r="L224">
        <v>9</v>
      </c>
      <c r="M224">
        <v>1</v>
      </c>
      <c r="N224" t="s">
        <v>55</v>
      </c>
      <c r="O224" t="s">
        <v>42</v>
      </c>
      <c r="P224" t="s">
        <v>56</v>
      </c>
      <c r="Q224" t="s">
        <v>57</v>
      </c>
      <c r="R224" t="s">
        <v>45</v>
      </c>
      <c r="S224" t="s">
        <v>46</v>
      </c>
      <c r="T224" t="s">
        <v>58</v>
      </c>
      <c r="U224">
        <v>4</v>
      </c>
      <c r="V224" t="s">
        <v>108</v>
      </c>
      <c r="W224" t="s">
        <v>133</v>
      </c>
      <c r="X224" t="s">
        <v>251</v>
      </c>
      <c r="Y224">
        <v>1</v>
      </c>
      <c r="Z224">
        <v>3</v>
      </c>
      <c r="AA224">
        <v>48</v>
      </c>
      <c r="AB224">
        <v>0.86499999999999999</v>
      </c>
      <c r="AC224" t="s">
        <v>133</v>
      </c>
      <c r="AD224">
        <v>4</v>
      </c>
      <c r="AE224">
        <v>1</v>
      </c>
      <c r="AF224">
        <v>0</v>
      </c>
      <c r="AG224">
        <v>3.1509999999999998</v>
      </c>
      <c r="AH224">
        <v>0.28299999999999997</v>
      </c>
      <c r="AI224">
        <v>0.86899999999999999</v>
      </c>
    </row>
    <row r="225" spans="1:35" x14ac:dyDescent="0.35">
      <c r="A225">
        <v>202</v>
      </c>
      <c r="B225">
        <v>202</v>
      </c>
      <c r="C225" t="s">
        <v>38</v>
      </c>
      <c r="D225" t="s">
        <v>39</v>
      </c>
      <c r="E225">
        <v>3</v>
      </c>
      <c r="F225" t="s">
        <v>372</v>
      </c>
      <c r="G225">
        <v>5</v>
      </c>
      <c r="H225">
        <v>8</v>
      </c>
      <c r="I225">
        <v>1</v>
      </c>
      <c r="J225">
        <v>8</v>
      </c>
      <c r="K225">
        <v>11</v>
      </c>
      <c r="L225">
        <v>11</v>
      </c>
      <c r="M225">
        <v>1</v>
      </c>
      <c r="N225" t="s">
        <v>77</v>
      </c>
      <c r="O225" t="s">
        <v>42</v>
      </c>
      <c r="P225" t="s">
        <v>78</v>
      </c>
      <c r="Q225" t="s">
        <v>79</v>
      </c>
      <c r="R225" t="s">
        <v>80</v>
      </c>
      <c r="S225" t="s">
        <v>81</v>
      </c>
      <c r="T225" t="s">
        <v>82</v>
      </c>
      <c r="U225">
        <v>1</v>
      </c>
      <c r="V225" t="s">
        <v>96</v>
      </c>
      <c r="W225" t="s">
        <v>173</v>
      </c>
      <c r="X225" t="s">
        <v>222</v>
      </c>
      <c r="Y225">
        <v>1</v>
      </c>
      <c r="Z225">
        <v>3</v>
      </c>
      <c r="AA225">
        <v>48</v>
      </c>
      <c r="AB225">
        <v>0.59499999999999997</v>
      </c>
      <c r="AC225" t="s">
        <v>96</v>
      </c>
      <c r="AD225">
        <v>2</v>
      </c>
      <c r="AE225">
        <v>5</v>
      </c>
      <c r="AF225">
        <v>0</v>
      </c>
      <c r="AG225">
        <v>1.9610000000000001</v>
      </c>
      <c r="AH225">
        <v>0.23300000000000001</v>
      </c>
      <c r="AI225">
        <v>0.59499999999999997</v>
      </c>
    </row>
    <row r="226" spans="1:35" x14ac:dyDescent="0.35">
      <c r="A226">
        <v>202</v>
      </c>
      <c r="B226">
        <v>202</v>
      </c>
      <c r="C226" t="s">
        <v>38</v>
      </c>
      <c r="D226" t="s">
        <v>39</v>
      </c>
      <c r="E226">
        <v>3</v>
      </c>
      <c r="F226" t="s">
        <v>372</v>
      </c>
      <c r="G226">
        <v>5</v>
      </c>
      <c r="H226">
        <v>8</v>
      </c>
      <c r="I226">
        <v>1</v>
      </c>
      <c r="J226">
        <v>9</v>
      </c>
      <c r="K226">
        <v>8</v>
      </c>
      <c r="L226">
        <v>8</v>
      </c>
      <c r="M226">
        <v>1</v>
      </c>
      <c r="N226" t="s">
        <v>117</v>
      </c>
      <c r="O226" t="s">
        <v>42</v>
      </c>
      <c r="P226" t="s">
        <v>43</v>
      </c>
      <c r="Q226" t="s">
        <v>44</v>
      </c>
      <c r="R226" t="s">
        <v>52</v>
      </c>
      <c r="S226" t="s">
        <v>53</v>
      </c>
      <c r="T226" t="s">
        <v>118</v>
      </c>
      <c r="U226">
        <v>5</v>
      </c>
      <c r="V226" t="s">
        <v>47</v>
      </c>
      <c r="W226" t="s">
        <v>243</v>
      </c>
      <c r="X226" t="s">
        <v>145</v>
      </c>
      <c r="Y226">
        <v>1</v>
      </c>
      <c r="Z226">
        <v>3</v>
      </c>
      <c r="AA226">
        <v>48</v>
      </c>
      <c r="AB226">
        <v>0.68600000000000005</v>
      </c>
      <c r="AC226" t="s">
        <v>145</v>
      </c>
      <c r="AD226">
        <v>4</v>
      </c>
      <c r="AE226">
        <v>4</v>
      </c>
      <c r="AF226">
        <v>0</v>
      </c>
      <c r="AG226">
        <v>2.1110000000000002</v>
      </c>
      <c r="AH226">
        <v>0.4</v>
      </c>
      <c r="AI226">
        <v>0.68100000000000005</v>
      </c>
    </row>
    <row r="227" spans="1:35" x14ac:dyDescent="0.35">
      <c r="A227">
        <v>202</v>
      </c>
      <c r="B227">
        <v>202</v>
      </c>
      <c r="C227" t="s">
        <v>38</v>
      </c>
      <c r="D227" t="s">
        <v>39</v>
      </c>
      <c r="E227">
        <v>3</v>
      </c>
      <c r="F227" t="s">
        <v>372</v>
      </c>
      <c r="G227">
        <v>5</v>
      </c>
      <c r="H227">
        <v>8</v>
      </c>
      <c r="I227">
        <v>1</v>
      </c>
      <c r="J227">
        <v>10</v>
      </c>
      <c r="K227">
        <v>12</v>
      </c>
      <c r="L227">
        <v>12</v>
      </c>
      <c r="M227">
        <v>1</v>
      </c>
      <c r="N227" t="s">
        <v>95</v>
      </c>
      <c r="O227" t="s">
        <v>42</v>
      </c>
      <c r="P227" t="s">
        <v>78</v>
      </c>
      <c r="Q227" t="s">
        <v>79</v>
      </c>
      <c r="R227" t="s">
        <v>52</v>
      </c>
      <c r="S227" t="s">
        <v>53</v>
      </c>
      <c r="T227" t="s">
        <v>96</v>
      </c>
      <c r="U227">
        <v>1</v>
      </c>
      <c r="V227" t="s">
        <v>106</v>
      </c>
      <c r="W227" t="s">
        <v>159</v>
      </c>
      <c r="X227" t="s">
        <v>228</v>
      </c>
      <c r="Y227">
        <v>2</v>
      </c>
      <c r="Z227">
        <v>3</v>
      </c>
      <c r="AA227">
        <v>48</v>
      </c>
      <c r="AB227">
        <v>1.3160000000000001</v>
      </c>
      <c r="AC227" t="s">
        <v>106</v>
      </c>
      <c r="AD227">
        <v>3</v>
      </c>
      <c r="AE227">
        <v>5</v>
      </c>
      <c r="AF227">
        <v>0</v>
      </c>
      <c r="AG227">
        <v>3.0739999999999998</v>
      </c>
      <c r="AH227">
        <v>0.28199999999999997</v>
      </c>
      <c r="AI227">
        <v>1.3129999999999999</v>
      </c>
    </row>
    <row r="228" spans="1:35" x14ac:dyDescent="0.35">
      <c r="A228">
        <v>202</v>
      </c>
      <c r="B228">
        <v>202</v>
      </c>
      <c r="C228" t="s">
        <v>38</v>
      </c>
      <c r="D228" t="s">
        <v>39</v>
      </c>
      <c r="E228">
        <v>3</v>
      </c>
      <c r="F228" t="s">
        <v>372</v>
      </c>
      <c r="G228">
        <v>5</v>
      </c>
      <c r="H228">
        <v>8</v>
      </c>
      <c r="I228">
        <v>1</v>
      </c>
      <c r="J228">
        <v>11</v>
      </c>
      <c r="K228">
        <v>3</v>
      </c>
      <c r="L228">
        <v>3</v>
      </c>
      <c r="M228">
        <v>1</v>
      </c>
      <c r="N228" t="s">
        <v>121</v>
      </c>
      <c r="O228" t="s">
        <v>42</v>
      </c>
      <c r="P228" t="s">
        <v>70</v>
      </c>
      <c r="Q228" t="s">
        <v>71</v>
      </c>
      <c r="R228" t="s">
        <v>80</v>
      </c>
      <c r="S228" t="s">
        <v>81</v>
      </c>
      <c r="T228" t="s">
        <v>122</v>
      </c>
      <c r="U228">
        <v>4</v>
      </c>
      <c r="V228" t="s">
        <v>72</v>
      </c>
      <c r="W228" t="s">
        <v>197</v>
      </c>
      <c r="X228" t="s">
        <v>249</v>
      </c>
      <c r="Y228">
        <v>1</v>
      </c>
      <c r="Z228">
        <v>3</v>
      </c>
      <c r="AA228">
        <v>48</v>
      </c>
      <c r="AB228">
        <v>1.0349999999999999</v>
      </c>
      <c r="AC228" t="s">
        <v>122</v>
      </c>
      <c r="AD228">
        <v>1</v>
      </c>
      <c r="AE228">
        <v>4</v>
      </c>
      <c r="AF228">
        <v>1</v>
      </c>
      <c r="AG228">
        <v>1.431</v>
      </c>
      <c r="AH228">
        <v>0.433</v>
      </c>
      <c r="AI228">
        <v>1.038</v>
      </c>
    </row>
    <row r="229" spans="1:35" x14ac:dyDescent="0.35">
      <c r="A229">
        <v>202</v>
      </c>
      <c r="B229">
        <v>202</v>
      </c>
      <c r="C229" t="s">
        <v>38</v>
      </c>
      <c r="D229" t="s">
        <v>39</v>
      </c>
      <c r="E229">
        <v>3</v>
      </c>
      <c r="F229" t="s">
        <v>372</v>
      </c>
      <c r="G229">
        <v>5</v>
      </c>
      <c r="H229">
        <v>8</v>
      </c>
      <c r="I229">
        <v>1</v>
      </c>
      <c r="J229">
        <v>12</v>
      </c>
      <c r="K229">
        <v>5</v>
      </c>
      <c r="L229">
        <v>5</v>
      </c>
      <c r="M229">
        <v>1</v>
      </c>
      <c r="N229" t="s">
        <v>59</v>
      </c>
      <c r="O229" t="s">
        <v>42</v>
      </c>
      <c r="P229" t="s">
        <v>60</v>
      </c>
      <c r="Q229" t="s">
        <v>61</v>
      </c>
      <c r="R229" t="s">
        <v>62</v>
      </c>
      <c r="S229" t="s">
        <v>63</v>
      </c>
      <c r="T229" t="s">
        <v>64</v>
      </c>
      <c r="U229">
        <v>1</v>
      </c>
      <c r="V229" t="s">
        <v>90</v>
      </c>
      <c r="W229" t="s">
        <v>257</v>
      </c>
      <c r="X229" t="s">
        <v>137</v>
      </c>
      <c r="Y229">
        <v>1</v>
      </c>
      <c r="Z229">
        <v>3</v>
      </c>
      <c r="AA229">
        <v>48</v>
      </c>
      <c r="AB229">
        <v>0.92700000000000005</v>
      </c>
      <c r="AC229" t="s">
        <v>64</v>
      </c>
      <c r="AD229">
        <v>1</v>
      </c>
      <c r="AE229">
        <v>1</v>
      </c>
      <c r="AF229">
        <v>1</v>
      </c>
      <c r="AG229">
        <v>0.74299999999999999</v>
      </c>
      <c r="AH229">
        <v>2.2839999999999998</v>
      </c>
      <c r="AI229">
        <v>0.92300000000000004</v>
      </c>
    </row>
    <row r="230" spans="1:35" x14ac:dyDescent="0.35">
      <c r="A230">
        <v>202</v>
      </c>
      <c r="B230">
        <v>202</v>
      </c>
      <c r="C230" t="s">
        <v>38</v>
      </c>
      <c r="D230" t="s">
        <v>39</v>
      </c>
      <c r="E230">
        <v>3</v>
      </c>
      <c r="F230" t="s">
        <v>372</v>
      </c>
      <c r="G230">
        <v>5</v>
      </c>
      <c r="H230">
        <v>8</v>
      </c>
      <c r="I230">
        <v>1</v>
      </c>
      <c r="J230">
        <v>13</v>
      </c>
      <c r="K230">
        <v>24</v>
      </c>
      <c r="L230">
        <v>24</v>
      </c>
      <c r="M230">
        <v>1</v>
      </c>
      <c r="N230" t="s">
        <v>198</v>
      </c>
      <c r="O230" t="s">
        <v>124</v>
      </c>
      <c r="P230" t="s">
        <v>177</v>
      </c>
      <c r="Q230" t="s">
        <v>178</v>
      </c>
      <c r="R230" t="s">
        <v>150</v>
      </c>
      <c r="S230" t="s">
        <v>53</v>
      </c>
      <c r="T230" t="s">
        <v>199</v>
      </c>
      <c r="U230">
        <v>1</v>
      </c>
      <c r="V230" t="s">
        <v>197</v>
      </c>
      <c r="W230" t="s">
        <v>216</v>
      </c>
      <c r="X230" t="s">
        <v>72</v>
      </c>
      <c r="Y230">
        <v>2</v>
      </c>
      <c r="Z230">
        <v>3</v>
      </c>
      <c r="AA230">
        <v>48</v>
      </c>
      <c r="AB230">
        <v>1.1459999999999999</v>
      </c>
      <c r="AC230" t="s">
        <v>197</v>
      </c>
      <c r="AD230">
        <v>3</v>
      </c>
      <c r="AE230">
        <v>2</v>
      </c>
      <c r="AF230">
        <v>0</v>
      </c>
      <c r="AG230">
        <v>1.45</v>
      </c>
      <c r="AH230">
        <v>0.41699999999999998</v>
      </c>
      <c r="AI230">
        <v>1.1479999999999999</v>
      </c>
    </row>
    <row r="231" spans="1:35" x14ac:dyDescent="0.35">
      <c r="A231">
        <v>202</v>
      </c>
      <c r="B231">
        <v>202</v>
      </c>
      <c r="C231" t="s">
        <v>38</v>
      </c>
      <c r="D231" t="s">
        <v>39</v>
      </c>
      <c r="E231">
        <v>3</v>
      </c>
      <c r="F231" t="s">
        <v>372</v>
      </c>
      <c r="G231">
        <v>5</v>
      </c>
      <c r="H231">
        <v>8</v>
      </c>
      <c r="I231">
        <v>1</v>
      </c>
      <c r="J231">
        <v>14</v>
      </c>
      <c r="K231">
        <v>16</v>
      </c>
      <c r="L231">
        <v>16</v>
      </c>
      <c r="M231">
        <v>1</v>
      </c>
      <c r="N231" t="s">
        <v>170</v>
      </c>
      <c r="O231" t="s">
        <v>124</v>
      </c>
      <c r="P231" t="s">
        <v>157</v>
      </c>
      <c r="Q231" t="s">
        <v>158</v>
      </c>
      <c r="R231" t="s">
        <v>147</v>
      </c>
      <c r="S231" t="s">
        <v>63</v>
      </c>
      <c r="T231" t="s">
        <v>171</v>
      </c>
      <c r="U231">
        <v>1</v>
      </c>
      <c r="V231" t="s">
        <v>183</v>
      </c>
      <c r="W231" t="s">
        <v>110</v>
      </c>
      <c r="X231" t="s">
        <v>261</v>
      </c>
      <c r="Y231">
        <v>2</v>
      </c>
      <c r="Z231">
        <v>3</v>
      </c>
      <c r="AA231">
        <v>48</v>
      </c>
      <c r="AB231">
        <v>1.4890000000000001</v>
      </c>
      <c r="AC231" t="s">
        <v>183</v>
      </c>
      <c r="AD231">
        <v>3</v>
      </c>
      <c r="AE231">
        <v>5</v>
      </c>
      <c r="AF231">
        <v>0</v>
      </c>
      <c r="AG231">
        <v>1.7170000000000001</v>
      </c>
      <c r="AH231">
        <v>0.38300000000000001</v>
      </c>
      <c r="AI231">
        <v>1.4850000000000001</v>
      </c>
    </row>
    <row r="232" spans="1:35" x14ac:dyDescent="0.35">
      <c r="A232">
        <v>202</v>
      </c>
      <c r="B232">
        <v>202</v>
      </c>
      <c r="C232" t="s">
        <v>38</v>
      </c>
      <c r="D232" t="s">
        <v>39</v>
      </c>
      <c r="E232">
        <v>3</v>
      </c>
      <c r="F232" t="s">
        <v>372</v>
      </c>
      <c r="G232">
        <v>5</v>
      </c>
      <c r="H232">
        <v>8</v>
      </c>
      <c r="I232">
        <v>1</v>
      </c>
      <c r="J232">
        <v>15</v>
      </c>
      <c r="K232">
        <v>19</v>
      </c>
      <c r="L232">
        <v>19</v>
      </c>
      <c r="M232">
        <v>1</v>
      </c>
      <c r="N232" t="s">
        <v>134</v>
      </c>
      <c r="O232" t="s">
        <v>124</v>
      </c>
      <c r="P232" t="s">
        <v>135</v>
      </c>
      <c r="Q232" t="s">
        <v>136</v>
      </c>
      <c r="R232" t="s">
        <v>127</v>
      </c>
      <c r="S232" t="s">
        <v>46</v>
      </c>
      <c r="T232" t="s">
        <v>137</v>
      </c>
      <c r="U232">
        <v>1</v>
      </c>
      <c r="V232" t="s">
        <v>189</v>
      </c>
      <c r="W232" t="s">
        <v>112</v>
      </c>
      <c r="X232" t="s">
        <v>241</v>
      </c>
      <c r="Y232">
        <v>2</v>
      </c>
      <c r="Z232">
        <v>3</v>
      </c>
      <c r="AA232">
        <v>48</v>
      </c>
      <c r="AB232">
        <v>1.2569999999999999</v>
      </c>
      <c r="AC232" t="s">
        <v>137</v>
      </c>
      <c r="AD232">
        <v>1</v>
      </c>
      <c r="AE232">
        <v>1</v>
      </c>
      <c r="AF232">
        <v>1</v>
      </c>
      <c r="AG232">
        <v>2.0310000000000001</v>
      </c>
      <c r="AH232">
        <v>0.91600000000000004</v>
      </c>
      <c r="AI232">
        <v>1.258</v>
      </c>
    </row>
    <row r="233" spans="1:35" x14ac:dyDescent="0.35">
      <c r="A233">
        <v>202</v>
      </c>
      <c r="B233">
        <v>202</v>
      </c>
      <c r="C233" t="s">
        <v>38</v>
      </c>
      <c r="D233" t="s">
        <v>39</v>
      </c>
      <c r="E233">
        <v>3</v>
      </c>
      <c r="F233" t="s">
        <v>372</v>
      </c>
      <c r="G233">
        <v>5</v>
      </c>
      <c r="H233">
        <v>8</v>
      </c>
      <c r="I233">
        <v>1</v>
      </c>
      <c r="J233">
        <v>16</v>
      </c>
      <c r="K233">
        <v>21</v>
      </c>
      <c r="L233">
        <v>21</v>
      </c>
      <c r="M233">
        <v>1</v>
      </c>
      <c r="N233" t="s">
        <v>123</v>
      </c>
      <c r="O233" t="s">
        <v>124</v>
      </c>
      <c r="P233" t="s">
        <v>125</v>
      </c>
      <c r="Q233" t="s">
        <v>126</v>
      </c>
      <c r="R233" t="s">
        <v>127</v>
      </c>
      <c r="S233" t="s">
        <v>46</v>
      </c>
      <c r="T233" t="s">
        <v>128</v>
      </c>
      <c r="U233">
        <v>5</v>
      </c>
      <c r="V233" t="s">
        <v>148</v>
      </c>
      <c r="W233" t="s">
        <v>228</v>
      </c>
      <c r="X233" t="s">
        <v>114</v>
      </c>
      <c r="Y233">
        <v>1</v>
      </c>
      <c r="Z233">
        <v>3</v>
      </c>
      <c r="AA233">
        <v>48</v>
      </c>
      <c r="AB233">
        <v>0.77700000000000002</v>
      </c>
      <c r="AC233" t="s">
        <v>48</v>
      </c>
      <c r="AD233">
        <v>0</v>
      </c>
      <c r="AE233">
        <v>0</v>
      </c>
      <c r="AF233">
        <v>0</v>
      </c>
      <c r="AG233">
        <v>-1</v>
      </c>
      <c r="AH233">
        <v>0.23300000000000001</v>
      </c>
      <c r="AI233">
        <v>0.77900000000000003</v>
      </c>
    </row>
    <row r="234" spans="1:35" x14ac:dyDescent="0.35">
      <c r="A234">
        <v>202</v>
      </c>
      <c r="B234">
        <v>202</v>
      </c>
      <c r="C234" t="s">
        <v>38</v>
      </c>
      <c r="D234" t="s">
        <v>39</v>
      </c>
      <c r="E234">
        <v>3</v>
      </c>
      <c r="F234" t="s">
        <v>372</v>
      </c>
      <c r="G234">
        <v>5</v>
      </c>
      <c r="H234">
        <v>8</v>
      </c>
      <c r="I234">
        <v>1</v>
      </c>
      <c r="J234">
        <v>17</v>
      </c>
      <c r="K234">
        <v>20</v>
      </c>
      <c r="L234">
        <v>20</v>
      </c>
      <c r="M234">
        <v>1</v>
      </c>
      <c r="N234" t="s">
        <v>149</v>
      </c>
      <c r="O234" t="s">
        <v>124</v>
      </c>
      <c r="P234" t="s">
        <v>135</v>
      </c>
      <c r="Q234" t="s">
        <v>136</v>
      </c>
      <c r="R234" t="s">
        <v>150</v>
      </c>
      <c r="S234" t="s">
        <v>53</v>
      </c>
      <c r="T234" t="s">
        <v>151</v>
      </c>
      <c r="U234">
        <v>5</v>
      </c>
      <c r="V234" t="s">
        <v>137</v>
      </c>
      <c r="W234" t="s">
        <v>122</v>
      </c>
      <c r="X234" t="s">
        <v>257</v>
      </c>
      <c r="Y234">
        <v>1</v>
      </c>
      <c r="Z234">
        <v>3</v>
      </c>
      <c r="AA234">
        <v>48</v>
      </c>
      <c r="AB234">
        <v>1.1850000000000001</v>
      </c>
      <c r="AC234" t="s">
        <v>151</v>
      </c>
      <c r="AD234">
        <v>1</v>
      </c>
      <c r="AE234">
        <v>5</v>
      </c>
      <c r="AF234">
        <v>1</v>
      </c>
      <c r="AG234">
        <v>1.1319999999999999</v>
      </c>
      <c r="AH234">
        <v>0.75</v>
      </c>
      <c r="AI234">
        <v>1.1830000000000001</v>
      </c>
    </row>
    <row r="235" spans="1:35" x14ac:dyDescent="0.35">
      <c r="A235">
        <v>202</v>
      </c>
      <c r="B235">
        <v>202</v>
      </c>
      <c r="C235" t="s">
        <v>38</v>
      </c>
      <c r="D235" t="s">
        <v>39</v>
      </c>
      <c r="E235">
        <v>3</v>
      </c>
      <c r="F235" t="s">
        <v>372</v>
      </c>
      <c r="G235">
        <v>5</v>
      </c>
      <c r="H235">
        <v>8</v>
      </c>
      <c r="I235">
        <v>1</v>
      </c>
      <c r="J235">
        <v>18</v>
      </c>
      <c r="K235">
        <v>17</v>
      </c>
      <c r="L235">
        <v>17</v>
      </c>
      <c r="M235">
        <v>1</v>
      </c>
      <c r="N235" t="s">
        <v>152</v>
      </c>
      <c r="O235" t="s">
        <v>124</v>
      </c>
      <c r="P235" t="s">
        <v>153</v>
      </c>
      <c r="Q235" t="s">
        <v>154</v>
      </c>
      <c r="R235" t="s">
        <v>147</v>
      </c>
      <c r="S235" t="s">
        <v>63</v>
      </c>
      <c r="T235" t="s">
        <v>155</v>
      </c>
      <c r="U235">
        <v>5</v>
      </c>
      <c r="V235" t="s">
        <v>175</v>
      </c>
      <c r="W235" t="s">
        <v>104</v>
      </c>
      <c r="X235" t="s">
        <v>230</v>
      </c>
      <c r="Y235">
        <v>1</v>
      </c>
      <c r="Z235">
        <v>3</v>
      </c>
      <c r="AA235">
        <v>48</v>
      </c>
      <c r="AB235">
        <v>1.375</v>
      </c>
      <c r="AC235" t="s">
        <v>104</v>
      </c>
      <c r="AD235">
        <v>4</v>
      </c>
      <c r="AE235">
        <v>2</v>
      </c>
      <c r="AF235">
        <v>0</v>
      </c>
      <c r="AG235">
        <v>2.8130000000000002</v>
      </c>
      <c r="AH235">
        <v>0.51600000000000001</v>
      </c>
      <c r="AI235">
        <v>1.373</v>
      </c>
    </row>
    <row r="236" spans="1:35" x14ac:dyDescent="0.35">
      <c r="A236">
        <v>202</v>
      </c>
      <c r="B236">
        <v>202</v>
      </c>
      <c r="C236" t="s">
        <v>38</v>
      </c>
      <c r="D236" t="s">
        <v>39</v>
      </c>
      <c r="E236">
        <v>3</v>
      </c>
      <c r="F236" t="s">
        <v>372</v>
      </c>
      <c r="G236">
        <v>5</v>
      </c>
      <c r="H236">
        <v>8</v>
      </c>
      <c r="I236">
        <v>1</v>
      </c>
      <c r="J236">
        <v>19</v>
      </c>
      <c r="K236">
        <v>23</v>
      </c>
      <c r="L236">
        <v>23</v>
      </c>
      <c r="M236">
        <v>1</v>
      </c>
      <c r="N236" t="s">
        <v>176</v>
      </c>
      <c r="O236" t="s">
        <v>124</v>
      </c>
      <c r="P236" t="s">
        <v>177</v>
      </c>
      <c r="Q236" t="s">
        <v>178</v>
      </c>
      <c r="R236" t="s">
        <v>132</v>
      </c>
      <c r="S236" t="s">
        <v>81</v>
      </c>
      <c r="T236" t="s">
        <v>179</v>
      </c>
      <c r="U236">
        <v>5</v>
      </c>
      <c r="V236" t="s">
        <v>199</v>
      </c>
      <c r="W236" t="s">
        <v>222</v>
      </c>
      <c r="X236" t="s">
        <v>47</v>
      </c>
      <c r="Y236">
        <v>1</v>
      </c>
      <c r="Z236">
        <v>3</v>
      </c>
      <c r="AA236">
        <v>48</v>
      </c>
      <c r="AB236">
        <v>1.046</v>
      </c>
      <c r="AC236" t="s">
        <v>179</v>
      </c>
      <c r="AD236">
        <v>1</v>
      </c>
      <c r="AE236">
        <v>5</v>
      </c>
      <c r="AF236">
        <v>1</v>
      </c>
      <c r="AG236">
        <v>3.5070000000000001</v>
      </c>
      <c r="AH236">
        <v>0.66700000000000004</v>
      </c>
      <c r="AI236">
        <v>1.044</v>
      </c>
    </row>
    <row r="237" spans="1:35" x14ac:dyDescent="0.35">
      <c r="A237">
        <v>202</v>
      </c>
      <c r="B237">
        <v>202</v>
      </c>
      <c r="C237" t="s">
        <v>38</v>
      </c>
      <c r="D237" t="s">
        <v>39</v>
      </c>
      <c r="E237">
        <v>3</v>
      </c>
      <c r="F237" t="s">
        <v>372</v>
      </c>
      <c r="G237">
        <v>5</v>
      </c>
      <c r="H237">
        <v>8</v>
      </c>
      <c r="I237">
        <v>1</v>
      </c>
      <c r="J237">
        <v>20</v>
      </c>
      <c r="K237">
        <v>15</v>
      </c>
      <c r="L237">
        <v>15</v>
      </c>
      <c r="M237">
        <v>1</v>
      </c>
      <c r="N237" t="s">
        <v>156</v>
      </c>
      <c r="O237" t="s">
        <v>124</v>
      </c>
      <c r="P237" t="s">
        <v>157</v>
      </c>
      <c r="Q237" t="s">
        <v>158</v>
      </c>
      <c r="R237" t="s">
        <v>132</v>
      </c>
      <c r="S237" t="s">
        <v>81</v>
      </c>
      <c r="T237" t="s">
        <v>159</v>
      </c>
      <c r="U237">
        <v>5</v>
      </c>
      <c r="V237" t="s">
        <v>171</v>
      </c>
      <c r="W237" t="s">
        <v>54</v>
      </c>
      <c r="X237" t="s">
        <v>236</v>
      </c>
      <c r="Y237">
        <v>1</v>
      </c>
      <c r="Z237">
        <v>3</v>
      </c>
      <c r="AA237">
        <v>48</v>
      </c>
      <c r="AB237">
        <v>1.1970000000000001</v>
      </c>
      <c r="AC237" t="s">
        <v>171</v>
      </c>
      <c r="AD237">
        <v>2</v>
      </c>
      <c r="AE237">
        <v>1</v>
      </c>
      <c r="AF237">
        <v>0</v>
      </c>
      <c r="AG237">
        <v>2.6269999999999998</v>
      </c>
      <c r="AH237">
        <v>0.58399999999999996</v>
      </c>
      <c r="AI237">
        <v>1.194</v>
      </c>
    </row>
    <row r="238" spans="1:35" x14ac:dyDescent="0.35">
      <c r="A238">
        <v>202</v>
      </c>
      <c r="B238">
        <v>202</v>
      </c>
      <c r="C238" t="s">
        <v>38</v>
      </c>
      <c r="D238" t="s">
        <v>39</v>
      </c>
      <c r="E238">
        <v>3</v>
      </c>
      <c r="F238" t="s">
        <v>372</v>
      </c>
      <c r="G238">
        <v>5</v>
      </c>
      <c r="H238">
        <v>8</v>
      </c>
      <c r="I238">
        <v>1</v>
      </c>
      <c r="J238">
        <v>21</v>
      </c>
      <c r="K238">
        <v>18</v>
      </c>
      <c r="L238">
        <v>18</v>
      </c>
      <c r="M238">
        <v>1</v>
      </c>
      <c r="N238" t="s">
        <v>174</v>
      </c>
      <c r="O238" t="s">
        <v>124</v>
      </c>
      <c r="P238" t="s">
        <v>153</v>
      </c>
      <c r="Q238" t="s">
        <v>154</v>
      </c>
      <c r="R238" t="s">
        <v>150</v>
      </c>
      <c r="S238" t="s">
        <v>53</v>
      </c>
      <c r="T238" t="s">
        <v>175</v>
      </c>
      <c r="U238">
        <v>2</v>
      </c>
      <c r="V238" t="s">
        <v>151</v>
      </c>
      <c r="W238" t="s">
        <v>64</v>
      </c>
      <c r="X238" t="s">
        <v>259</v>
      </c>
      <c r="Y238">
        <v>2</v>
      </c>
      <c r="Z238">
        <v>3</v>
      </c>
      <c r="AA238">
        <v>48</v>
      </c>
      <c r="AB238">
        <v>0.91400000000000003</v>
      </c>
      <c r="AC238" t="s">
        <v>175</v>
      </c>
      <c r="AD238">
        <v>1</v>
      </c>
      <c r="AE238">
        <v>2</v>
      </c>
      <c r="AF238">
        <v>1</v>
      </c>
      <c r="AG238">
        <v>1.1879999999999999</v>
      </c>
      <c r="AH238">
        <v>0.249</v>
      </c>
      <c r="AI238">
        <v>0.91900000000000004</v>
      </c>
    </row>
    <row r="239" spans="1:35" x14ac:dyDescent="0.35">
      <c r="A239">
        <v>202</v>
      </c>
      <c r="B239">
        <v>202</v>
      </c>
      <c r="C239" t="s">
        <v>38</v>
      </c>
      <c r="D239" t="s">
        <v>39</v>
      </c>
      <c r="E239">
        <v>3</v>
      </c>
      <c r="F239" t="s">
        <v>372</v>
      </c>
      <c r="G239">
        <v>5</v>
      </c>
      <c r="H239">
        <v>8</v>
      </c>
      <c r="I239">
        <v>1</v>
      </c>
      <c r="J239">
        <v>22</v>
      </c>
      <c r="K239">
        <v>13</v>
      </c>
      <c r="L239">
        <v>13</v>
      </c>
      <c r="M239">
        <v>1</v>
      </c>
      <c r="N239" t="s">
        <v>188</v>
      </c>
      <c r="O239" t="s">
        <v>124</v>
      </c>
      <c r="P239" t="s">
        <v>163</v>
      </c>
      <c r="Q239" t="s">
        <v>164</v>
      </c>
      <c r="R239" t="s">
        <v>127</v>
      </c>
      <c r="S239" t="s">
        <v>46</v>
      </c>
      <c r="T239" t="s">
        <v>189</v>
      </c>
      <c r="U239">
        <v>2</v>
      </c>
      <c r="V239" t="s">
        <v>165</v>
      </c>
      <c r="W239" t="s">
        <v>251</v>
      </c>
      <c r="X239" t="s">
        <v>116</v>
      </c>
      <c r="Y239">
        <v>1</v>
      </c>
      <c r="Z239">
        <v>3</v>
      </c>
      <c r="AA239">
        <v>48</v>
      </c>
      <c r="AB239">
        <v>0.84599999999999997</v>
      </c>
      <c r="AC239" t="s">
        <v>165</v>
      </c>
      <c r="AD239">
        <v>2</v>
      </c>
      <c r="AE239">
        <v>4</v>
      </c>
      <c r="AF239">
        <v>0</v>
      </c>
      <c r="AG239">
        <v>3.2069999999999999</v>
      </c>
      <c r="AH239">
        <v>0.4</v>
      </c>
      <c r="AI239">
        <v>0.84699999999999998</v>
      </c>
    </row>
    <row r="240" spans="1:35" x14ac:dyDescent="0.35">
      <c r="A240">
        <v>202</v>
      </c>
      <c r="B240">
        <v>202</v>
      </c>
      <c r="C240" t="s">
        <v>38</v>
      </c>
      <c r="D240" t="s">
        <v>39</v>
      </c>
      <c r="E240">
        <v>3</v>
      </c>
      <c r="F240" t="s">
        <v>372</v>
      </c>
      <c r="G240">
        <v>5</v>
      </c>
      <c r="H240">
        <v>8</v>
      </c>
      <c r="I240">
        <v>1</v>
      </c>
      <c r="J240">
        <v>23</v>
      </c>
      <c r="K240">
        <v>22</v>
      </c>
      <c r="L240">
        <v>22</v>
      </c>
      <c r="M240">
        <v>1</v>
      </c>
      <c r="N240" t="s">
        <v>146</v>
      </c>
      <c r="O240" t="s">
        <v>124</v>
      </c>
      <c r="P240" t="s">
        <v>125</v>
      </c>
      <c r="Q240" t="s">
        <v>126</v>
      </c>
      <c r="R240" t="s">
        <v>147</v>
      </c>
      <c r="S240" t="s">
        <v>63</v>
      </c>
      <c r="T240" t="s">
        <v>148</v>
      </c>
      <c r="U240">
        <v>1</v>
      </c>
      <c r="V240" t="s">
        <v>161</v>
      </c>
      <c r="W240" t="s">
        <v>118</v>
      </c>
      <c r="X240" t="s">
        <v>225</v>
      </c>
      <c r="Y240">
        <v>2</v>
      </c>
      <c r="Z240">
        <v>3</v>
      </c>
      <c r="AA240">
        <v>48</v>
      </c>
      <c r="AB240">
        <v>1.2569999999999999</v>
      </c>
      <c r="AC240" t="s">
        <v>148</v>
      </c>
      <c r="AD240">
        <v>1</v>
      </c>
      <c r="AE240">
        <v>1</v>
      </c>
      <c r="AF240">
        <v>1</v>
      </c>
      <c r="AG240">
        <v>2.6030000000000002</v>
      </c>
      <c r="AH240">
        <v>0.4</v>
      </c>
      <c r="AI240">
        <v>1.252</v>
      </c>
    </row>
    <row r="241" spans="1:35" x14ac:dyDescent="0.35">
      <c r="A241">
        <v>202</v>
      </c>
      <c r="B241">
        <v>202</v>
      </c>
      <c r="C241" t="s">
        <v>38</v>
      </c>
      <c r="D241" t="s">
        <v>39</v>
      </c>
      <c r="E241">
        <v>3</v>
      </c>
      <c r="F241" t="s">
        <v>372</v>
      </c>
      <c r="G241">
        <v>5</v>
      </c>
      <c r="H241">
        <v>8</v>
      </c>
      <c r="I241">
        <v>1</v>
      </c>
      <c r="J241">
        <v>24</v>
      </c>
      <c r="K241">
        <v>14</v>
      </c>
      <c r="L241">
        <v>14</v>
      </c>
      <c r="M241">
        <v>1</v>
      </c>
      <c r="N241" t="s">
        <v>162</v>
      </c>
      <c r="O241" t="s">
        <v>124</v>
      </c>
      <c r="P241" t="s">
        <v>163</v>
      </c>
      <c r="Q241" t="s">
        <v>164</v>
      </c>
      <c r="R241" t="s">
        <v>132</v>
      </c>
      <c r="S241" t="s">
        <v>81</v>
      </c>
      <c r="T241" t="s">
        <v>165</v>
      </c>
      <c r="U241">
        <v>5</v>
      </c>
      <c r="V241" t="s">
        <v>179</v>
      </c>
      <c r="W241" t="s">
        <v>253</v>
      </c>
      <c r="X241" t="s">
        <v>108</v>
      </c>
      <c r="Y241">
        <v>2</v>
      </c>
      <c r="Z241">
        <v>3</v>
      </c>
      <c r="AA241">
        <v>48</v>
      </c>
      <c r="AB241">
        <v>0.625</v>
      </c>
      <c r="AC241" t="s">
        <v>253</v>
      </c>
      <c r="AD241">
        <v>4</v>
      </c>
      <c r="AE241">
        <v>1</v>
      </c>
      <c r="AF241">
        <v>0</v>
      </c>
      <c r="AG241">
        <v>3.9609999999999999</v>
      </c>
      <c r="AH241">
        <v>0.316</v>
      </c>
      <c r="AI241">
        <v>0.621</v>
      </c>
    </row>
    <row r="242" spans="1:35" x14ac:dyDescent="0.35">
      <c r="A242">
        <v>202</v>
      </c>
      <c r="B242">
        <v>202</v>
      </c>
      <c r="C242" t="s">
        <v>38</v>
      </c>
      <c r="D242" t="s">
        <v>39</v>
      </c>
      <c r="E242">
        <v>3</v>
      </c>
      <c r="F242" t="s">
        <v>372</v>
      </c>
      <c r="G242">
        <v>5</v>
      </c>
      <c r="H242">
        <v>8</v>
      </c>
      <c r="I242">
        <v>1</v>
      </c>
      <c r="J242">
        <v>25</v>
      </c>
      <c r="K242">
        <v>34</v>
      </c>
      <c r="L242">
        <v>34</v>
      </c>
      <c r="M242">
        <v>1</v>
      </c>
      <c r="N242" t="s">
        <v>208</v>
      </c>
      <c r="O242" t="s">
        <v>201</v>
      </c>
      <c r="P242" t="s">
        <v>202</v>
      </c>
      <c r="Q242" t="s">
        <v>209</v>
      </c>
      <c r="R242" t="s">
        <v>202</v>
      </c>
      <c r="S242" t="s">
        <v>63</v>
      </c>
      <c r="T242" t="s">
        <v>210</v>
      </c>
      <c r="U242">
        <v>1</v>
      </c>
      <c r="V242" t="s">
        <v>259</v>
      </c>
      <c r="W242" t="s">
        <v>159</v>
      </c>
      <c r="X242" t="s">
        <v>54</v>
      </c>
      <c r="Y242">
        <v>1</v>
      </c>
      <c r="Z242">
        <v>3</v>
      </c>
      <c r="AA242">
        <v>48</v>
      </c>
      <c r="AB242">
        <v>1.095</v>
      </c>
      <c r="AC242" t="s">
        <v>259</v>
      </c>
      <c r="AD242">
        <v>2</v>
      </c>
      <c r="AE242">
        <v>5</v>
      </c>
      <c r="AF242">
        <v>0</v>
      </c>
      <c r="AG242">
        <v>2.738</v>
      </c>
      <c r="AH242">
        <v>0.25</v>
      </c>
      <c r="AI242">
        <v>1.0900000000000001</v>
      </c>
    </row>
    <row r="243" spans="1:35" x14ac:dyDescent="0.35">
      <c r="A243">
        <v>202</v>
      </c>
      <c r="B243">
        <v>202</v>
      </c>
      <c r="C243" t="s">
        <v>38</v>
      </c>
      <c r="D243" t="s">
        <v>39</v>
      </c>
      <c r="E243">
        <v>3</v>
      </c>
      <c r="F243" t="s">
        <v>372</v>
      </c>
      <c r="G243">
        <v>5</v>
      </c>
      <c r="H243">
        <v>8</v>
      </c>
      <c r="I243">
        <v>1</v>
      </c>
      <c r="J243">
        <v>26</v>
      </c>
      <c r="K243">
        <v>30</v>
      </c>
      <c r="L243">
        <v>30</v>
      </c>
      <c r="M243">
        <v>1</v>
      </c>
      <c r="N243" t="s">
        <v>254</v>
      </c>
      <c r="O243" t="s">
        <v>201</v>
      </c>
      <c r="P243" t="s">
        <v>202</v>
      </c>
      <c r="Q243" t="s">
        <v>215</v>
      </c>
      <c r="R243" t="s">
        <v>202</v>
      </c>
      <c r="S243" t="s">
        <v>53</v>
      </c>
      <c r="T243" t="s">
        <v>255</v>
      </c>
      <c r="U243">
        <v>5</v>
      </c>
      <c r="V243" t="s">
        <v>233</v>
      </c>
      <c r="W243" t="s">
        <v>114</v>
      </c>
      <c r="X243" t="s">
        <v>141</v>
      </c>
      <c r="Y243">
        <v>2</v>
      </c>
      <c r="Z243">
        <v>3</v>
      </c>
      <c r="AA243">
        <v>48</v>
      </c>
      <c r="AB243">
        <v>0.93799999999999994</v>
      </c>
      <c r="AC243" t="s">
        <v>233</v>
      </c>
      <c r="AD243">
        <v>3</v>
      </c>
      <c r="AE243">
        <v>4</v>
      </c>
      <c r="AF243">
        <v>0</v>
      </c>
      <c r="AG243">
        <v>1.643</v>
      </c>
      <c r="AH243">
        <v>0.33300000000000002</v>
      </c>
      <c r="AI243">
        <v>0.93300000000000005</v>
      </c>
    </row>
    <row r="244" spans="1:35" x14ac:dyDescent="0.35">
      <c r="A244">
        <v>202</v>
      </c>
      <c r="B244">
        <v>202</v>
      </c>
      <c r="C244" t="s">
        <v>38</v>
      </c>
      <c r="D244" t="s">
        <v>39</v>
      </c>
      <c r="E244">
        <v>3</v>
      </c>
      <c r="F244" t="s">
        <v>372</v>
      </c>
      <c r="G244">
        <v>5</v>
      </c>
      <c r="H244">
        <v>8</v>
      </c>
      <c r="I244">
        <v>1</v>
      </c>
      <c r="J244">
        <v>27</v>
      </c>
      <c r="K244">
        <v>35</v>
      </c>
      <c r="L244">
        <v>35</v>
      </c>
      <c r="M244">
        <v>1</v>
      </c>
      <c r="N244" t="s">
        <v>260</v>
      </c>
      <c r="O244" t="s">
        <v>201</v>
      </c>
      <c r="P244" t="s">
        <v>202</v>
      </c>
      <c r="Q244" t="s">
        <v>232</v>
      </c>
      <c r="R244" t="s">
        <v>202</v>
      </c>
      <c r="S244" t="s">
        <v>81</v>
      </c>
      <c r="T244" t="s">
        <v>261</v>
      </c>
      <c r="U244">
        <v>1</v>
      </c>
      <c r="V244" t="s">
        <v>207</v>
      </c>
      <c r="W244" t="s">
        <v>90</v>
      </c>
      <c r="X244" t="s">
        <v>175</v>
      </c>
      <c r="Y244">
        <v>2</v>
      </c>
      <c r="Z244">
        <v>3</v>
      </c>
      <c r="AA244">
        <v>48</v>
      </c>
      <c r="AB244">
        <v>1.2669999999999999</v>
      </c>
      <c r="AC244" t="s">
        <v>207</v>
      </c>
      <c r="AD244">
        <v>3</v>
      </c>
      <c r="AE244">
        <v>2</v>
      </c>
      <c r="AF244">
        <v>0</v>
      </c>
      <c r="AG244">
        <v>2.516</v>
      </c>
      <c r="AH244">
        <v>0.23300000000000001</v>
      </c>
      <c r="AI244">
        <v>1.2629999999999999</v>
      </c>
    </row>
    <row r="245" spans="1:35" x14ac:dyDescent="0.35">
      <c r="A245">
        <v>202</v>
      </c>
      <c r="B245">
        <v>202</v>
      </c>
      <c r="C245" t="s">
        <v>38</v>
      </c>
      <c r="D245" t="s">
        <v>39</v>
      </c>
      <c r="E245">
        <v>3</v>
      </c>
      <c r="F245" t="s">
        <v>372</v>
      </c>
      <c r="G245">
        <v>5</v>
      </c>
      <c r="H245">
        <v>8</v>
      </c>
      <c r="I245">
        <v>1</v>
      </c>
      <c r="J245">
        <v>28</v>
      </c>
      <c r="K245">
        <v>25</v>
      </c>
      <c r="L245">
        <v>25</v>
      </c>
      <c r="M245">
        <v>1</v>
      </c>
      <c r="N245" t="s">
        <v>220</v>
      </c>
      <c r="O245" t="s">
        <v>201</v>
      </c>
      <c r="P245" t="s">
        <v>202</v>
      </c>
      <c r="Q245" t="s">
        <v>221</v>
      </c>
      <c r="R245" t="s">
        <v>202</v>
      </c>
      <c r="S245" t="s">
        <v>46</v>
      </c>
      <c r="T245" t="s">
        <v>222</v>
      </c>
      <c r="U245">
        <v>4</v>
      </c>
      <c r="V245" t="s">
        <v>257</v>
      </c>
      <c r="W245" t="s">
        <v>72</v>
      </c>
      <c r="X245" t="s">
        <v>191</v>
      </c>
      <c r="Y245">
        <v>1</v>
      </c>
      <c r="Z245">
        <v>3</v>
      </c>
      <c r="AA245">
        <v>48</v>
      </c>
      <c r="AB245">
        <v>1.2849999999999999</v>
      </c>
      <c r="AC245" t="s">
        <v>48</v>
      </c>
      <c r="AD245">
        <v>0</v>
      </c>
      <c r="AE245">
        <v>0</v>
      </c>
      <c r="AF245">
        <v>0</v>
      </c>
      <c r="AG245">
        <v>-1</v>
      </c>
      <c r="AH245">
        <v>0.28299999999999997</v>
      </c>
      <c r="AI245">
        <v>1.284</v>
      </c>
    </row>
    <row r="246" spans="1:35" x14ac:dyDescent="0.35">
      <c r="A246">
        <v>202</v>
      </c>
      <c r="B246">
        <v>202</v>
      </c>
      <c r="C246" t="s">
        <v>38</v>
      </c>
      <c r="D246" t="s">
        <v>39</v>
      </c>
      <c r="E246">
        <v>3</v>
      </c>
      <c r="F246" t="s">
        <v>372</v>
      </c>
      <c r="G246">
        <v>5</v>
      </c>
      <c r="H246">
        <v>8</v>
      </c>
      <c r="I246">
        <v>1</v>
      </c>
      <c r="J246">
        <v>29</v>
      </c>
      <c r="K246">
        <v>36</v>
      </c>
      <c r="L246">
        <v>36</v>
      </c>
      <c r="M246">
        <v>1</v>
      </c>
      <c r="N246" t="s">
        <v>231</v>
      </c>
      <c r="O246" t="s">
        <v>201</v>
      </c>
      <c r="P246" t="s">
        <v>202</v>
      </c>
      <c r="Q246" t="s">
        <v>232</v>
      </c>
      <c r="R246" t="s">
        <v>202</v>
      </c>
      <c r="S246" t="s">
        <v>53</v>
      </c>
      <c r="T246" t="s">
        <v>233</v>
      </c>
      <c r="U246">
        <v>1</v>
      </c>
      <c r="V246" t="s">
        <v>261</v>
      </c>
      <c r="W246" t="s">
        <v>183</v>
      </c>
      <c r="X246" t="s">
        <v>68</v>
      </c>
      <c r="Y246">
        <v>1</v>
      </c>
      <c r="Z246">
        <v>3</v>
      </c>
      <c r="AA246">
        <v>48</v>
      </c>
      <c r="AB246">
        <v>1.1739999999999999</v>
      </c>
      <c r="AC246" t="s">
        <v>68</v>
      </c>
      <c r="AD246">
        <v>4</v>
      </c>
      <c r="AE246">
        <v>5</v>
      </c>
      <c r="AF246">
        <v>0</v>
      </c>
      <c r="AG246">
        <v>1.794</v>
      </c>
      <c r="AH246">
        <v>0.6</v>
      </c>
      <c r="AI246">
        <v>1.179</v>
      </c>
    </row>
    <row r="247" spans="1:35" x14ac:dyDescent="0.35">
      <c r="A247">
        <v>202</v>
      </c>
      <c r="B247">
        <v>202</v>
      </c>
      <c r="C247" t="s">
        <v>38</v>
      </c>
      <c r="D247" t="s">
        <v>39</v>
      </c>
      <c r="E247">
        <v>3</v>
      </c>
      <c r="F247" t="s">
        <v>372</v>
      </c>
      <c r="G247">
        <v>5</v>
      </c>
      <c r="H247">
        <v>8</v>
      </c>
      <c r="I247">
        <v>1</v>
      </c>
      <c r="J247">
        <v>30</v>
      </c>
      <c r="K247">
        <v>27</v>
      </c>
      <c r="L247">
        <v>27</v>
      </c>
      <c r="M247">
        <v>1</v>
      </c>
      <c r="N247" t="s">
        <v>205</v>
      </c>
      <c r="O247" t="s">
        <v>201</v>
      </c>
      <c r="P247" t="s">
        <v>202</v>
      </c>
      <c r="Q247" t="s">
        <v>206</v>
      </c>
      <c r="R247" t="s">
        <v>202</v>
      </c>
      <c r="S247" t="s">
        <v>81</v>
      </c>
      <c r="T247" t="s">
        <v>207</v>
      </c>
      <c r="U247">
        <v>5</v>
      </c>
      <c r="V247" t="s">
        <v>247</v>
      </c>
      <c r="W247" t="s">
        <v>169</v>
      </c>
      <c r="X247" t="s">
        <v>106</v>
      </c>
      <c r="Y247">
        <v>1</v>
      </c>
      <c r="Z247">
        <v>3</v>
      </c>
      <c r="AA247">
        <v>48</v>
      </c>
      <c r="AB247">
        <v>1.198</v>
      </c>
      <c r="AC247" t="s">
        <v>169</v>
      </c>
      <c r="AD247">
        <v>4</v>
      </c>
      <c r="AE247">
        <v>1</v>
      </c>
      <c r="AF247">
        <v>0</v>
      </c>
      <c r="AG247">
        <v>1.8540000000000001</v>
      </c>
      <c r="AH247">
        <v>0.433</v>
      </c>
      <c r="AI247">
        <v>1.196</v>
      </c>
    </row>
    <row r="248" spans="1:35" x14ac:dyDescent="0.35">
      <c r="A248">
        <v>202</v>
      </c>
      <c r="B248">
        <v>202</v>
      </c>
      <c r="C248" t="s">
        <v>38</v>
      </c>
      <c r="D248" t="s">
        <v>39</v>
      </c>
      <c r="E248">
        <v>3</v>
      </c>
      <c r="F248" t="s">
        <v>372</v>
      </c>
      <c r="G248">
        <v>5</v>
      </c>
      <c r="H248">
        <v>8</v>
      </c>
      <c r="I248">
        <v>1</v>
      </c>
      <c r="J248">
        <v>31</v>
      </c>
      <c r="K248">
        <v>29</v>
      </c>
      <c r="L248">
        <v>29</v>
      </c>
      <c r="M248">
        <v>1</v>
      </c>
      <c r="N248" t="s">
        <v>214</v>
      </c>
      <c r="O248" t="s">
        <v>201</v>
      </c>
      <c r="P248" t="s">
        <v>202</v>
      </c>
      <c r="Q248" t="s">
        <v>215</v>
      </c>
      <c r="R248" t="s">
        <v>202</v>
      </c>
      <c r="S248" t="s">
        <v>63</v>
      </c>
      <c r="T248" t="s">
        <v>216</v>
      </c>
      <c r="U248">
        <v>4</v>
      </c>
      <c r="V248" t="s">
        <v>255</v>
      </c>
      <c r="W248" t="s">
        <v>179</v>
      </c>
      <c r="X248" t="s">
        <v>122</v>
      </c>
      <c r="Y248">
        <v>1</v>
      </c>
      <c r="Z248">
        <v>3</v>
      </c>
      <c r="AA248">
        <v>48</v>
      </c>
      <c r="AB248">
        <v>0.73299999999999998</v>
      </c>
      <c r="AC248" t="s">
        <v>216</v>
      </c>
      <c r="AD248">
        <v>1</v>
      </c>
      <c r="AE248">
        <v>4</v>
      </c>
      <c r="AF248">
        <v>1</v>
      </c>
      <c r="AG248">
        <v>2.8820000000000001</v>
      </c>
      <c r="AH248">
        <v>0.5</v>
      </c>
      <c r="AI248">
        <v>0.73899999999999999</v>
      </c>
    </row>
    <row r="249" spans="1:35" x14ac:dyDescent="0.35">
      <c r="A249">
        <v>202</v>
      </c>
      <c r="B249">
        <v>202</v>
      </c>
      <c r="C249" t="s">
        <v>38</v>
      </c>
      <c r="D249" t="s">
        <v>39</v>
      </c>
      <c r="E249">
        <v>3</v>
      </c>
      <c r="F249" t="s">
        <v>372</v>
      </c>
      <c r="G249">
        <v>5</v>
      </c>
      <c r="H249">
        <v>8</v>
      </c>
      <c r="I249">
        <v>1</v>
      </c>
      <c r="J249">
        <v>32</v>
      </c>
      <c r="K249">
        <v>31</v>
      </c>
      <c r="L249">
        <v>31</v>
      </c>
      <c r="M249">
        <v>1</v>
      </c>
      <c r="N249" t="s">
        <v>248</v>
      </c>
      <c r="O249" t="s">
        <v>201</v>
      </c>
      <c r="P249" t="s">
        <v>202</v>
      </c>
      <c r="Q249" t="s">
        <v>212</v>
      </c>
      <c r="R249" t="s">
        <v>202</v>
      </c>
      <c r="S249" t="s">
        <v>46</v>
      </c>
      <c r="T249" t="s">
        <v>249</v>
      </c>
      <c r="U249">
        <v>5</v>
      </c>
      <c r="V249" t="s">
        <v>213</v>
      </c>
      <c r="W249" t="s">
        <v>108</v>
      </c>
      <c r="X249" t="s">
        <v>171</v>
      </c>
      <c r="Y249">
        <v>1</v>
      </c>
      <c r="Z249">
        <v>3</v>
      </c>
      <c r="AA249">
        <v>48</v>
      </c>
      <c r="AB249">
        <v>0.878</v>
      </c>
      <c r="AC249" t="s">
        <v>213</v>
      </c>
      <c r="AD249">
        <v>2</v>
      </c>
      <c r="AE249">
        <v>2</v>
      </c>
      <c r="AF249">
        <v>0</v>
      </c>
      <c r="AG249">
        <v>1.2689999999999999</v>
      </c>
      <c r="AH249">
        <v>0.35</v>
      </c>
      <c r="AI249">
        <v>0.876</v>
      </c>
    </row>
    <row r="250" spans="1:35" x14ac:dyDescent="0.35">
      <c r="A250">
        <v>202</v>
      </c>
      <c r="B250">
        <v>202</v>
      </c>
      <c r="C250" t="s">
        <v>38</v>
      </c>
      <c r="D250" t="s">
        <v>39</v>
      </c>
      <c r="E250">
        <v>3</v>
      </c>
      <c r="F250" t="s">
        <v>372</v>
      </c>
      <c r="G250">
        <v>5</v>
      </c>
      <c r="H250">
        <v>8</v>
      </c>
      <c r="I250">
        <v>1</v>
      </c>
      <c r="J250">
        <v>33</v>
      </c>
      <c r="K250">
        <v>33</v>
      </c>
      <c r="L250">
        <v>33</v>
      </c>
      <c r="M250">
        <v>1</v>
      </c>
      <c r="N250" t="s">
        <v>258</v>
      </c>
      <c r="O250" t="s">
        <v>201</v>
      </c>
      <c r="P250" t="s">
        <v>202</v>
      </c>
      <c r="Q250" t="s">
        <v>209</v>
      </c>
      <c r="R250" t="s">
        <v>202</v>
      </c>
      <c r="S250" t="s">
        <v>46</v>
      </c>
      <c r="T250" t="s">
        <v>259</v>
      </c>
      <c r="U250">
        <v>2</v>
      </c>
      <c r="V250" t="s">
        <v>249</v>
      </c>
      <c r="W250" t="s">
        <v>96</v>
      </c>
      <c r="X250" t="s">
        <v>199</v>
      </c>
      <c r="Y250">
        <v>2</v>
      </c>
      <c r="Z250">
        <v>3</v>
      </c>
      <c r="AA250">
        <v>48</v>
      </c>
      <c r="AB250">
        <v>1.2070000000000001</v>
      </c>
      <c r="AC250" t="s">
        <v>249</v>
      </c>
      <c r="AD250">
        <v>3</v>
      </c>
      <c r="AE250">
        <v>4</v>
      </c>
      <c r="AF250">
        <v>0</v>
      </c>
      <c r="AG250">
        <v>3.7850000000000001</v>
      </c>
      <c r="AH250">
        <v>0.28299999999999997</v>
      </c>
      <c r="AI250">
        <v>1.21</v>
      </c>
    </row>
    <row r="251" spans="1:35" x14ac:dyDescent="0.35">
      <c r="A251">
        <v>202</v>
      </c>
      <c r="B251">
        <v>202</v>
      </c>
      <c r="C251" t="s">
        <v>38</v>
      </c>
      <c r="D251" t="s">
        <v>39</v>
      </c>
      <c r="E251">
        <v>3</v>
      </c>
      <c r="F251" t="s">
        <v>372</v>
      </c>
      <c r="G251">
        <v>5</v>
      </c>
      <c r="H251">
        <v>8</v>
      </c>
      <c r="I251">
        <v>1</v>
      </c>
      <c r="J251">
        <v>34</v>
      </c>
      <c r="K251">
        <v>26</v>
      </c>
      <c r="L251">
        <v>26</v>
      </c>
      <c r="M251">
        <v>1</v>
      </c>
      <c r="N251" t="s">
        <v>256</v>
      </c>
      <c r="O251" t="s">
        <v>201</v>
      </c>
      <c r="P251" t="s">
        <v>202</v>
      </c>
      <c r="Q251" t="s">
        <v>221</v>
      </c>
      <c r="R251" t="s">
        <v>202</v>
      </c>
      <c r="S251" t="s">
        <v>81</v>
      </c>
      <c r="T251" t="s">
        <v>257</v>
      </c>
      <c r="U251">
        <v>4</v>
      </c>
      <c r="V251" t="s">
        <v>245</v>
      </c>
      <c r="W251" t="s">
        <v>161</v>
      </c>
      <c r="X251" t="s">
        <v>118</v>
      </c>
      <c r="Y251">
        <v>2</v>
      </c>
      <c r="Z251">
        <v>3</v>
      </c>
      <c r="AA251">
        <v>48</v>
      </c>
      <c r="AB251">
        <v>1.3049999999999999</v>
      </c>
      <c r="AC251" t="s">
        <v>161</v>
      </c>
      <c r="AD251">
        <v>4</v>
      </c>
      <c r="AE251">
        <v>2</v>
      </c>
      <c r="AF251">
        <v>0</v>
      </c>
      <c r="AG251">
        <v>3.351</v>
      </c>
      <c r="AH251">
        <v>0.3</v>
      </c>
      <c r="AI251">
        <v>1.306</v>
      </c>
    </row>
    <row r="252" spans="1:35" x14ac:dyDescent="0.35">
      <c r="A252">
        <v>202</v>
      </c>
      <c r="B252">
        <v>202</v>
      </c>
      <c r="C252" t="s">
        <v>38</v>
      </c>
      <c r="D252" t="s">
        <v>39</v>
      </c>
      <c r="E252">
        <v>3</v>
      </c>
      <c r="F252" t="s">
        <v>372</v>
      </c>
      <c r="G252">
        <v>5</v>
      </c>
      <c r="H252">
        <v>8</v>
      </c>
      <c r="I252">
        <v>1</v>
      </c>
      <c r="J252">
        <v>35</v>
      </c>
      <c r="K252">
        <v>32</v>
      </c>
      <c r="L252">
        <v>32</v>
      </c>
      <c r="M252">
        <v>1</v>
      </c>
      <c r="N252" t="s">
        <v>211</v>
      </c>
      <c r="O252" t="s">
        <v>201</v>
      </c>
      <c r="P252" t="s">
        <v>202</v>
      </c>
      <c r="Q252" t="s">
        <v>212</v>
      </c>
      <c r="R252" t="s">
        <v>202</v>
      </c>
      <c r="S252" t="s">
        <v>53</v>
      </c>
      <c r="T252" t="s">
        <v>213</v>
      </c>
      <c r="U252">
        <v>4</v>
      </c>
      <c r="V252" t="s">
        <v>251</v>
      </c>
      <c r="W252" t="s">
        <v>47</v>
      </c>
      <c r="X252" t="s">
        <v>137</v>
      </c>
      <c r="Y252">
        <v>2</v>
      </c>
      <c r="Z252">
        <v>3</v>
      </c>
      <c r="AA252">
        <v>48</v>
      </c>
      <c r="AB252">
        <v>1.206</v>
      </c>
      <c r="AC252" t="s">
        <v>137</v>
      </c>
      <c r="AD252">
        <v>4</v>
      </c>
      <c r="AE252">
        <v>1</v>
      </c>
      <c r="AF252">
        <v>0</v>
      </c>
      <c r="AG252">
        <v>2.5190000000000001</v>
      </c>
      <c r="AH252">
        <v>0.35</v>
      </c>
      <c r="AI252">
        <v>1.2090000000000001</v>
      </c>
    </row>
    <row r="253" spans="1:35" x14ac:dyDescent="0.35">
      <c r="A253">
        <v>202</v>
      </c>
      <c r="B253">
        <v>202</v>
      </c>
      <c r="C253" t="s">
        <v>38</v>
      </c>
      <c r="D253" t="s">
        <v>39</v>
      </c>
      <c r="E253">
        <v>3</v>
      </c>
      <c r="F253" t="s">
        <v>372</v>
      </c>
      <c r="G253">
        <v>5</v>
      </c>
      <c r="H253">
        <v>8</v>
      </c>
      <c r="I253">
        <v>1</v>
      </c>
      <c r="J253">
        <v>36</v>
      </c>
      <c r="K253">
        <v>28</v>
      </c>
      <c r="L253">
        <v>28</v>
      </c>
      <c r="M253">
        <v>1</v>
      </c>
      <c r="N253" t="s">
        <v>246</v>
      </c>
      <c r="O253" t="s">
        <v>201</v>
      </c>
      <c r="P253" t="s">
        <v>202</v>
      </c>
      <c r="Q253" t="s">
        <v>206</v>
      </c>
      <c r="R253" t="s">
        <v>202</v>
      </c>
      <c r="S253" t="s">
        <v>63</v>
      </c>
      <c r="T253" t="s">
        <v>247</v>
      </c>
      <c r="U253">
        <v>1</v>
      </c>
      <c r="V253" t="s">
        <v>216</v>
      </c>
      <c r="W253" t="s">
        <v>133</v>
      </c>
      <c r="X253" t="s">
        <v>58</v>
      </c>
      <c r="Y253">
        <v>2</v>
      </c>
      <c r="Z253">
        <v>3</v>
      </c>
      <c r="AA253">
        <v>48</v>
      </c>
      <c r="AB253">
        <v>1.224</v>
      </c>
      <c r="AC253" t="s">
        <v>133</v>
      </c>
      <c r="AD253">
        <v>4</v>
      </c>
      <c r="AE253">
        <v>5</v>
      </c>
      <c r="AF253">
        <v>0</v>
      </c>
      <c r="AG253">
        <v>2.8809999999999998</v>
      </c>
      <c r="AH253">
        <v>0.53200000000000003</v>
      </c>
      <c r="AI253">
        <v>1.2230000000000001</v>
      </c>
    </row>
    <row r="254" spans="1:35" x14ac:dyDescent="0.35">
      <c r="A254">
        <v>202</v>
      </c>
      <c r="B254">
        <v>202</v>
      </c>
      <c r="C254" t="s">
        <v>38</v>
      </c>
      <c r="D254" t="s">
        <v>39</v>
      </c>
      <c r="E254">
        <v>3</v>
      </c>
      <c r="F254" t="s">
        <v>372</v>
      </c>
      <c r="G254">
        <v>5</v>
      </c>
      <c r="H254">
        <v>8</v>
      </c>
      <c r="I254">
        <v>1</v>
      </c>
      <c r="J254">
        <v>37</v>
      </c>
      <c r="K254">
        <v>48</v>
      </c>
      <c r="L254">
        <v>48</v>
      </c>
      <c r="M254">
        <v>2</v>
      </c>
      <c r="N254" t="s">
        <v>49</v>
      </c>
      <c r="O254" t="s">
        <v>42</v>
      </c>
      <c r="P254" t="s">
        <v>50</v>
      </c>
      <c r="Q254" t="s">
        <v>51</v>
      </c>
      <c r="R254" t="s">
        <v>52</v>
      </c>
      <c r="S254" t="s">
        <v>53</v>
      </c>
      <c r="T254" t="s">
        <v>54</v>
      </c>
      <c r="U254">
        <v>2</v>
      </c>
      <c r="V254" t="s">
        <v>88</v>
      </c>
      <c r="W254" t="s">
        <v>241</v>
      </c>
      <c r="X254" t="s">
        <v>171</v>
      </c>
      <c r="Y254">
        <v>1</v>
      </c>
      <c r="Z254">
        <v>3</v>
      </c>
      <c r="AA254">
        <v>48</v>
      </c>
      <c r="AB254">
        <v>1.347</v>
      </c>
      <c r="AC254" t="s">
        <v>54</v>
      </c>
      <c r="AD254">
        <v>1</v>
      </c>
      <c r="AE254">
        <v>2</v>
      </c>
      <c r="AF254">
        <v>1</v>
      </c>
      <c r="AG254">
        <v>2.6259999999999999</v>
      </c>
      <c r="AH254">
        <v>0.317</v>
      </c>
      <c r="AI254">
        <v>1.3440000000000001</v>
      </c>
    </row>
    <row r="255" spans="1:35" x14ac:dyDescent="0.35">
      <c r="A255">
        <v>202</v>
      </c>
      <c r="B255">
        <v>202</v>
      </c>
      <c r="C255" t="s">
        <v>38</v>
      </c>
      <c r="D255" t="s">
        <v>39</v>
      </c>
      <c r="E255">
        <v>3</v>
      </c>
      <c r="F255" t="s">
        <v>372</v>
      </c>
      <c r="G255">
        <v>5</v>
      </c>
      <c r="H255">
        <v>8</v>
      </c>
      <c r="I255">
        <v>1</v>
      </c>
      <c r="J255">
        <v>38</v>
      </c>
      <c r="K255">
        <v>41</v>
      </c>
      <c r="L255">
        <v>41</v>
      </c>
      <c r="M255">
        <v>2</v>
      </c>
      <c r="N255" t="s">
        <v>101</v>
      </c>
      <c r="O255" t="s">
        <v>42</v>
      </c>
      <c r="P255" t="s">
        <v>102</v>
      </c>
      <c r="Q255" t="s">
        <v>103</v>
      </c>
      <c r="R255" t="s">
        <v>45</v>
      </c>
      <c r="S255" t="s">
        <v>46</v>
      </c>
      <c r="T255" t="s">
        <v>104</v>
      </c>
      <c r="U255">
        <v>2</v>
      </c>
      <c r="V255" t="s">
        <v>114</v>
      </c>
      <c r="W255" t="s">
        <v>183</v>
      </c>
      <c r="X255" t="s">
        <v>210</v>
      </c>
      <c r="Y255">
        <v>1</v>
      </c>
      <c r="Z255">
        <v>3</v>
      </c>
      <c r="AA255">
        <v>48</v>
      </c>
      <c r="AB255">
        <v>1.3460000000000001</v>
      </c>
      <c r="AC255" t="s">
        <v>210</v>
      </c>
      <c r="AD255">
        <v>4</v>
      </c>
      <c r="AE255">
        <v>1</v>
      </c>
      <c r="AF255">
        <v>0</v>
      </c>
      <c r="AG255">
        <v>2.5569999999999999</v>
      </c>
      <c r="AH255">
        <v>0.41699999999999998</v>
      </c>
      <c r="AI255">
        <v>1.3440000000000001</v>
      </c>
    </row>
    <row r="256" spans="1:35" x14ac:dyDescent="0.35">
      <c r="A256">
        <v>202</v>
      </c>
      <c r="B256">
        <v>202</v>
      </c>
      <c r="C256" t="s">
        <v>38</v>
      </c>
      <c r="D256" t="s">
        <v>39</v>
      </c>
      <c r="E256">
        <v>3</v>
      </c>
      <c r="F256" t="s">
        <v>372</v>
      </c>
      <c r="G256">
        <v>5</v>
      </c>
      <c r="H256">
        <v>8</v>
      </c>
      <c r="I256">
        <v>1</v>
      </c>
      <c r="J256">
        <v>39</v>
      </c>
      <c r="K256">
        <v>38</v>
      </c>
      <c r="L256">
        <v>38</v>
      </c>
      <c r="M256">
        <v>2</v>
      </c>
      <c r="N256" t="s">
        <v>65</v>
      </c>
      <c r="O256" t="s">
        <v>42</v>
      </c>
      <c r="P256" t="s">
        <v>66</v>
      </c>
      <c r="Q256" t="s">
        <v>67</v>
      </c>
      <c r="R256" t="s">
        <v>62</v>
      </c>
      <c r="S256" t="s">
        <v>63</v>
      </c>
      <c r="T256" t="s">
        <v>68</v>
      </c>
      <c r="U256">
        <v>5</v>
      </c>
      <c r="V256" t="s">
        <v>120</v>
      </c>
      <c r="W256" t="s">
        <v>128</v>
      </c>
      <c r="X256" t="s">
        <v>238</v>
      </c>
      <c r="Y256">
        <v>1</v>
      </c>
      <c r="Z256">
        <v>3</v>
      </c>
      <c r="AA256">
        <v>48</v>
      </c>
      <c r="AB256">
        <v>1.387</v>
      </c>
      <c r="AC256" t="s">
        <v>128</v>
      </c>
      <c r="AD256">
        <v>4</v>
      </c>
      <c r="AE256">
        <v>4</v>
      </c>
      <c r="AF256">
        <v>0</v>
      </c>
      <c r="AG256">
        <v>3.5489999999999999</v>
      </c>
      <c r="AH256">
        <v>0.33300000000000002</v>
      </c>
      <c r="AI256">
        <v>1.3819999999999999</v>
      </c>
    </row>
    <row r="257" spans="1:35" x14ac:dyDescent="0.35">
      <c r="A257">
        <v>202</v>
      </c>
      <c r="B257">
        <v>202</v>
      </c>
      <c r="C257" t="s">
        <v>38</v>
      </c>
      <c r="D257" t="s">
        <v>39</v>
      </c>
      <c r="E257">
        <v>3</v>
      </c>
      <c r="F257" t="s">
        <v>372</v>
      </c>
      <c r="G257">
        <v>5</v>
      </c>
      <c r="H257">
        <v>8</v>
      </c>
      <c r="I257">
        <v>1</v>
      </c>
      <c r="J257">
        <v>40</v>
      </c>
      <c r="K257">
        <v>44</v>
      </c>
      <c r="L257">
        <v>44</v>
      </c>
      <c r="M257">
        <v>2</v>
      </c>
      <c r="N257" t="s">
        <v>91</v>
      </c>
      <c r="O257" t="s">
        <v>42</v>
      </c>
      <c r="P257" t="s">
        <v>92</v>
      </c>
      <c r="Q257" t="s">
        <v>93</v>
      </c>
      <c r="R257" t="s">
        <v>62</v>
      </c>
      <c r="S257" t="s">
        <v>63</v>
      </c>
      <c r="T257" t="s">
        <v>94</v>
      </c>
      <c r="U257">
        <v>2</v>
      </c>
      <c r="V257" t="s">
        <v>68</v>
      </c>
      <c r="W257" t="s">
        <v>213</v>
      </c>
      <c r="X257" t="s">
        <v>199</v>
      </c>
      <c r="Y257">
        <v>2</v>
      </c>
      <c r="Z257">
        <v>3</v>
      </c>
      <c r="AA257">
        <v>48</v>
      </c>
      <c r="AB257">
        <v>1.3140000000000001</v>
      </c>
      <c r="AC257" t="s">
        <v>94</v>
      </c>
      <c r="AD257">
        <v>1</v>
      </c>
      <c r="AE257">
        <v>2</v>
      </c>
      <c r="AF257">
        <v>1</v>
      </c>
      <c r="AG257">
        <v>1.5609999999999999</v>
      </c>
      <c r="AH257">
        <v>0.6</v>
      </c>
      <c r="AI257">
        <v>1.31</v>
      </c>
    </row>
    <row r="258" spans="1:35" x14ac:dyDescent="0.35">
      <c r="A258">
        <v>202</v>
      </c>
      <c r="B258">
        <v>202</v>
      </c>
      <c r="C258" t="s">
        <v>38</v>
      </c>
      <c r="D258" t="s">
        <v>39</v>
      </c>
      <c r="E258">
        <v>3</v>
      </c>
      <c r="F258" t="s">
        <v>372</v>
      </c>
      <c r="G258">
        <v>5</v>
      </c>
      <c r="H258">
        <v>8</v>
      </c>
      <c r="I258">
        <v>1</v>
      </c>
      <c r="J258">
        <v>41</v>
      </c>
      <c r="K258">
        <v>39</v>
      </c>
      <c r="L258">
        <v>39</v>
      </c>
      <c r="M258">
        <v>2</v>
      </c>
      <c r="N258" t="s">
        <v>73</v>
      </c>
      <c r="O258" t="s">
        <v>42</v>
      </c>
      <c r="P258" t="s">
        <v>74</v>
      </c>
      <c r="Q258" t="s">
        <v>75</v>
      </c>
      <c r="R258" t="s">
        <v>45</v>
      </c>
      <c r="S258" t="s">
        <v>46</v>
      </c>
      <c r="T258" t="s">
        <v>76</v>
      </c>
      <c r="U258">
        <v>5</v>
      </c>
      <c r="V258" t="s">
        <v>110</v>
      </c>
      <c r="W258" t="s">
        <v>151</v>
      </c>
      <c r="X258" t="s">
        <v>253</v>
      </c>
      <c r="Y258">
        <v>2</v>
      </c>
      <c r="Z258">
        <v>3</v>
      </c>
      <c r="AA258">
        <v>48</v>
      </c>
      <c r="AB258">
        <v>0.80700000000000005</v>
      </c>
      <c r="AC258" t="s">
        <v>76</v>
      </c>
      <c r="AD258">
        <v>1</v>
      </c>
      <c r="AE258">
        <v>5</v>
      </c>
      <c r="AF258">
        <v>1</v>
      </c>
      <c r="AG258">
        <v>2.8660000000000001</v>
      </c>
      <c r="AH258">
        <v>0.317</v>
      </c>
      <c r="AI258">
        <v>0.80700000000000005</v>
      </c>
    </row>
    <row r="259" spans="1:35" x14ac:dyDescent="0.35">
      <c r="A259">
        <v>202</v>
      </c>
      <c r="B259">
        <v>202</v>
      </c>
      <c r="C259" t="s">
        <v>38</v>
      </c>
      <c r="D259" t="s">
        <v>39</v>
      </c>
      <c r="E259">
        <v>3</v>
      </c>
      <c r="F259" t="s">
        <v>372</v>
      </c>
      <c r="G259">
        <v>5</v>
      </c>
      <c r="H259">
        <v>8</v>
      </c>
      <c r="I259">
        <v>1</v>
      </c>
      <c r="J259">
        <v>42</v>
      </c>
      <c r="K259">
        <v>45</v>
      </c>
      <c r="L259">
        <v>45</v>
      </c>
      <c r="M259">
        <v>2</v>
      </c>
      <c r="N259" t="s">
        <v>83</v>
      </c>
      <c r="O259" t="s">
        <v>42</v>
      </c>
      <c r="P259" t="s">
        <v>84</v>
      </c>
      <c r="Q259" t="s">
        <v>85</v>
      </c>
      <c r="R259" t="s">
        <v>62</v>
      </c>
      <c r="S259" t="s">
        <v>63</v>
      </c>
      <c r="T259" t="s">
        <v>86</v>
      </c>
      <c r="U259">
        <v>4</v>
      </c>
      <c r="V259" t="s">
        <v>116</v>
      </c>
      <c r="W259" t="s">
        <v>225</v>
      </c>
      <c r="X259" t="s">
        <v>195</v>
      </c>
      <c r="Y259">
        <v>1</v>
      </c>
      <c r="Z259">
        <v>3</v>
      </c>
      <c r="AA259">
        <v>48</v>
      </c>
      <c r="AB259">
        <v>1.0349999999999999</v>
      </c>
      <c r="AC259" t="s">
        <v>195</v>
      </c>
      <c r="AD259">
        <v>4</v>
      </c>
      <c r="AE259">
        <v>2</v>
      </c>
      <c r="AF259">
        <v>0</v>
      </c>
      <c r="AG259">
        <v>3.0590000000000002</v>
      </c>
      <c r="AH259">
        <v>0.34899999999999998</v>
      </c>
      <c r="AI259">
        <v>1.04</v>
      </c>
    </row>
    <row r="260" spans="1:35" x14ac:dyDescent="0.35">
      <c r="A260">
        <v>202</v>
      </c>
      <c r="B260">
        <v>202</v>
      </c>
      <c r="C260" t="s">
        <v>38</v>
      </c>
      <c r="D260" t="s">
        <v>39</v>
      </c>
      <c r="E260">
        <v>3</v>
      </c>
      <c r="F260" t="s">
        <v>372</v>
      </c>
      <c r="G260">
        <v>5</v>
      </c>
      <c r="H260">
        <v>8</v>
      </c>
      <c r="I260">
        <v>1</v>
      </c>
      <c r="J260">
        <v>43</v>
      </c>
      <c r="K260">
        <v>37</v>
      </c>
      <c r="L260">
        <v>37</v>
      </c>
      <c r="M260">
        <v>2</v>
      </c>
      <c r="N260" t="s">
        <v>119</v>
      </c>
      <c r="O260" t="s">
        <v>42</v>
      </c>
      <c r="P260" t="s">
        <v>66</v>
      </c>
      <c r="Q260" t="s">
        <v>67</v>
      </c>
      <c r="R260" t="s">
        <v>80</v>
      </c>
      <c r="S260" t="s">
        <v>81</v>
      </c>
      <c r="T260" t="s">
        <v>120</v>
      </c>
      <c r="U260">
        <v>5</v>
      </c>
      <c r="V260" t="s">
        <v>82</v>
      </c>
      <c r="W260" t="s">
        <v>189</v>
      </c>
      <c r="X260" t="s">
        <v>233</v>
      </c>
      <c r="Y260">
        <v>2</v>
      </c>
      <c r="Z260">
        <v>3</v>
      </c>
      <c r="AA260">
        <v>48</v>
      </c>
      <c r="AB260">
        <v>1.1659999999999999</v>
      </c>
      <c r="AC260" t="s">
        <v>82</v>
      </c>
      <c r="AD260">
        <v>3</v>
      </c>
      <c r="AE260">
        <v>4</v>
      </c>
      <c r="AF260">
        <v>0</v>
      </c>
      <c r="AG260">
        <v>2.0470000000000002</v>
      </c>
      <c r="AH260">
        <v>0.33300000000000002</v>
      </c>
      <c r="AI260">
        <v>1.165</v>
      </c>
    </row>
    <row r="261" spans="1:35" x14ac:dyDescent="0.35">
      <c r="A261">
        <v>202</v>
      </c>
      <c r="B261">
        <v>202</v>
      </c>
      <c r="C261" t="s">
        <v>38</v>
      </c>
      <c r="D261" t="s">
        <v>39</v>
      </c>
      <c r="E261">
        <v>3</v>
      </c>
      <c r="F261" t="s">
        <v>372</v>
      </c>
      <c r="G261">
        <v>5</v>
      </c>
      <c r="H261">
        <v>8</v>
      </c>
      <c r="I261">
        <v>1</v>
      </c>
      <c r="J261">
        <v>44</v>
      </c>
      <c r="K261">
        <v>42</v>
      </c>
      <c r="L261">
        <v>42</v>
      </c>
      <c r="M261">
        <v>2</v>
      </c>
      <c r="N261" t="s">
        <v>113</v>
      </c>
      <c r="O261" t="s">
        <v>42</v>
      </c>
      <c r="P261" t="s">
        <v>102</v>
      </c>
      <c r="Q261" t="s">
        <v>103</v>
      </c>
      <c r="R261" t="s">
        <v>80</v>
      </c>
      <c r="S261" t="s">
        <v>81</v>
      </c>
      <c r="T261" t="s">
        <v>114</v>
      </c>
      <c r="U261">
        <v>5</v>
      </c>
      <c r="V261" t="s">
        <v>122</v>
      </c>
      <c r="W261" t="s">
        <v>255</v>
      </c>
      <c r="X261" t="s">
        <v>187</v>
      </c>
      <c r="Y261">
        <v>2</v>
      </c>
      <c r="Z261">
        <v>3</v>
      </c>
      <c r="AA261">
        <v>48</v>
      </c>
      <c r="AB261">
        <v>1.2050000000000001</v>
      </c>
      <c r="AC261" t="s">
        <v>114</v>
      </c>
      <c r="AD261">
        <v>1</v>
      </c>
      <c r="AE261">
        <v>5</v>
      </c>
      <c r="AF261">
        <v>1</v>
      </c>
      <c r="AG261">
        <v>0.73399999999999999</v>
      </c>
      <c r="AH261">
        <v>0.46700000000000003</v>
      </c>
      <c r="AI261">
        <v>1.2090000000000001</v>
      </c>
    </row>
    <row r="262" spans="1:35" x14ac:dyDescent="0.35">
      <c r="A262">
        <v>202</v>
      </c>
      <c r="B262">
        <v>202</v>
      </c>
      <c r="C262" t="s">
        <v>38</v>
      </c>
      <c r="D262" t="s">
        <v>39</v>
      </c>
      <c r="E262">
        <v>3</v>
      </c>
      <c r="F262" t="s">
        <v>372</v>
      </c>
      <c r="G262">
        <v>5</v>
      </c>
      <c r="H262">
        <v>8</v>
      </c>
      <c r="I262">
        <v>1</v>
      </c>
      <c r="J262">
        <v>45</v>
      </c>
      <c r="K262">
        <v>43</v>
      </c>
      <c r="L262">
        <v>43</v>
      </c>
      <c r="M262">
        <v>2</v>
      </c>
      <c r="N262" t="s">
        <v>111</v>
      </c>
      <c r="O262" t="s">
        <v>42</v>
      </c>
      <c r="P262" t="s">
        <v>92</v>
      </c>
      <c r="Q262" t="s">
        <v>93</v>
      </c>
      <c r="R262" t="s">
        <v>80</v>
      </c>
      <c r="S262" t="s">
        <v>81</v>
      </c>
      <c r="T262" t="s">
        <v>112</v>
      </c>
      <c r="U262">
        <v>5</v>
      </c>
      <c r="V262" t="s">
        <v>94</v>
      </c>
      <c r="W262" t="s">
        <v>259</v>
      </c>
      <c r="X262" t="s">
        <v>191</v>
      </c>
      <c r="Y262">
        <v>1</v>
      </c>
      <c r="Z262">
        <v>3</v>
      </c>
      <c r="AA262">
        <v>48</v>
      </c>
      <c r="AB262">
        <v>1.2949999999999999</v>
      </c>
      <c r="AC262" t="s">
        <v>112</v>
      </c>
      <c r="AD262">
        <v>1</v>
      </c>
      <c r="AE262">
        <v>5</v>
      </c>
      <c r="AF262">
        <v>1</v>
      </c>
      <c r="AG262">
        <v>2.4710000000000001</v>
      </c>
      <c r="AH262">
        <v>1.9330000000000001</v>
      </c>
      <c r="AI262">
        <v>1.296</v>
      </c>
    </row>
    <row r="263" spans="1:35" x14ac:dyDescent="0.35">
      <c r="A263">
        <v>202</v>
      </c>
      <c r="B263">
        <v>202</v>
      </c>
      <c r="C263" t="s">
        <v>38</v>
      </c>
      <c r="D263" t="s">
        <v>39</v>
      </c>
      <c r="E263">
        <v>3</v>
      </c>
      <c r="F263" t="s">
        <v>372</v>
      </c>
      <c r="G263">
        <v>5</v>
      </c>
      <c r="H263">
        <v>8</v>
      </c>
      <c r="I263">
        <v>1</v>
      </c>
      <c r="J263">
        <v>46</v>
      </c>
      <c r="K263">
        <v>47</v>
      </c>
      <c r="L263">
        <v>47</v>
      </c>
      <c r="M263">
        <v>2</v>
      </c>
      <c r="N263" t="s">
        <v>87</v>
      </c>
      <c r="O263" t="s">
        <v>42</v>
      </c>
      <c r="P263" t="s">
        <v>50</v>
      </c>
      <c r="Q263" t="s">
        <v>51</v>
      </c>
      <c r="R263" t="s">
        <v>45</v>
      </c>
      <c r="S263" t="s">
        <v>46</v>
      </c>
      <c r="T263" t="s">
        <v>88</v>
      </c>
      <c r="U263">
        <v>1</v>
      </c>
      <c r="V263" t="s">
        <v>104</v>
      </c>
      <c r="W263" t="s">
        <v>219</v>
      </c>
      <c r="X263" t="s">
        <v>175</v>
      </c>
      <c r="Y263">
        <v>2</v>
      </c>
      <c r="Z263">
        <v>3</v>
      </c>
      <c r="AA263">
        <v>48</v>
      </c>
      <c r="AB263">
        <v>0.50600000000000001</v>
      </c>
      <c r="AC263" t="s">
        <v>219</v>
      </c>
      <c r="AD263">
        <v>4</v>
      </c>
      <c r="AE263">
        <v>4</v>
      </c>
      <c r="AF263">
        <v>0</v>
      </c>
      <c r="AG263">
        <v>1.333</v>
      </c>
      <c r="AH263">
        <v>0.38300000000000001</v>
      </c>
      <c r="AI263">
        <v>0.505</v>
      </c>
    </row>
    <row r="264" spans="1:35" x14ac:dyDescent="0.35">
      <c r="A264">
        <v>202</v>
      </c>
      <c r="B264">
        <v>202</v>
      </c>
      <c r="C264" t="s">
        <v>38</v>
      </c>
      <c r="D264" t="s">
        <v>39</v>
      </c>
      <c r="E264">
        <v>3</v>
      </c>
      <c r="F264" t="s">
        <v>372</v>
      </c>
      <c r="G264">
        <v>5</v>
      </c>
      <c r="H264">
        <v>8</v>
      </c>
      <c r="I264">
        <v>1</v>
      </c>
      <c r="J264">
        <v>47</v>
      </c>
      <c r="K264">
        <v>40</v>
      </c>
      <c r="L264">
        <v>40</v>
      </c>
      <c r="M264">
        <v>2</v>
      </c>
      <c r="N264" t="s">
        <v>105</v>
      </c>
      <c r="O264" t="s">
        <v>42</v>
      </c>
      <c r="P264" t="s">
        <v>74</v>
      </c>
      <c r="Q264" t="s">
        <v>75</v>
      </c>
      <c r="R264" t="s">
        <v>52</v>
      </c>
      <c r="S264" t="s">
        <v>53</v>
      </c>
      <c r="T264" t="s">
        <v>106</v>
      </c>
      <c r="U264">
        <v>1</v>
      </c>
      <c r="V264" t="s">
        <v>76</v>
      </c>
      <c r="W264" t="s">
        <v>179</v>
      </c>
      <c r="X264" t="s">
        <v>207</v>
      </c>
      <c r="Y264">
        <v>1</v>
      </c>
      <c r="Z264">
        <v>3</v>
      </c>
      <c r="AA264">
        <v>48</v>
      </c>
      <c r="AB264">
        <v>1.198</v>
      </c>
      <c r="AC264" t="s">
        <v>106</v>
      </c>
      <c r="AD264">
        <v>1</v>
      </c>
      <c r="AE264">
        <v>1</v>
      </c>
      <c r="AF264">
        <v>1</v>
      </c>
      <c r="AG264">
        <v>1.5149999999999999</v>
      </c>
      <c r="AH264">
        <v>0.26700000000000002</v>
      </c>
      <c r="AI264">
        <v>1.1910000000000001</v>
      </c>
    </row>
    <row r="265" spans="1:35" x14ac:dyDescent="0.35">
      <c r="A265">
        <v>202</v>
      </c>
      <c r="B265">
        <v>202</v>
      </c>
      <c r="C265" t="s">
        <v>38</v>
      </c>
      <c r="D265" t="s">
        <v>39</v>
      </c>
      <c r="E265">
        <v>3</v>
      </c>
      <c r="F265" t="s">
        <v>372</v>
      </c>
      <c r="G265">
        <v>5</v>
      </c>
      <c r="H265">
        <v>8</v>
      </c>
      <c r="I265">
        <v>1</v>
      </c>
      <c r="J265">
        <v>48</v>
      </c>
      <c r="K265">
        <v>46</v>
      </c>
      <c r="L265">
        <v>46</v>
      </c>
      <c r="M265">
        <v>2</v>
      </c>
      <c r="N265" t="s">
        <v>115</v>
      </c>
      <c r="O265" t="s">
        <v>42</v>
      </c>
      <c r="P265" t="s">
        <v>84</v>
      </c>
      <c r="Q265" t="s">
        <v>85</v>
      </c>
      <c r="R265" t="s">
        <v>52</v>
      </c>
      <c r="S265" t="s">
        <v>53</v>
      </c>
      <c r="T265" t="s">
        <v>116</v>
      </c>
      <c r="U265">
        <v>5</v>
      </c>
      <c r="V265" t="s">
        <v>54</v>
      </c>
      <c r="W265" t="s">
        <v>155</v>
      </c>
      <c r="X265" t="s">
        <v>245</v>
      </c>
      <c r="Y265">
        <v>2</v>
      </c>
      <c r="Z265">
        <v>3</v>
      </c>
      <c r="AA265">
        <v>48</v>
      </c>
      <c r="AB265">
        <v>1.375</v>
      </c>
      <c r="AC265" t="s">
        <v>116</v>
      </c>
      <c r="AD265">
        <v>1</v>
      </c>
      <c r="AE265">
        <v>5</v>
      </c>
      <c r="AF265">
        <v>1</v>
      </c>
      <c r="AG265">
        <v>2.6360000000000001</v>
      </c>
      <c r="AH265">
        <v>0.53300000000000003</v>
      </c>
      <c r="AI265">
        <v>1.371</v>
      </c>
    </row>
    <row r="266" spans="1:35" x14ac:dyDescent="0.35">
      <c r="A266">
        <v>202</v>
      </c>
      <c r="B266">
        <v>202</v>
      </c>
      <c r="C266" t="s">
        <v>38</v>
      </c>
      <c r="D266" t="s">
        <v>39</v>
      </c>
      <c r="E266">
        <v>3</v>
      </c>
      <c r="F266" t="s">
        <v>372</v>
      </c>
      <c r="G266">
        <v>5</v>
      </c>
      <c r="H266">
        <v>8</v>
      </c>
      <c r="I266">
        <v>1</v>
      </c>
      <c r="J266">
        <v>49</v>
      </c>
      <c r="K266">
        <v>59</v>
      </c>
      <c r="L266">
        <v>59</v>
      </c>
      <c r="M266">
        <v>2</v>
      </c>
      <c r="N266" t="s">
        <v>184</v>
      </c>
      <c r="O266" t="s">
        <v>124</v>
      </c>
      <c r="P266" t="s">
        <v>185</v>
      </c>
      <c r="Q266" t="s">
        <v>186</v>
      </c>
      <c r="R266" t="s">
        <v>127</v>
      </c>
      <c r="S266" t="s">
        <v>46</v>
      </c>
      <c r="T266" t="s">
        <v>187</v>
      </c>
      <c r="U266">
        <v>5</v>
      </c>
      <c r="V266" t="s">
        <v>128</v>
      </c>
      <c r="W266" t="s">
        <v>82</v>
      </c>
      <c r="X266" t="s">
        <v>255</v>
      </c>
      <c r="Y266">
        <v>2</v>
      </c>
      <c r="Z266">
        <v>3</v>
      </c>
      <c r="AA266">
        <v>48</v>
      </c>
      <c r="AB266">
        <v>1.325</v>
      </c>
      <c r="AC266" t="s">
        <v>255</v>
      </c>
      <c r="AD266">
        <v>4</v>
      </c>
      <c r="AE266">
        <v>2</v>
      </c>
      <c r="AF266">
        <v>0</v>
      </c>
      <c r="AG266">
        <v>3.9430000000000001</v>
      </c>
      <c r="AH266">
        <v>0.317</v>
      </c>
      <c r="AI266">
        <v>1.323</v>
      </c>
    </row>
    <row r="267" spans="1:35" x14ac:dyDescent="0.35">
      <c r="A267">
        <v>202</v>
      </c>
      <c r="B267">
        <v>202</v>
      </c>
      <c r="C267" t="s">
        <v>38</v>
      </c>
      <c r="D267" t="s">
        <v>39</v>
      </c>
      <c r="E267">
        <v>3</v>
      </c>
      <c r="F267" t="s">
        <v>372</v>
      </c>
      <c r="G267">
        <v>5</v>
      </c>
      <c r="H267">
        <v>8</v>
      </c>
      <c r="I267">
        <v>1</v>
      </c>
      <c r="J267">
        <v>50</v>
      </c>
      <c r="K267">
        <v>56</v>
      </c>
      <c r="L267">
        <v>56</v>
      </c>
      <c r="M267">
        <v>2</v>
      </c>
      <c r="N267" t="s">
        <v>160</v>
      </c>
      <c r="O267" t="s">
        <v>124</v>
      </c>
      <c r="P267" t="s">
        <v>139</v>
      </c>
      <c r="Q267" t="s">
        <v>140</v>
      </c>
      <c r="R267" t="s">
        <v>147</v>
      </c>
      <c r="S267" t="s">
        <v>63</v>
      </c>
      <c r="T267" t="s">
        <v>161</v>
      </c>
      <c r="U267">
        <v>1</v>
      </c>
      <c r="V267" t="s">
        <v>141</v>
      </c>
      <c r="W267" t="s">
        <v>238</v>
      </c>
      <c r="X267" t="s">
        <v>90</v>
      </c>
      <c r="Y267">
        <v>1</v>
      </c>
      <c r="Z267">
        <v>3</v>
      </c>
      <c r="AA267">
        <v>48</v>
      </c>
      <c r="AB267">
        <v>1.2050000000000001</v>
      </c>
      <c r="AC267" t="s">
        <v>90</v>
      </c>
      <c r="AD267">
        <v>4</v>
      </c>
      <c r="AE267">
        <v>2</v>
      </c>
      <c r="AF267">
        <v>0</v>
      </c>
      <c r="AG267">
        <v>2.371</v>
      </c>
      <c r="AH267">
        <v>0.28299999999999997</v>
      </c>
      <c r="AI267">
        <v>1.2030000000000001</v>
      </c>
    </row>
    <row r="268" spans="1:35" x14ac:dyDescent="0.35">
      <c r="A268">
        <v>202</v>
      </c>
      <c r="B268">
        <v>202</v>
      </c>
      <c r="C268" t="s">
        <v>38</v>
      </c>
      <c r="D268" t="s">
        <v>39</v>
      </c>
      <c r="E268">
        <v>3</v>
      </c>
      <c r="F268" t="s">
        <v>372</v>
      </c>
      <c r="G268">
        <v>5</v>
      </c>
      <c r="H268">
        <v>8</v>
      </c>
      <c r="I268">
        <v>1</v>
      </c>
      <c r="J268">
        <v>51</v>
      </c>
      <c r="K268">
        <v>60</v>
      </c>
      <c r="L268">
        <v>60</v>
      </c>
      <c r="M268">
        <v>2</v>
      </c>
      <c r="N268" t="s">
        <v>196</v>
      </c>
      <c r="O268" t="s">
        <v>124</v>
      </c>
      <c r="P268" t="s">
        <v>185</v>
      </c>
      <c r="Q268" t="s">
        <v>186</v>
      </c>
      <c r="R268" t="s">
        <v>150</v>
      </c>
      <c r="S268" t="s">
        <v>53</v>
      </c>
      <c r="T268" t="s">
        <v>197</v>
      </c>
      <c r="U268">
        <v>2</v>
      </c>
      <c r="V268" t="s">
        <v>187</v>
      </c>
      <c r="W268" t="s">
        <v>210</v>
      </c>
      <c r="X268" t="s">
        <v>120</v>
      </c>
      <c r="Y268">
        <v>1</v>
      </c>
      <c r="Z268">
        <v>3</v>
      </c>
      <c r="AA268">
        <v>48</v>
      </c>
      <c r="AB268">
        <v>1.3460000000000001</v>
      </c>
      <c r="AC268" t="s">
        <v>197</v>
      </c>
      <c r="AD268">
        <v>1</v>
      </c>
      <c r="AE268">
        <v>2</v>
      </c>
      <c r="AF268">
        <v>1</v>
      </c>
      <c r="AG268">
        <v>2.0819999999999999</v>
      </c>
      <c r="AH268">
        <v>1.3160000000000001</v>
      </c>
      <c r="AI268">
        <v>1.345</v>
      </c>
    </row>
    <row r="269" spans="1:35" x14ac:dyDescent="0.35">
      <c r="A269">
        <v>202</v>
      </c>
      <c r="B269">
        <v>202</v>
      </c>
      <c r="C269" t="s">
        <v>38</v>
      </c>
      <c r="D269" t="s">
        <v>39</v>
      </c>
      <c r="E269">
        <v>3</v>
      </c>
      <c r="F269" t="s">
        <v>372</v>
      </c>
      <c r="G269">
        <v>5</v>
      </c>
      <c r="H269">
        <v>8</v>
      </c>
      <c r="I269">
        <v>1</v>
      </c>
      <c r="J269">
        <v>52</v>
      </c>
      <c r="K269">
        <v>58</v>
      </c>
      <c r="L269">
        <v>58</v>
      </c>
      <c r="M269">
        <v>2</v>
      </c>
      <c r="N269" t="s">
        <v>190</v>
      </c>
      <c r="O269" t="s">
        <v>124</v>
      </c>
      <c r="P269" t="s">
        <v>181</v>
      </c>
      <c r="Q269" t="s">
        <v>182</v>
      </c>
      <c r="R269" t="s">
        <v>150</v>
      </c>
      <c r="S269" t="s">
        <v>53</v>
      </c>
      <c r="T269" t="s">
        <v>191</v>
      </c>
      <c r="U269">
        <v>5</v>
      </c>
      <c r="V269" t="s">
        <v>169</v>
      </c>
      <c r="W269" t="s">
        <v>245</v>
      </c>
      <c r="X269" t="s">
        <v>100</v>
      </c>
      <c r="Y269">
        <v>2</v>
      </c>
      <c r="Z269">
        <v>3</v>
      </c>
      <c r="AA269">
        <v>48</v>
      </c>
      <c r="AB269">
        <v>1.1970000000000001</v>
      </c>
      <c r="AC269" t="s">
        <v>191</v>
      </c>
      <c r="AD269">
        <v>1</v>
      </c>
      <c r="AE269">
        <v>5</v>
      </c>
      <c r="AF269">
        <v>1</v>
      </c>
      <c r="AG269">
        <v>3.8519999999999999</v>
      </c>
      <c r="AH269">
        <v>0.53300000000000003</v>
      </c>
      <c r="AI269">
        <v>1.194</v>
      </c>
    </row>
    <row r="270" spans="1:35" x14ac:dyDescent="0.35">
      <c r="A270">
        <v>202</v>
      </c>
      <c r="B270">
        <v>202</v>
      </c>
      <c r="C270" t="s">
        <v>38</v>
      </c>
      <c r="D270" t="s">
        <v>39</v>
      </c>
      <c r="E270">
        <v>3</v>
      </c>
      <c r="F270" t="s">
        <v>372</v>
      </c>
      <c r="G270">
        <v>5</v>
      </c>
      <c r="H270">
        <v>8</v>
      </c>
      <c r="I270">
        <v>1</v>
      </c>
      <c r="J270">
        <v>53</v>
      </c>
      <c r="K270">
        <v>50</v>
      </c>
      <c r="L270">
        <v>50</v>
      </c>
      <c r="M270">
        <v>2</v>
      </c>
      <c r="N270" t="s">
        <v>192</v>
      </c>
      <c r="O270" t="s">
        <v>124</v>
      </c>
      <c r="P270" t="s">
        <v>130</v>
      </c>
      <c r="Q270" t="s">
        <v>131</v>
      </c>
      <c r="R270" t="s">
        <v>147</v>
      </c>
      <c r="S270" t="s">
        <v>63</v>
      </c>
      <c r="T270" t="s">
        <v>193</v>
      </c>
      <c r="U270">
        <v>1</v>
      </c>
      <c r="V270" t="s">
        <v>155</v>
      </c>
      <c r="W270" t="s">
        <v>106</v>
      </c>
      <c r="X270" t="s">
        <v>213</v>
      </c>
      <c r="Y270">
        <v>2</v>
      </c>
      <c r="Z270">
        <v>3</v>
      </c>
      <c r="AA270">
        <v>48</v>
      </c>
      <c r="AB270">
        <v>1.1160000000000001</v>
      </c>
      <c r="AC270" t="s">
        <v>155</v>
      </c>
      <c r="AD270">
        <v>3</v>
      </c>
      <c r="AE270">
        <v>5</v>
      </c>
      <c r="AF270">
        <v>0</v>
      </c>
      <c r="AG270">
        <v>2.2149999999999999</v>
      </c>
      <c r="AH270">
        <v>0.35</v>
      </c>
      <c r="AI270">
        <v>1.111</v>
      </c>
    </row>
    <row r="271" spans="1:35" x14ac:dyDescent="0.35">
      <c r="A271">
        <v>202</v>
      </c>
      <c r="B271">
        <v>202</v>
      </c>
      <c r="C271" t="s">
        <v>38</v>
      </c>
      <c r="D271" t="s">
        <v>39</v>
      </c>
      <c r="E271">
        <v>3</v>
      </c>
      <c r="F271" t="s">
        <v>372</v>
      </c>
      <c r="G271">
        <v>5</v>
      </c>
      <c r="H271">
        <v>8</v>
      </c>
      <c r="I271">
        <v>1</v>
      </c>
      <c r="J271">
        <v>54</v>
      </c>
      <c r="K271">
        <v>52</v>
      </c>
      <c r="L271">
        <v>52</v>
      </c>
      <c r="M271">
        <v>2</v>
      </c>
      <c r="N271" t="s">
        <v>166</v>
      </c>
      <c r="O271" t="s">
        <v>124</v>
      </c>
      <c r="P271" t="s">
        <v>167</v>
      </c>
      <c r="Q271" t="s">
        <v>168</v>
      </c>
      <c r="R271" t="s">
        <v>150</v>
      </c>
      <c r="S271" t="s">
        <v>53</v>
      </c>
      <c r="T271" t="s">
        <v>169</v>
      </c>
      <c r="U271">
        <v>2</v>
      </c>
      <c r="V271" t="s">
        <v>195</v>
      </c>
      <c r="W271" t="s">
        <v>68</v>
      </c>
      <c r="X271" t="s">
        <v>243</v>
      </c>
      <c r="Y271">
        <v>1</v>
      </c>
      <c r="Z271">
        <v>3</v>
      </c>
      <c r="AA271">
        <v>48</v>
      </c>
      <c r="AB271">
        <v>0.59599999999999997</v>
      </c>
      <c r="AC271" t="s">
        <v>243</v>
      </c>
      <c r="AD271">
        <v>4</v>
      </c>
      <c r="AE271">
        <v>1</v>
      </c>
      <c r="AF271">
        <v>0</v>
      </c>
      <c r="AG271">
        <v>2.5030000000000001</v>
      </c>
      <c r="AH271">
        <v>0.249</v>
      </c>
      <c r="AI271">
        <v>0.59299999999999997</v>
      </c>
    </row>
    <row r="272" spans="1:35" x14ac:dyDescent="0.35">
      <c r="A272">
        <v>202</v>
      </c>
      <c r="B272">
        <v>202</v>
      </c>
      <c r="C272" t="s">
        <v>38</v>
      </c>
      <c r="D272" t="s">
        <v>39</v>
      </c>
      <c r="E272">
        <v>3</v>
      </c>
      <c r="F272" t="s">
        <v>372</v>
      </c>
      <c r="G272">
        <v>5</v>
      </c>
      <c r="H272">
        <v>8</v>
      </c>
      <c r="I272">
        <v>1</v>
      </c>
      <c r="J272">
        <v>55</v>
      </c>
      <c r="K272">
        <v>57</v>
      </c>
      <c r="L272">
        <v>57</v>
      </c>
      <c r="M272">
        <v>2</v>
      </c>
      <c r="N272" t="s">
        <v>180</v>
      </c>
      <c r="O272" t="s">
        <v>124</v>
      </c>
      <c r="P272" t="s">
        <v>181</v>
      </c>
      <c r="Q272" t="s">
        <v>182</v>
      </c>
      <c r="R272" t="s">
        <v>147</v>
      </c>
      <c r="S272" t="s">
        <v>63</v>
      </c>
      <c r="T272" t="s">
        <v>183</v>
      </c>
      <c r="U272">
        <v>4</v>
      </c>
      <c r="V272" t="s">
        <v>191</v>
      </c>
      <c r="W272" t="s">
        <v>207</v>
      </c>
      <c r="X272" t="s">
        <v>76</v>
      </c>
      <c r="Y272">
        <v>1</v>
      </c>
      <c r="Z272">
        <v>3</v>
      </c>
      <c r="AA272">
        <v>48</v>
      </c>
      <c r="AB272">
        <v>1.254</v>
      </c>
      <c r="AC272" t="s">
        <v>76</v>
      </c>
      <c r="AD272">
        <v>4</v>
      </c>
      <c r="AE272">
        <v>2</v>
      </c>
      <c r="AF272">
        <v>0</v>
      </c>
      <c r="AG272">
        <v>3.1389999999999998</v>
      </c>
      <c r="AH272">
        <v>0.46700000000000003</v>
      </c>
      <c r="AI272">
        <v>1.252</v>
      </c>
    </row>
    <row r="273" spans="1:35" x14ac:dyDescent="0.35">
      <c r="A273">
        <v>202</v>
      </c>
      <c r="B273">
        <v>202</v>
      </c>
      <c r="C273" t="s">
        <v>38</v>
      </c>
      <c r="D273" t="s">
        <v>39</v>
      </c>
      <c r="E273">
        <v>3</v>
      </c>
      <c r="F273" t="s">
        <v>372</v>
      </c>
      <c r="G273">
        <v>5</v>
      </c>
      <c r="H273">
        <v>8</v>
      </c>
      <c r="I273">
        <v>1</v>
      </c>
      <c r="J273">
        <v>56</v>
      </c>
      <c r="K273">
        <v>51</v>
      </c>
      <c r="L273">
        <v>51</v>
      </c>
      <c r="M273">
        <v>2</v>
      </c>
      <c r="N273" t="s">
        <v>194</v>
      </c>
      <c r="O273" t="s">
        <v>124</v>
      </c>
      <c r="P273" t="s">
        <v>167</v>
      </c>
      <c r="Q273" t="s">
        <v>168</v>
      </c>
      <c r="R273" t="s">
        <v>127</v>
      </c>
      <c r="S273" t="s">
        <v>46</v>
      </c>
      <c r="T273" t="s">
        <v>195</v>
      </c>
      <c r="U273">
        <v>2</v>
      </c>
      <c r="V273" t="s">
        <v>173</v>
      </c>
      <c r="W273" t="s">
        <v>86</v>
      </c>
      <c r="X273" t="s">
        <v>247</v>
      </c>
      <c r="Y273">
        <v>2</v>
      </c>
      <c r="Z273">
        <v>3</v>
      </c>
      <c r="AA273">
        <v>48</v>
      </c>
      <c r="AB273">
        <v>1.2350000000000001</v>
      </c>
      <c r="AC273" t="s">
        <v>173</v>
      </c>
      <c r="AD273">
        <v>3</v>
      </c>
      <c r="AE273">
        <v>5</v>
      </c>
      <c r="AF273">
        <v>0</v>
      </c>
      <c r="AG273">
        <v>1.5580000000000001</v>
      </c>
      <c r="AH273">
        <v>0.45</v>
      </c>
      <c r="AI273">
        <v>1.2370000000000001</v>
      </c>
    </row>
    <row r="274" spans="1:35" x14ac:dyDescent="0.35">
      <c r="A274">
        <v>202</v>
      </c>
      <c r="B274">
        <v>202</v>
      </c>
      <c r="C274" t="s">
        <v>38</v>
      </c>
      <c r="D274" t="s">
        <v>39</v>
      </c>
      <c r="E274">
        <v>3</v>
      </c>
      <c r="F274" t="s">
        <v>372</v>
      </c>
      <c r="G274">
        <v>5</v>
      </c>
      <c r="H274">
        <v>8</v>
      </c>
      <c r="I274">
        <v>1</v>
      </c>
      <c r="J274">
        <v>57</v>
      </c>
      <c r="K274">
        <v>53</v>
      </c>
      <c r="L274">
        <v>53</v>
      </c>
      <c r="M274">
        <v>2</v>
      </c>
      <c r="N274" t="s">
        <v>172</v>
      </c>
      <c r="O274" t="s">
        <v>124</v>
      </c>
      <c r="P274" t="s">
        <v>143</v>
      </c>
      <c r="Q274" t="s">
        <v>144</v>
      </c>
      <c r="R274" t="s">
        <v>127</v>
      </c>
      <c r="S274" t="s">
        <v>46</v>
      </c>
      <c r="T274" t="s">
        <v>173</v>
      </c>
      <c r="U274">
        <v>2</v>
      </c>
      <c r="V274" t="s">
        <v>145</v>
      </c>
      <c r="W274" t="s">
        <v>233</v>
      </c>
      <c r="X274" t="s">
        <v>94</v>
      </c>
      <c r="Y274">
        <v>1</v>
      </c>
      <c r="Z274">
        <v>3</v>
      </c>
      <c r="AA274">
        <v>48</v>
      </c>
      <c r="AB274">
        <v>1.294</v>
      </c>
      <c r="AC274" t="s">
        <v>94</v>
      </c>
      <c r="AD274">
        <v>4</v>
      </c>
      <c r="AE274">
        <v>1</v>
      </c>
      <c r="AF274">
        <v>0</v>
      </c>
      <c r="AG274">
        <v>3.2639999999999998</v>
      </c>
      <c r="AH274">
        <v>0.29899999999999999</v>
      </c>
      <c r="AI274">
        <v>1.296</v>
      </c>
    </row>
    <row r="275" spans="1:35" x14ac:dyDescent="0.35">
      <c r="A275">
        <v>202</v>
      </c>
      <c r="B275">
        <v>202</v>
      </c>
      <c r="C275" t="s">
        <v>38</v>
      </c>
      <c r="D275" t="s">
        <v>39</v>
      </c>
      <c r="E275">
        <v>3</v>
      </c>
      <c r="F275" t="s">
        <v>372</v>
      </c>
      <c r="G275">
        <v>5</v>
      </c>
      <c r="H275">
        <v>8</v>
      </c>
      <c r="I275">
        <v>1</v>
      </c>
      <c r="J275">
        <v>58</v>
      </c>
      <c r="K275">
        <v>55</v>
      </c>
      <c r="L275">
        <v>55</v>
      </c>
      <c r="M275">
        <v>2</v>
      </c>
      <c r="N275" t="s">
        <v>138</v>
      </c>
      <c r="O275" t="s">
        <v>124</v>
      </c>
      <c r="P275" t="s">
        <v>139</v>
      </c>
      <c r="Q275" t="s">
        <v>140</v>
      </c>
      <c r="R275" t="s">
        <v>132</v>
      </c>
      <c r="S275" t="s">
        <v>81</v>
      </c>
      <c r="T275" t="s">
        <v>141</v>
      </c>
      <c r="U275">
        <v>5</v>
      </c>
      <c r="V275" t="s">
        <v>159</v>
      </c>
      <c r="W275" t="s">
        <v>58</v>
      </c>
      <c r="X275" t="s">
        <v>219</v>
      </c>
      <c r="Y275">
        <v>2</v>
      </c>
      <c r="Z275">
        <v>3</v>
      </c>
      <c r="AA275">
        <v>48</v>
      </c>
      <c r="AB275">
        <v>0.58499999999999996</v>
      </c>
      <c r="AC275" t="s">
        <v>141</v>
      </c>
      <c r="AD275">
        <v>1</v>
      </c>
      <c r="AE275">
        <v>5</v>
      </c>
      <c r="AF275">
        <v>1</v>
      </c>
      <c r="AG275">
        <v>1.869</v>
      </c>
      <c r="AH275">
        <v>0.45</v>
      </c>
      <c r="AI275">
        <v>0.58699999999999997</v>
      </c>
    </row>
    <row r="276" spans="1:35" x14ac:dyDescent="0.35">
      <c r="A276">
        <v>202</v>
      </c>
      <c r="B276">
        <v>202</v>
      </c>
      <c r="C276" t="s">
        <v>38</v>
      </c>
      <c r="D276" t="s">
        <v>39</v>
      </c>
      <c r="E276">
        <v>3</v>
      </c>
      <c r="F276" t="s">
        <v>372</v>
      </c>
      <c r="G276">
        <v>5</v>
      </c>
      <c r="H276">
        <v>8</v>
      </c>
      <c r="I276">
        <v>1</v>
      </c>
      <c r="J276">
        <v>59</v>
      </c>
      <c r="K276">
        <v>54</v>
      </c>
      <c r="L276">
        <v>54</v>
      </c>
      <c r="M276">
        <v>2</v>
      </c>
      <c r="N276" t="s">
        <v>142</v>
      </c>
      <c r="O276" t="s">
        <v>124</v>
      </c>
      <c r="P276" t="s">
        <v>143</v>
      </c>
      <c r="Q276" t="s">
        <v>144</v>
      </c>
      <c r="R276" t="s">
        <v>132</v>
      </c>
      <c r="S276" t="s">
        <v>81</v>
      </c>
      <c r="T276" t="s">
        <v>145</v>
      </c>
      <c r="U276">
        <v>5</v>
      </c>
      <c r="V276" t="s">
        <v>133</v>
      </c>
      <c r="W276" t="s">
        <v>249</v>
      </c>
      <c r="X276" t="s">
        <v>88</v>
      </c>
      <c r="Y276">
        <v>2</v>
      </c>
      <c r="Z276">
        <v>3</v>
      </c>
      <c r="AA276">
        <v>48</v>
      </c>
      <c r="AB276">
        <v>0.85599999999999998</v>
      </c>
      <c r="AC276" t="s">
        <v>133</v>
      </c>
      <c r="AD276">
        <v>3</v>
      </c>
      <c r="AE276">
        <v>2</v>
      </c>
      <c r="AF276">
        <v>0</v>
      </c>
      <c r="AG276">
        <v>3.7349999999999999</v>
      </c>
      <c r="AH276">
        <v>0.4</v>
      </c>
      <c r="AI276">
        <v>0.85799999999999998</v>
      </c>
    </row>
    <row r="277" spans="1:35" x14ac:dyDescent="0.35">
      <c r="A277">
        <v>202</v>
      </c>
      <c r="B277">
        <v>202</v>
      </c>
      <c r="C277" t="s">
        <v>38</v>
      </c>
      <c r="D277" t="s">
        <v>39</v>
      </c>
      <c r="E277">
        <v>3</v>
      </c>
      <c r="F277" t="s">
        <v>372</v>
      </c>
      <c r="G277">
        <v>5</v>
      </c>
      <c r="H277">
        <v>8</v>
      </c>
      <c r="I277">
        <v>1</v>
      </c>
      <c r="J277">
        <v>60</v>
      </c>
      <c r="K277">
        <v>49</v>
      </c>
      <c r="L277">
        <v>49</v>
      </c>
      <c r="M277">
        <v>2</v>
      </c>
      <c r="N277" t="s">
        <v>129</v>
      </c>
      <c r="O277" t="s">
        <v>124</v>
      </c>
      <c r="P277" t="s">
        <v>130</v>
      </c>
      <c r="Q277" t="s">
        <v>131</v>
      </c>
      <c r="R277" t="s">
        <v>132</v>
      </c>
      <c r="S277" t="s">
        <v>81</v>
      </c>
      <c r="T277" t="s">
        <v>133</v>
      </c>
      <c r="U277">
        <v>5</v>
      </c>
      <c r="V277" t="s">
        <v>193</v>
      </c>
      <c r="W277" t="s">
        <v>204</v>
      </c>
      <c r="X277" t="s">
        <v>96</v>
      </c>
      <c r="Y277">
        <v>1</v>
      </c>
      <c r="Z277">
        <v>3</v>
      </c>
      <c r="AA277">
        <v>48</v>
      </c>
      <c r="AB277">
        <v>1.077</v>
      </c>
      <c r="AC277" t="s">
        <v>96</v>
      </c>
      <c r="AD277">
        <v>4</v>
      </c>
      <c r="AE277">
        <v>4</v>
      </c>
      <c r="AF277">
        <v>0</v>
      </c>
      <c r="AG277">
        <v>1.9239999999999999</v>
      </c>
      <c r="AH277">
        <v>0.38300000000000001</v>
      </c>
      <c r="AI277">
        <v>1.077</v>
      </c>
    </row>
    <row r="278" spans="1:35" x14ac:dyDescent="0.35">
      <c r="A278">
        <v>202</v>
      </c>
      <c r="B278">
        <v>202</v>
      </c>
      <c r="C278" t="s">
        <v>38</v>
      </c>
      <c r="D278" t="s">
        <v>39</v>
      </c>
      <c r="E278">
        <v>3</v>
      </c>
      <c r="F278" t="s">
        <v>372</v>
      </c>
      <c r="G278">
        <v>5</v>
      </c>
      <c r="H278">
        <v>8</v>
      </c>
      <c r="I278">
        <v>1</v>
      </c>
      <c r="J278">
        <v>61</v>
      </c>
      <c r="K278">
        <v>70</v>
      </c>
      <c r="L278">
        <v>70</v>
      </c>
      <c r="M278">
        <v>2</v>
      </c>
      <c r="N278" t="s">
        <v>217</v>
      </c>
      <c r="O278" t="s">
        <v>201</v>
      </c>
      <c r="P278" t="s">
        <v>202</v>
      </c>
      <c r="Q278" t="s">
        <v>218</v>
      </c>
      <c r="R278" t="s">
        <v>202</v>
      </c>
      <c r="S278" t="s">
        <v>53</v>
      </c>
      <c r="T278" t="s">
        <v>219</v>
      </c>
      <c r="U278">
        <v>2</v>
      </c>
      <c r="V278" t="s">
        <v>238</v>
      </c>
      <c r="W278" t="s">
        <v>120</v>
      </c>
      <c r="X278" t="s">
        <v>193</v>
      </c>
      <c r="Y278">
        <v>2</v>
      </c>
      <c r="Z278">
        <v>3</v>
      </c>
      <c r="AA278">
        <v>48</v>
      </c>
      <c r="AB278">
        <v>0.97599999999999998</v>
      </c>
      <c r="AC278" t="s">
        <v>193</v>
      </c>
      <c r="AD278">
        <v>4</v>
      </c>
      <c r="AE278">
        <v>1</v>
      </c>
      <c r="AF278">
        <v>0</v>
      </c>
      <c r="AG278">
        <v>2.6819999999999999</v>
      </c>
      <c r="AH278">
        <v>0.38400000000000001</v>
      </c>
      <c r="AI278">
        <v>0.97</v>
      </c>
    </row>
    <row r="279" spans="1:35" x14ac:dyDescent="0.35">
      <c r="A279">
        <v>202</v>
      </c>
      <c r="B279">
        <v>202</v>
      </c>
      <c r="C279" t="s">
        <v>38</v>
      </c>
      <c r="D279" t="s">
        <v>39</v>
      </c>
      <c r="E279">
        <v>3</v>
      </c>
      <c r="F279" t="s">
        <v>372</v>
      </c>
      <c r="G279">
        <v>5</v>
      </c>
      <c r="H279">
        <v>8</v>
      </c>
      <c r="I279">
        <v>1</v>
      </c>
      <c r="J279">
        <v>62</v>
      </c>
      <c r="K279">
        <v>65</v>
      </c>
      <c r="L279">
        <v>65</v>
      </c>
      <c r="M279">
        <v>2</v>
      </c>
      <c r="N279" t="s">
        <v>200</v>
      </c>
      <c r="O279" t="s">
        <v>201</v>
      </c>
      <c r="P279" t="s">
        <v>202</v>
      </c>
      <c r="Q279" t="s">
        <v>203</v>
      </c>
      <c r="R279" t="s">
        <v>202</v>
      </c>
      <c r="S279" t="s">
        <v>46</v>
      </c>
      <c r="T279" t="s">
        <v>204</v>
      </c>
      <c r="U279">
        <v>2</v>
      </c>
      <c r="V279" t="s">
        <v>230</v>
      </c>
      <c r="W279" t="s">
        <v>155</v>
      </c>
      <c r="X279" t="s">
        <v>64</v>
      </c>
      <c r="Y279">
        <v>1</v>
      </c>
      <c r="Z279">
        <v>3</v>
      </c>
      <c r="AA279">
        <v>48</v>
      </c>
      <c r="AB279">
        <v>1.2450000000000001</v>
      </c>
      <c r="AC279" t="s">
        <v>204</v>
      </c>
      <c r="AD279">
        <v>1</v>
      </c>
      <c r="AE279">
        <v>2</v>
      </c>
      <c r="AF279">
        <v>1</v>
      </c>
      <c r="AG279">
        <v>0.71399999999999997</v>
      </c>
      <c r="AH279">
        <v>0.25</v>
      </c>
      <c r="AI279">
        <v>1.2490000000000001</v>
      </c>
    </row>
    <row r="280" spans="1:35" x14ac:dyDescent="0.35">
      <c r="A280">
        <v>202</v>
      </c>
      <c r="B280">
        <v>202</v>
      </c>
      <c r="C280" t="s">
        <v>38</v>
      </c>
      <c r="D280" t="s">
        <v>39</v>
      </c>
      <c r="E280">
        <v>3</v>
      </c>
      <c r="F280" t="s">
        <v>372</v>
      </c>
      <c r="G280">
        <v>5</v>
      </c>
      <c r="H280">
        <v>8</v>
      </c>
      <c r="I280">
        <v>1</v>
      </c>
      <c r="J280">
        <v>63</v>
      </c>
      <c r="K280">
        <v>63</v>
      </c>
      <c r="L280">
        <v>63</v>
      </c>
      <c r="M280">
        <v>2</v>
      </c>
      <c r="N280" t="s">
        <v>223</v>
      </c>
      <c r="O280" t="s">
        <v>201</v>
      </c>
      <c r="P280" t="s">
        <v>202</v>
      </c>
      <c r="Q280" t="s">
        <v>224</v>
      </c>
      <c r="R280" t="s">
        <v>202</v>
      </c>
      <c r="S280" t="s">
        <v>46</v>
      </c>
      <c r="T280" t="s">
        <v>225</v>
      </c>
      <c r="U280">
        <v>5</v>
      </c>
      <c r="V280" t="s">
        <v>222</v>
      </c>
      <c r="W280" t="s">
        <v>197</v>
      </c>
      <c r="X280" t="s">
        <v>86</v>
      </c>
      <c r="Y280">
        <v>2</v>
      </c>
      <c r="Z280">
        <v>3</v>
      </c>
      <c r="AA280">
        <v>48</v>
      </c>
      <c r="AB280">
        <v>1.0660000000000001</v>
      </c>
      <c r="AC280" t="s">
        <v>86</v>
      </c>
      <c r="AD280">
        <v>4</v>
      </c>
      <c r="AE280">
        <v>2</v>
      </c>
      <c r="AF280">
        <v>0</v>
      </c>
      <c r="AG280">
        <v>1.643</v>
      </c>
      <c r="AH280">
        <v>0.53200000000000003</v>
      </c>
      <c r="AI280">
        <v>1.0609999999999999</v>
      </c>
    </row>
    <row r="281" spans="1:35" x14ac:dyDescent="0.35">
      <c r="A281">
        <v>202</v>
      </c>
      <c r="B281">
        <v>202</v>
      </c>
      <c r="C281" t="s">
        <v>38</v>
      </c>
      <c r="D281" t="s">
        <v>39</v>
      </c>
      <c r="E281">
        <v>3</v>
      </c>
      <c r="F281" t="s">
        <v>372</v>
      </c>
      <c r="G281">
        <v>5</v>
      </c>
      <c r="H281">
        <v>8</v>
      </c>
      <c r="I281">
        <v>1</v>
      </c>
      <c r="J281">
        <v>64</v>
      </c>
      <c r="K281">
        <v>69</v>
      </c>
      <c r="L281">
        <v>69</v>
      </c>
      <c r="M281">
        <v>2</v>
      </c>
      <c r="N281" t="s">
        <v>252</v>
      </c>
      <c r="O281" t="s">
        <v>201</v>
      </c>
      <c r="P281" t="s">
        <v>202</v>
      </c>
      <c r="Q281" t="s">
        <v>218</v>
      </c>
      <c r="R281" t="s">
        <v>202</v>
      </c>
      <c r="S281" t="s">
        <v>63</v>
      </c>
      <c r="T281" t="s">
        <v>253</v>
      </c>
      <c r="U281">
        <v>1</v>
      </c>
      <c r="V281" t="s">
        <v>219</v>
      </c>
      <c r="W281" t="s">
        <v>173</v>
      </c>
      <c r="X281" t="s">
        <v>82</v>
      </c>
      <c r="Y281">
        <v>1</v>
      </c>
      <c r="Z281">
        <v>3</v>
      </c>
      <c r="AA281">
        <v>48</v>
      </c>
      <c r="AB281">
        <v>1.135</v>
      </c>
      <c r="AC281" t="s">
        <v>48</v>
      </c>
      <c r="AD281">
        <v>0</v>
      </c>
      <c r="AE281">
        <v>0</v>
      </c>
      <c r="AF281">
        <v>0</v>
      </c>
      <c r="AG281">
        <v>-1</v>
      </c>
      <c r="AH281">
        <v>0.4</v>
      </c>
      <c r="AI281">
        <v>1.1379999999999999</v>
      </c>
    </row>
    <row r="282" spans="1:35" x14ac:dyDescent="0.35">
      <c r="A282">
        <v>202</v>
      </c>
      <c r="B282">
        <v>202</v>
      </c>
      <c r="C282" t="s">
        <v>38</v>
      </c>
      <c r="D282" t="s">
        <v>39</v>
      </c>
      <c r="E282">
        <v>3</v>
      </c>
      <c r="F282" t="s">
        <v>372</v>
      </c>
      <c r="G282">
        <v>5</v>
      </c>
      <c r="H282">
        <v>8</v>
      </c>
      <c r="I282">
        <v>1</v>
      </c>
      <c r="J282">
        <v>65</v>
      </c>
      <c r="K282">
        <v>62</v>
      </c>
      <c r="L282">
        <v>62</v>
      </c>
      <c r="M282">
        <v>2</v>
      </c>
      <c r="N282" t="s">
        <v>239</v>
      </c>
      <c r="O282" t="s">
        <v>201</v>
      </c>
      <c r="P282" t="s">
        <v>202</v>
      </c>
      <c r="Q282" t="s">
        <v>240</v>
      </c>
      <c r="R282" t="s">
        <v>202</v>
      </c>
      <c r="S282" t="s">
        <v>63</v>
      </c>
      <c r="T282" t="s">
        <v>241</v>
      </c>
      <c r="U282">
        <v>2</v>
      </c>
      <c r="V282" t="s">
        <v>210</v>
      </c>
      <c r="W282" t="s">
        <v>189</v>
      </c>
      <c r="X282" t="s">
        <v>112</v>
      </c>
      <c r="Y282">
        <v>2</v>
      </c>
      <c r="Z282">
        <v>3</v>
      </c>
      <c r="AA282">
        <v>48</v>
      </c>
      <c r="AB282">
        <v>1.2470000000000001</v>
      </c>
      <c r="AC282" t="s">
        <v>241</v>
      </c>
      <c r="AD282">
        <v>1</v>
      </c>
      <c r="AE282">
        <v>2</v>
      </c>
      <c r="AF282">
        <v>1</v>
      </c>
      <c r="AG282">
        <v>1.3819999999999999</v>
      </c>
      <c r="AH282">
        <v>0.25</v>
      </c>
      <c r="AI282">
        <v>1.2470000000000001</v>
      </c>
    </row>
    <row r="283" spans="1:35" x14ac:dyDescent="0.35">
      <c r="A283">
        <v>202</v>
      </c>
      <c r="B283">
        <v>202</v>
      </c>
      <c r="C283" t="s">
        <v>38</v>
      </c>
      <c r="D283" t="s">
        <v>39</v>
      </c>
      <c r="E283">
        <v>3</v>
      </c>
      <c r="F283" t="s">
        <v>372</v>
      </c>
      <c r="G283">
        <v>5</v>
      </c>
      <c r="H283">
        <v>8</v>
      </c>
      <c r="I283">
        <v>1</v>
      </c>
      <c r="J283">
        <v>66</v>
      </c>
      <c r="K283">
        <v>71</v>
      </c>
      <c r="L283">
        <v>71</v>
      </c>
      <c r="M283">
        <v>2</v>
      </c>
      <c r="N283" t="s">
        <v>234</v>
      </c>
      <c r="O283" t="s">
        <v>201</v>
      </c>
      <c r="P283" t="s">
        <v>202</v>
      </c>
      <c r="Q283" t="s">
        <v>235</v>
      </c>
      <c r="R283" t="s">
        <v>202</v>
      </c>
      <c r="S283" t="s">
        <v>46</v>
      </c>
      <c r="T283" t="s">
        <v>236</v>
      </c>
      <c r="U283">
        <v>5</v>
      </c>
      <c r="V283" t="s">
        <v>204</v>
      </c>
      <c r="W283" t="s">
        <v>116</v>
      </c>
      <c r="X283" t="s">
        <v>145</v>
      </c>
      <c r="Y283">
        <v>2</v>
      </c>
      <c r="Z283">
        <v>3</v>
      </c>
      <c r="AA283">
        <v>48</v>
      </c>
      <c r="AB283">
        <v>0.85599999999999998</v>
      </c>
      <c r="AC283" t="s">
        <v>236</v>
      </c>
      <c r="AD283">
        <v>1</v>
      </c>
      <c r="AE283">
        <v>5</v>
      </c>
      <c r="AF283">
        <v>1</v>
      </c>
      <c r="AG283">
        <v>2.9449999999999998</v>
      </c>
      <c r="AH283">
        <v>0.41599999999999998</v>
      </c>
      <c r="AI283">
        <v>0.85899999999999999</v>
      </c>
    </row>
    <row r="284" spans="1:35" x14ac:dyDescent="0.35">
      <c r="A284">
        <v>202</v>
      </c>
      <c r="B284">
        <v>202</v>
      </c>
      <c r="C284" t="s">
        <v>38</v>
      </c>
      <c r="D284" t="s">
        <v>39</v>
      </c>
      <c r="E284">
        <v>3</v>
      </c>
      <c r="F284" t="s">
        <v>372</v>
      </c>
      <c r="G284">
        <v>5</v>
      </c>
      <c r="H284">
        <v>8</v>
      </c>
      <c r="I284">
        <v>1</v>
      </c>
      <c r="J284">
        <v>67</v>
      </c>
      <c r="K284">
        <v>61</v>
      </c>
      <c r="L284">
        <v>61</v>
      </c>
      <c r="M284">
        <v>2</v>
      </c>
      <c r="N284" t="s">
        <v>244</v>
      </c>
      <c r="O284" t="s">
        <v>201</v>
      </c>
      <c r="P284" t="s">
        <v>202</v>
      </c>
      <c r="Q284" t="s">
        <v>240</v>
      </c>
      <c r="R284" t="s">
        <v>202</v>
      </c>
      <c r="S284" t="s">
        <v>81</v>
      </c>
      <c r="T284" t="s">
        <v>245</v>
      </c>
      <c r="U284">
        <v>1</v>
      </c>
      <c r="V284" t="s">
        <v>241</v>
      </c>
      <c r="W284" t="s">
        <v>151</v>
      </c>
      <c r="X284" t="s">
        <v>110</v>
      </c>
      <c r="Y284">
        <v>1</v>
      </c>
      <c r="Z284">
        <v>3</v>
      </c>
      <c r="AA284">
        <v>48</v>
      </c>
      <c r="AB284">
        <v>1.2769999999999999</v>
      </c>
      <c r="AC284" t="s">
        <v>110</v>
      </c>
      <c r="AD284">
        <v>4</v>
      </c>
      <c r="AE284">
        <v>5</v>
      </c>
      <c r="AF284">
        <v>0</v>
      </c>
      <c r="AG284">
        <v>2.7709999999999999</v>
      </c>
      <c r="AH284">
        <v>0.25</v>
      </c>
      <c r="AI284">
        <v>1.2709999999999999</v>
      </c>
    </row>
    <row r="285" spans="1:35" x14ac:dyDescent="0.35">
      <c r="A285">
        <v>202</v>
      </c>
      <c r="B285">
        <v>202</v>
      </c>
      <c r="C285" t="s">
        <v>38</v>
      </c>
      <c r="D285" t="s">
        <v>39</v>
      </c>
      <c r="E285">
        <v>3</v>
      </c>
      <c r="F285" t="s">
        <v>372</v>
      </c>
      <c r="G285">
        <v>5</v>
      </c>
      <c r="H285">
        <v>8</v>
      </c>
      <c r="I285">
        <v>1</v>
      </c>
      <c r="J285">
        <v>68</v>
      </c>
      <c r="K285">
        <v>67</v>
      </c>
      <c r="L285">
        <v>67</v>
      </c>
      <c r="M285">
        <v>2</v>
      </c>
      <c r="N285" t="s">
        <v>226</v>
      </c>
      <c r="O285" t="s">
        <v>201</v>
      </c>
      <c r="P285" t="s">
        <v>202</v>
      </c>
      <c r="Q285" t="s">
        <v>227</v>
      </c>
      <c r="R285" t="s">
        <v>202</v>
      </c>
      <c r="S285" t="s">
        <v>81</v>
      </c>
      <c r="T285" t="s">
        <v>228</v>
      </c>
      <c r="U285">
        <v>2</v>
      </c>
      <c r="V285" t="s">
        <v>243</v>
      </c>
      <c r="W285" t="s">
        <v>128</v>
      </c>
      <c r="X285" t="s">
        <v>104</v>
      </c>
      <c r="Y285">
        <v>1</v>
      </c>
      <c r="Z285">
        <v>3</v>
      </c>
      <c r="AA285">
        <v>48</v>
      </c>
      <c r="AB285">
        <v>0.91600000000000004</v>
      </c>
      <c r="AC285" t="s">
        <v>228</v>
      </c>
      <c r="AD285">
        <v>1</v>
      </c>
      <c r="AE285">
        <v>2</v>
      </c>
      <c r="AF285">
        <v>1</v>
      </c>
      <c r="AG285">
        <v>1.4450000000000001</v>
      </c>
      <c r="AH285">
        <v>0.5</v>
      </c>
      <c r="AI285">
        <v>0.92</v>
      </c>
    </row>
    <row r="286" spans="1:35" x14ac:dyDescent="0.35">
      <c r="A286">
        <v>202</v>
      </c>
      <c r="B286">
        <v>202</v>
      </c>
      <c r="C286" t="s">
        <v>38</v>
      </c>
      <c r="D286" t="s">
        <v>39</v>
      </c>
      <c r="E286">
        <v>3</v>
      </c>
      <c r="F286" t="s">
        <v>372</v>
      </c>
      <c r="G286">
        <v>5</v>
      </c>
      <c r="H286">
        <v>8</v>
      </c>
      <c r="I286">
        <v>1</v>
      </c>
      <c r="J286">
        <v>69</v>
      </c>
      <c r="K286">
        <v>72</v>
      </c>
      <c r="L286">
        <v>72</v>
      </c>
      <c r="M286">
        <v>2</v>
      </c>
      <c r="N286" t="s">
        <v>250</v>
      </c>
      <c r="O286" t="s">
        <v>201</v>
      </c>
      <c r="P286" t="s">
        <v>202</v>
      </c>
      <c r="Q286" t="s">
        <v>235</v>
      </c>
      <c r="R286" t="s">
        <v>202</v>
      </c>
      <c r="S286" t="s">
        <v>53</v>
      </c>
      <c r="T286" t="s">
        <v>251</v>
      </c>
      <c r="U286">
        <v>1</v>
      </c>
      <c r="V286" t="s">
        <v>236</v>
      </c>
      <c r="W286" t="s">
        <v>100</v>
      </c>
      <c r="X286" t="s">
        <v>148</v>
      </c>
      <c r="Y286">
        <v>1</v>
      </c>
      <c r="Z286">
        <v>3</v>
      </c>
      <c r="AA286">
        <v>48</v>
      </c>
      <c r="AB286">
        <v>1.286</v>
      </c>
      <c r="AC286" t="s">
        <v>251</v>
      </c>
      <c r="AD286">
        <v>1</v>
      </c>
      <c r="AE286">
        <v>1</v>
      </c>
      <c r="AF286">
        <v>1</v>
      </c>
      <c r="AG286">
        <v>0.73899999999999999</v>
      </c>
      <c r="AH286">
        <v>0.68300000000000005</v>
      </c>
      <c r="AI286">
        <v>1.2829999999999999</v>
      </c>
    </row>
    <row r="287" spans="1:35" x14ac:dyDescent="0.35">
      <c r="A287">
        <v>202</v>
      </c>
      <c r="B287">
        <v>202</v>
      </c>
      <c r="C287" t="s">
        <v>38</v>
      </c>
      <c r="D287" t="s">
        <v>39</v>
      </c>
      <c r="E287">
        <v>3</v>
      </c>
      <c r="F287" t="s">
        <v>372</v>
      </c>
      <c r="G287">
        <v>5</v>
      </c>
      <c r="H287">
        <v>8</v>
      </c>
      <c r="I287">
        <v>1</v>
      </c>
      <c r="J287">
        <v>70</v>
      </c>
      <c r="K287">
        <v>68</v>
      </c>
      <c r="L287">
        <v>68</v>
      </c>
      <c r="M287">
        <v>2</v>
      </c>
      <c r="N287" t="s">
        <v>242</v>
      </c>
      <c r="O287" t="s">
        <v>201</v>
      </c>
      <c r="P287" t="s">
        <v>202</v>
      </c>
      <c r="Q287" t="s">
        <v>227</v>
      </c>
      <c r="R287" t="s">
        <v>202</v>
      </c>
      <c r="S287" t="s">
        <v>63</v>
      </c>
      <c r="T287" t="s">
        <v>243</v>
      </c>
      <c r="U287">
        <v>5</v>
      </c>
      <c r="V287" t="s">
        <v>253</v>
      </c>
      <c r="W287" t="s">
        <v>76</v>
      </c>
      <c r="X287" t="s">
        <v>187</v>
      </c>
      <c r="Y287">
        <v>2</v>
      </c>
      <c r="Z287">
        <v>3</v>
      </c>
      <c r="AA287">
        <v>48</v>
      </c>
      <c r="AB287">
        <v>0.97399999999999998</v>
      </c>
      <c r="AC287" t="s">
        <v>243</v>
      </c>
      <c r="AD287">
        <v>1</v>
      </c>
      <c r="AE287">
        <v>5</v>
      </c>
      <c r="AF287">
        <v>1</v>
      </c>
      <c r="AG287">
        <v>2.5979999999999999</v>
      </c>
      <c r="AH287">
        <v>0.85</v>
      </c>
      <c r="AI287">
        <v>0.97299999999999998</v>
      </c>
    </row>
    <row r="288" spans="1:35" x14ac:dyDescent="0.35">
      <c r="A288">
        <v>202</v>
      </c>
      <c r="B288">
        <v>202</v>
      </c>
      <c r="C288" t="s">
        <v>38</v>
      </c>
      <c r="D288" t="s">
        <v>39</v>
      </c>
      <c r="E288">
        <v>3</v>
      </c>
      <c r="F288" t="s">
        <v>372</v>
      </c>
      <c r="G288">
        <v>5</v>
      </c>
      <c r="H288">
        <v>8</v>
      </c>
      <c r="I288">
        <v>1</v>
      </c>
      <c r="J288">
        <v>71</v>
      </c>
      <c r="K288">
        <v>64</v>
      </c>
      <c r="L288">
        <v>64</v>
      </c>
      <c r="M288">
        <v>2</v>
      </c>
      <c r="N288" t="s">
        <v>237</v>
      </c>
      <c r="O288" t="s">
        <v>201</v>
      </c>
      <c r="P288" t="s">
        <v>202</v>
      </c>
      <c r="Q288" t="s">
        <v>224</v>
      </c>
      <c r="R288" t="s">
        <v>202</v>
      </c>
      <c r="S288" t="s">
        <v>53</v>
      </c>
      <c r="T288" t="s">
        <v>238</v>
      </c>
      <c r="U288">
        <v>5</v>
      </c>
      <c r="V288" t="s">
        <v>225</v>
      </c>
      <c r="W288" t="s">
        <v>94</v>
      </c>
      <c r="X288" t="s">
        <v>165</v>
      </c>
      <c r="Y288">
        <v>1</v>
      </c>
      <c r="Z288">
        <v>3</v>
      </c>
      <c r="AA288">
        <v>48</v>
      </c>
      <c r="AB288">
        <v>1.226</v>
      </c>
      <c r="AC288" t="s">
        <v>225</v>
      </c>
      <c r="AD288">
        <v>2</v>
      </c>
      <c r="AE288">
        <v>1</v>
      </c>
      <c r="AF288">
        <v>0</v>
      </c>
      <c r="AG288">
        <v>2.1989999999999998</v>
      </c>
      <c r="AH288">
        <v>0.28299999999999997</v>
      </c>
      <c r="AI288">
        <v>1.226</v>
      </c>
    </row>
    <row r="289" spans="1:35" x14ac:dyDescent="0.35">
      <c r="A289">
        <v>202</v>
      </c>
      <c r="B289">
        <v>202</v>
      </c>
      <c r="C289" t="s">
        <v>38</v>
      </c>
      <c r="D289" t="s">
        <v>39</v>
      </c>
      <c r="E289">
        <v>3</v>
      </c>
      <c r="F289" t="s">
        <v>372</v>
      </c>
      <c r="G289">
        <v>5</v>
      </c>
      <c r="H289">
        <v>8</v>
      </c>
      <c r="I289">
        <v>1</v>
      </c>
      <c r="J289">
        <v>72</v>
      </c>
      <c r="K289">
        <v>66</v>
      </c>
      <c r="L289">
        <v>66</v>
      </c>
      <c r="M289">
        <v>2</v>
      </c>
      <c r="N289" t="s">
        <v>229</v>
      </c>
      <c r="O289" t="s">
        <v>201</v>
      </c>
      <c r="P289" t="s">
        <v>202</v>
      </c>
      <c r="Q289" t="s">
        <v>203</v>
      </c>
      <c r="R289" t="s">
        <v>202</v>
      </c>
      <c r="S289" t="s">
        <v>81</v>
      </c>
      <c r="T289" t="s">
        <v>230</v>
      </c>
      <c r="U289">
        <v>4</v>
      </c>
      <c r="V289" t="s">
        <v>228</v>
      </c>
      <c r="W289" t="s">
        <v>88</v>
      </c>
      <c r="X289" t="s">
        <v>195</v>
      </c>
      <c r="Y289">
        <v>2</v>
      </c>
      <c r="Z289">
        <v>3</v>
      </c>
      <c r="AA289">
        <v>48</v>
      </c>
      <c r="AB289">
        <v>1.476</v>
      </c>
      <c r="AC289" t="s">
        <v>195</v>
      </c>
      <c r="AD289">
        <v>4</v>
      </c>
      <c r="AE289">
        <v>1</v>
      </c>
      <c r="AF289">
        <v>0</v>
      </c>
      <c r="AG289">
        <v>3.4620000000000002</v>
      </c>
      <c r="AH289">
        <v>0.33200000000000002</v>
      </c>
      <c r="AI289">
        <v>1.4770000000000001</v>
      </c>
    </row>
    <row r="290" spans="1:35" x14ac:dyDescent="0.35">
      <c r="A290">
        <v>202</v>
      </c>
      <c r="B290">
        <v>202</v>
      </c>
      <c r="C290" t="s">
        <v>38</v>
      </c>
      <c r="D290" t="s">
        <v>39</v>
      </c>
      <c r="E290">
        <v>3</v>
      </c>
      <c r="F290" t="s">
        <v>372</v>
      </c>
      <c r="G290">
        <v>6</v>
      </c>
      <c r="H290">
        <v>10</v>
      </c>
      <c r="I290">
        <v>1</v>
      </c>
      <c r="J290">
        <v>1</v>
      </c>
      <c r="K290">
        <v>10</v>
      </c>
      <c r="L290">
        <v>10</v>
      </c>
      <c r="M290">
        <v>1</v>
      </c>
      <c r="N290" t="s">
        <v>107</v>
      </c>
      <c r="O290" t="s">
        <v>42</v>
      </c>
      <c r="P290" t="s">
        <v>56</v>
      </c>
      <c r="Q290" t="s">
        <v>57</v>
      </c>
      <c r="R290" t="s">
        <v>62</v>
      </c>
      <c r="S290" t="s">
        <v>63</v>
      </c>
      <c r="T290" t="s">
        <v>108</v>
      </c>
      <c r="U290">
        <v>5</v>
      </c>
      <c r="V290" t="s">
        <v>86</v>
      </c>
      <c r="W290" t="s">
        <v>169</v>
      </c>
      <c r="X290" t="s">
        <v>204</v>
      </c>
      <c r="Y290">
        <v>2</v>
      </c>
      <c r="Z290">
        <v>3</v>
      </c>
      <c r="AA290">
        <v>48</v>
      </c>
      <c r="AB290">
        <v>1.2869999999999999</v>
      </c>
      <c r="AC290" t="s">
        <v>169</v>
      </c>
      <c r="AD290">
        <v>4</v>
      </c>
      <c r="AE290">
        <v>4</v>
      </c>
      <c r="AF290">
        <v>0</v>
      </c>
      <c r="AG290">
        <v>3.7970000000000002</v>
      </c>
      <c r="AH290">
        <v>3.0329999999999999</v>
      </c>
      <c r="AI290">
        <v>1.2809999999999999</v>
      </c>
    </row>
    <row r="291" spans="1:35" x14ac:dyDescent="0.35">
      <c r="A291">
        <v>202</v>
      </c>
      <c r="B291">
        <v>202</v>
      </c>
      <c r="C291" t="s">
        <v>38</v>
      </c>
      <c r="D291" t="s">
        <v>39</v>
      </c>
      <c r="E291">
        <v>3</v>
      </c>
      <c r="F291" t="s">
        <v>372</v>
      </c>
      <c r="G291">
        <v>6</v>
      </c>
      <c r="H291">
        <v>10</v>
      </c>
      <c r="I291">
        <v>1</v>
      </c>
      <c r="J291">
        <v>2</v>
      </c>
      <c r="K291">
        <v>2</v>
      </c>
      <c r="L291">
        <v>2</v>
      </c>
      <c r="M291">
        <v>1</v>
      </c>
      <c r="N291" t="s">
        <v>97</v>
      </c>
      <c r="O291" t="s">
        <v>42</v>
      </c>
      <c r="P291" t="s">
        <v>98</v>
      </c>
      <c r="Q291" t="s">
        <v>99</v>
      </c>
      <c r="R291" t="s">
        <v>80</v>
      </c>
      <c r="S291" t="s">
        <v>81</v>
      </c>
      <c r="T291" t="s">
        <v>100</v>
      </c>
      <c r="U291">
        <v>4</v>
      </c>
      <c r="V291" t="s">
        <v>112</v>
      </c>
      <c r="W291" t="s">
        <v>236</v>
      </c>
      <c r="X291" t="s">
        <v>148</v>
      </c>
      <c r="Y291">
        <v>2</v>
      </c>
      <c r="Z291">
        <v>3</v>
      </c>
      <c r="AA291">
        <v>48</v>
      </c>
      <c r="AB291">
        <v>1.0940000000000001</v>
      </c>
      <c r="AC291" t="s">
        <v>100</v>
      </c>
      <c r="AD291">
        <v>1</v>
      </c>
      <c r="AE291">
        <v>4</v>
      </c>
      <c r="AF291">
        <v>1</v>
      </c>
      <c r="AG291">
        <v>3.802</v>
      </c>
      <c r="AH291">
        <v>0.93300000000000005</v>
      </c>
      <c r="AI291">
        <v>1.097</v>
      </c>
    </row>
    <row r="292" spans="1:35" x14ac:dyDescent="0.35">
      <c r="A292">
        <v>202</v>
      </c>
      <c r="B292">
        <v>202</v>
      </c>
      <c r="C292" t="s">
        <v>38</v>
      </c>
      <c r="D292" t="s">
        <v>39</v>
      </c>
      <c r="E292">
        <v>3</v>
      </c>
      <c r="F292" t="s">
        <v>372</v>
      </c>
      <c r="G292">
        <v>6</v>
      </c>
      <c r="H292">
        <v>10</v>
      </c>
      <c r="I292">
        <v>1</v>
      </c>
      <c r="J292">
        <v>3</v>
      </c>
      <c r="K292">
        <v>4</v>
      </c>
      <c r="L292">
        <v>4</v>
      </c>
      <c r="M292">
        <v>1</v>
      </c>
      <c r="N292" t="s">
        <v>69</v>
      </c>
      <c r="O292" t="s">
        <v>42</v>
      </c>
      <c r="P292" t="s">
        <v>70</v>
      </c>
      <c r="Q292" t="s">
        <v>71</v>
      </c>
      <c r="R292" t="s">
        <v>62</v>
      </c>
      <c r="S292" t="s">
        <v>63</v>
      </c>
      <c r="T292" t="s">
        <v>72</v>
      </c>
      <c r="U292">
        <v>1</v>
      </c>
      <c r="V292" t="s">
        <v>64</v>
      </c>
      <c r="W292" t="s">
        <v>230</v>
      </c>
      <c r="X292" t="s">
        <v>141</v>
      </c>
      <c r="Y292">
        <v>2</v>
      </c>
      <c r="Z292">
        <v>3</v>
      </c>
      <c r="AA292">
        <v>48</v>
      </c>
      <c r="AB292">
        <v>1.246</v>
      </c>
      <c r="AC292" t="s">
        <v>64</v>
      </c>
      <c r="AD292">
        <v>3</v>
      </c>
      <c r="AE292">
        <v>5</v>
      </c>
      <c r="AF292">
        <v>0</v>
      </c>
      <c r="AG292">
        <v>0.60799999999999998</v>
      </c>
      <c r="AH292">
        <v>0.51600000000000001</v>
      </c>
      <c r="AI292">
        <v>1.248</v>
      </c>
    </row>
    <row r="293" spans="1:35" x14ac:dyDescent="0.35">
      <c r="A293">
        <v>202</v>
      </c>
      <c r="B293">
        <v>202</v>
      </c>
      <c r="C293" t="s">
        <v>38</v>
      </c>
      <c r="D293" t="s">
        <v>39</v>
      </c>
      <c r="E293">
        <v>3</v>
      </c>
      <c r="F293" t="s">
        <v>372</v>
      </c>
      <c r="G293">
        <v>6</v>
      </c>
      <c r="H293">
        <v>10</v>
      </c>
      <c r="I293">
        <v>1</v>
      </c>
      <c r="J293">
        <v>4</v>
      </c>
      <c r="K293">
        <v>12</v>
      </c>
      <c r="L293">
        <v>12</v>
      </c>
      <c r="M293">
        <v>1</v>
      </c>
      <c r="N293" t="s">
        <v>95</v>
      </c>
      <c r="O293" t="s">
        <v>42</v>
      </c>
      <c r="P293" t="s">
        <v>78</v>
      </c>
      <c r="Q293" t="s">
        <v>79</v>
      </c>
      <c r="R293" t="s">
        <v>52</v>
      </c>
      <c r="S293" t="s">
        <v>53</v>
      </c>
      <c r="T293" t="s">
        <v>96</v>
      </c>
      <c r="U293">
        <v>5</v>
      </c>
      <c r="V293" t="s">
        <v>106</v>
      </c>
      <c r="W293" t="s">
        <v>159</v>
      </c>
      <c r="X293" t="s">
        <v>228</v>
      </c>
      <c r="Y293">
        <v>2</v>
      </c>
      <c r="Z293">
        <v>3</v>
      </c>
      <c r="AA293">
        <v>48</v>
      </c>
      <c r="AB293">
        <v>0.88500000000000001</v>
      </c>
      <c r="AC293" t="s">
        <v>159</v>
      </c>
      <c r="AD293">
        <v>4</v>
      </c>
      <c r="AE293">
        <v>4</v>
      </c>
      <c r="AF293">
        <v>0</v>
      </c>
      <c r="AG293">
        <v>3.7490000000000001</v>
      </c>
      <c r="AH293">
        <v>0.55000000000000004</v>
      </c>
      <c r="AI293">
        <v>0.88700000000000001</v>
      </c>
    </row>
    <row r="294" spans="1:35" x14ac:dyDescent="0.35">
      <c r="A294">
        <v>202</v>
      </c>
      <c r="B294">
        <v>202</v>
      </c>
      <c r="C294" t="s">
        <v>38</v>
      </c>
      <c r="D294" t="s">
        <v>39</v>
      </c>
      <c r="E294">
        <v>3</v>
      </c>
      <c r="F294" t="s">
        <v>372</v>
      </c>
      <c r="G294">
        <v>6</v>
      </c>
      <c r="H294">
        <v>10</v>
      </c>
      <c r="I294">
        <v>1</v>
      </c>
      <c r="J294">
        <v>5</v>
      </c>
      <c r="K294">
        <v>7</v>
      </c>
      <c r="L294">
        <v>7</v>
      </c>
      <c r="M294">
        <v>1</v>
      </c>
      <c r="N294" t="s">
        <v>41</v>
      </c>
      <c r="O294" t="s">
        <v>42</v>
      </c>
      <c r="P294" t="s">
        <v>43</v>
      </c>
      <c r="Q294" t="s">
        <v>44</v>
      </c>
      <c r="R294" t="s">
        <v>45</v>
      </c>
      <c r="S294" t="s">
        <v>46</v>
      </c>
      <c r="T294" t="s">
        <v>47</v>
      </c>
      <c r="U294">
        <v>1</v>
      </c>
      <c r="V294" t="s">
        <v>58</v>
      </c>
      <c r="W294" t="s">
        <v>261</v>
      </c>
      <c r="X294" t="s">
        <v>165</v>
      </c>
      <c r="Y294">
        <v>2</v>
      </c>
      <c r="Z294">
        <v>3</v>
      </c>
      <c r="AA294">
        <v>48</v>
      </c>
      <c r="AB294">
        <v>1.204</v>
      </c>
      <c r="AC294" t="s">
        <v>47</v>
      </c>
      <c r="AD294">
        <v>1</v>
      </c>
      <c r="AE294">
        <v>1</v>
      </c>
      <c r="AF294">
        <v>1</v>
      </c>
      <c r="AG294">
        <v>0.65700000000000003</v>
      </c>
      <c r="AH294">
        <v>0.45</v>
      </c>
      <c r="AI294">
        <v>1.2070000000000001</v>
      </c>
    </row>
    <row r="295" spans="1:35" x14ac:dyDescent="0.35">
      <c r="A295">
        <v>202</v>
      </c>
      <c r="B295">
        <v>202</v>
      </c>
      <c r="C295" t="s">
        <v>38</v>
      </c>
      <c r="D295" t="s">
        <v>39</v>
      </c>
      <c r="E295">
        <v>3</v>
      </c>
      <c r="F295" t="s">
        <v>372</v>
      </c>
      <c r="G295">
        <v>6</v>
      </c>
      <c r="H295">
        <v>10</v>
      </c>
      <c r="I295">
        <v>1</v>
      </c>
      <c r="J295">
        <v>6</v>
      </c>
      <c r="K295">
        <v>9</v>
      </c>
      <c r="L295">
        <v>9</v>
      </c>
      <c r="M295">
        <v>1</v>
      </c>
      <c r="N295" t="s">
        <v>55</v>
      </c>
      <c r="O295" t="s">
        <v>42</v>
      </c>
      <c r="P295" t="s">
        <v>56</v>
      </c>
      <c r="Q295" t="s">
        <v>57</v>
      </c>
      <c r="R295" t="s">
        <v>45</v>
      </c>
      <c r="S295" t="s">
        <v>46</v>
      </c>
      <c r="T295" t="s">
        <v>58</v>
      </c>
      <c r="U295">
        <v>2</v>
      </c>
      <c r="V295" t="s">
        <v>108</v>
      </c>
      <c r="W295" t="s">
        <v>133</v>
      </c>
      <c r="X295" t="s">
        <v>251</v>
      </c>
      <c r="Y295">
        <v>1</v>
      </c>
      <c r="Z295">
        <v>3</v>
      </c>
      <c r="AA295">
        <v>48</v>
      </c>
      <c r="AB295">
        <v>1.113</v>
      </c>
      <c r="AC295" t="s">
        <v>58</v>
      </c>
      <c r="AD295">
        <v>1</v>
      </c>
      <c r="AE295">
        <v>2</v>
      </c>
      <c r="AF295">
        <v>1</v>
      </c>
      <c r="AG295">
        <v>2.6349999999999998</v>
      </c>
      <c r="AH295">
        <v>0.39900000000000002</v>
      </c>
      <c r="AI295">
        <v>1.1160000000000001</v>
      </c>
    </row>
    <row r="296" spans="1:35" x14ac:dyDescent="0.35">
      <c r="A296">
        <v>202</v>
      </c>
      <c r="B296">
        <v>202</v>
      </c>
      <c r="C296" t="s">
        <v>38</v>
      </c>
      <c r="D296" t="s">
        <v>39</v>
      </c>
      <c r="E296">
        <v>3</v>
      </c>
      <c r="F296" t="s">
        <v>372</v>
      </c>
      <c r="G296">
        <v>6</v>
      </c>
      <c r="H296">
        <v>10</v>
      </c>
      <c r="I296">
        <v>1</v>
      </c>
      <c r="J296">
        <v>7</v>
      </c>
      <c r="K296">
        <v>8</v>
      </c>
      <c r="L296">
        <v>8</v>
      </c>
      <c r="M296">
        <v>1</v>
      </c>
      <c r="N296" t="s">
        <v>117</v>
      </c>
      <c r="O296" t="s">
        <v>42</v>
      </c>
      <c r="P296" t="s">
        <v>43</v>
      </c>
      <c r="Q296" t="s">
        <v>44</v>
      </c>
      <c r="R296" t="s">
        <v>52</v>
      </c>
      <c r="S296" t="s">
        <v>53</v>
      </c>
      <c r="T296" t="s">
        <v>118</v>
      </c>
      <c r="U296">
        <v>5</v>
      </c>
      <c r="V296" t="s">
        <v>47</v>
      </c>
      <c r="W296" t="s">
        <v>243</v>
      </c>
      <c r="X296" t="s">
        <v>145</v>
      </c>
      <c r="Y296">
        <v>1</v>
      </c>
      <c r="Z296">
        <v>3</v>
      </c>
      <c r="AA296">
        <v>48</v>
      </c>
      <c r="AB296">
        <v>1.115</v>
      </c>
      <c r="AC296" t="s">
        <v>243</v>
      </c>
      <c r="AD296">
        <v>4</v>
      </c>
      <c r="AE296">
        <v>1</v>
      </c>
      <c r="AF296">
        <v>0</v>
      </c>
      <c r="AG296">
        <v>3.2570000000000001</v>
      </c>
      <c r="AH296">
        <v>0.26700000000000002</v>
      </c>
      <c r="AI296">
        <v>1.1180000000000001</v>
      </c>
    </row>
    <row r="297" spans="1:35" x14ac:dyDescent="0.35">
      <c r="A297">
        <v>202</v>
      </c>
      <c r="B297">
        <v>202</v>
      </c>
      <c r="C297" t="s">
        <v>38</v>
      </c>
      <c r="D297" t="s">
        <v>39</v>
      </c>
      <c r="E297">
        <v>3</v>
      </c>
      <c r="F297" t="s">
        <v>372</v>
      </c>
      <c r="G297">
        <v>6</v>
      </c>
      <c r="H297">
        <v>10</v>
      </c>
      <c r="I297">
        <v>1</v>
      </c>
      <c r="J297">
        <v>8</v>
      </c>
      <c r="K297">
        <v>11</v>
      </c>
      <c r="L297">
        <v>11</v>
      </c>
      <c r="M297">
        <v>1</v>
      </c>
      <c r="N297" t="s">
        <v>77</v>
      </c>
      <c r="O297" t="s">
        <v>42</v>
      </c>
      <c r="P297" t="s">
        <v>78</v>
      </c>
      <c r="Q297" t="s">
        <v>79</v>
      </c>
      <c r="R297" t="s">
        <v>80</v>
      </c>
      <c r="S297" t="s">
        <v>81</v>
      </c>
      <c r="T297" t="s">
        <v>82</v>
      </c>
      <c r="U297">
        <v>5</v>
      </c>
      <c r="V297" t="s">
        <v>96</v>
      </c>
      <c r="W297" t="s">
        <v>173</v>
      </c>
      <c r="X297" t="s">
        <v>222</v>
      </c>
      <c r="Y297">
        <v>1</v>
      </c>
      <c r="Z297">
        <v>3</v>
      </c>
      <c r="AA297">
        <v>48</v>
      </c>
      <c r="AB297">
        <v>1.026</v>
      </c>
      <c r="AC297" t="s">
        <v>82</v>
      </c>
      <c r="AD297">
        <v>1</v>
      </c>
      <c r="AE297">
        <v>5</v>
      </c>
      <c r="AF297">
        <v>1</v>
      </c>
      <c r="AG297">
        <v>3.4670000000000001</v>
      </c>
      <c r="AH297">
        <v>0.433</v>
      </c>
      <c r="AI297">
        <v>1.0289999999999999</v>
      </c>
    </row>
    <row r="298" spans="1:35" x14ac:dyDescent="0.35">
      <c r="A298">
        <v>202</v>
      </c>
      <c r="B298">
        <v>202</v>
      </c>
      <c r="C298" t="s">
        <v>38</v>
      </c>
      <c r="D298" t="s">
        <v>39</v>
      </c>
      <c r="E298">
        <v>3</v>
      </c>
      <c r="F298" t="s">
        <v>372</v>
      </c>
      <c r="G298">
        <v>6</v>
      </c>
      <c r="H298">
        <v>10</v>
      </c>
      <c r="I298">
        <v>1</v>
      </c>
      <c r="J298">
        <v>9</v>
      </c>
      <c r="K298">
        <v>6</v>
      </c>
      <c r="L298">
        <v>6</v>
      </c>
      <c r="M298">
        <v>1</v>
      </c>
      <c r="N298" t="s">
        <v>89</v>
      </c>
      <c r="O298" t="s">
        <v>42</v>
      </c>
      <c r="P298" t="s">
        <v>60</v>
      </c>
      <c r="Q298" t="s">
        <v>61</v>
      </c>
      <c r="R298" t="s">
        <v>52</v>
      </c>
      <c r="S298" t="s">
        <v>53</v>
      </c>
      <c r="T298" t="s">
        <v>90</v>
      </c>
      <c r="U298">
        <v>2</v>
      </c>
      <c r="V298" t="s">
        <v>118</v>
      </c>
      <c r="W298" t="s">
        <v>247</v>
      </c>
      <c r="X298" t="s">
        <v>193</v>
      </c>
      <c r="Y298">
        <v>2</v>
      </c>
      <c r="Z298">
        <v>3</v>
      </c>
      <c r="AA298">
        <v>48</v>
      </c>
      <c r="AB298">
        <v>1.3859999999999999</v>
      </c>
      <c r="AC298" t="s">
        <v>247</v>
      </c>
      <c r="AD298">
        <v>4</v>
      </c>
      <c r="AE298">
        <v>4</v>
      </c>
      <c r="AF298">
        <v>0</v>
      </c>
      <c r="AG298">
        <v>3.2789999999999999</v>
      </c>
      <c r="AH298">
        <v>0.48299999999999998</v>
      </c>
      <c r="AI298">
        <v>1.381</v>
      </c>
    </row>
    <row r="299" spans="1:35" x14ac:dyDescent="0.35">
      <c r="A299">
        <v>202</v>
      </c>
      <c r="B299">
        <v>202</v>
      </c>
      <c r="C299" t="s">
        <v>38</v>
      </c>
      <c r="D299" t="s">
        <v>39</v>
      </c>
      <c r="E299">
        <v>3</v>
      </c>
      <c r="F299" t="s">
        <v>372</v>
      </c>
      <c r="G299">
        <v>6</v>
      </c>
      <c r="H299">
        <v>10</v>
      </c>
      <c r="I299">
        <v>1</v>
      </c>
      <c r="J299">
        <v>10</v>
      </c>
      <c r="K299">
        <v>1</v>
      </c>
      <c r="L299">
        <v>1</v>
      </c>
      <c r="M299">
        <v>1</v>
      </c>
      <c r="N299" t="s">
        <v>109</v>
      </c>
      <c r="O299" t="s">
        <v>42</v>
      </c>
      <c r="P299" t="s">
        <v>98</v>
      </c>
      <c r="Q299" t="s">
        <v>99</v>
      </c>
      <c r="R299" t="s">
        <v>45</v>
      </c>
      <c r="S299" t="s">
        <v>46</v>
      </c>
      <c r="T299" t="s">
        <v>110</v>
      </c>
      <c r="U299">
        <v>1</v>
      </c>
      <c r="V299" t="s">
        <v>100</v>
      </c>
      <c r="W299" t="s">
        <v>161</v>
      </c>
      <c r="X299" t="s">
        <v>216</v>
      </c>
      <c r="Y299">
        <v>1</v>
      </c>
      <c r="Z299">
        <v>3</v>
      </c>
      <c r="AA299">
        <v>48</v>
      </c>
      <c r="AB299">
        <v>0.47499999999999998</v>
      </c>
      <c r="AC299" t="s">
        <v>100</v>
      </c>
      <c r="AD299">
        <v>2</v>
      </c>
      <c r="AE299">
        <v>5</v>
      </c>
      <c r="AF299">
        <v>0</v>
      </c>
      <c r="AG299">
        <v>3.1659999999999999</v>
      </c>
      <c r="AH299">
        <v>0.38300000000000001</v>
      </c>
      <c r="AI299">
        <v>0.47099999999999997</v>
      </c>
    </row>
    <row r="300" spans="1:35" x14ac:dyDescent="0.35">
      <c r="A300">
        <v>202</v>
      </c>
      <c r="B300">
        <v>202</v>
      </c>
      <c r="C300" t="s">
        <v>38</v>
      </c>
      <c r="D300" t="s">
        <v>39</v>
      </c>
      <c r="E300">
        <v>3</v>
      </c>
      <c r="F300" t="s">
        <v>372</v>
      </c>
      <c r="G300">
        <v>6</v>
      </c>
      <c r="H300">
        <v>10</v>
      </c>
      <c r="I300">
        <v>1</v>
      </c>
      <c r="J300">
        <v>11</v>
      </c>
      <c r="K300">
        <v>5</v>
      </c>
      <c r="L300">
        <v>5</v>
      </c>
      <c r="M300">
        <v>1</v>
      </c>
      <c r="N300" t="s">
        <v>59</v>
      </c>
      <c r="O300" t="s">
        <v>42</v>
      </c>
      <c r="P300" t="s">
        <v>60</v>
      </c>
      <c r="Q300" t="s">
        <v>61</v>
      </c>
      <c r="R300" t="s">
        <v>62</v>
      </c>
      <c r="S300" t="s">
        <v>63</v>
      </c>
      <c r="T300" t="s">
        <v>64</v>
      </c>
      <c r="U300">
        <v>5</v>
      </c>
      <c r="V300" t="s">
        <v>90</v>
      </c>
      <c r="W300" t="s">
        <v>257</v>
      </c>
      <c r="X300" t="s">
        <v>137</v>
      </c>
      <c r="Y300">
        <v>1</v>
      </c>
      <c r="Z300">
        <v>3</v>
      </c>
      <c r="AA300">
        <v>48</v>
      </c>
      <c r="AB300">
        <v>1.3080000000000001</v>
      </c>
      <c r="AC300" t="s">
        <v>64</v>
      </c>
      <c r="AD300">
        <v>1</v>
      </c>
      <c r="AE300">
        <v>5</v>
      </c>
      <c r="AF300">
        <v>1</v>
      </c>
      <c r="AG300">
        <v>0.66800000000000004</v>
      </c>
      <c r="AH300">
        <v>0.58299999999999996</v>
      </c>
      <c r="AI300">
        <v>1.3080000000000001</v>
      </c>
    </row>
    <row r="301" spans="1:35" x14ac:dyDescent="0.35">
      <c r="A301">
        <v>202</v>
      </c>
      <c r="B301">
        <v>202</v>
      </c>
      <c r="C301" t="s">
        <v>38</v>
      </c>
      <c r="D301" t="s">
        <v>39</v>
      </c>
      <c r="E301">
        <v>3</v>
      </c>
      <c r="F301" t="s">
        <v>372</v>
      </c>
      <c r="G301">
        <v>6</v>
      </c>
      <c r="H301">
        <v>10</v>
      </c>
      <c r="I301">
        <v>1</v>
      </c>
      <c r="J301">
        <v>12</v>
      </c>
      <c r="K301">
        <v>3</v>
      </c>
      <c r="L301">
        <v>3</v>
      </c>
      <c r="M301">
        <v>1</v>
      </c>
      <c r="N301" t="s">
        <v>121</v>
      </c>
      <c r="O301" t="s">
        <v>42</v>
      </c>
      <c r="P301" t="s">
        <v>70</v>
      </c>
      <c r="Q301" t="s">
        <v>71</v>
      </c>
      <c r="R301" t="s">
        <v>80</v>
      </c>
      <c r="S301" t="s">
        <v>81</v>
      </c>
      <c r="T301" t="s">
        <v>122</v>
      </c>
      <c r="U301">
        <v>4</v>
      </c>
      <c r="V301" t="s">
        <v>72</v>
      </c>
      <c r="W301" t="s">
        <v>197</v>
      </c>
      <c r="X301" t="s">
        <v>249</v>
      </c>
      <c r="Y301">
        <v>1</v>
      </c>
      <c r="Z301">
        <v>3</v>
      </c>
      <c r="AA301">
        <v>48</v>
      </c>
      <c r="AB301">
        <v>1.1850000000000001</v>
      </c>
      <c r="AC301" t="s">
        <v>122</v>
      </c>
      <c r="AD301">
        <v>1</v>
      </c>
      <c r="AE301">
        <v>4</v>
      </c>
      <c r="AF301">
        <v>1</v>
      </c>
      <c r="AG301">
        <v>1.117</v>
      </c>
      <c r="AH301">
        <v>0.61599999999999999</v>
      </c>
      <c r="AI301">
        <v>1.1819999999999999</v>
      </c>
    </row>
    <row r="302" spans="1:35" x14ac:dyDescent="0.35">
      <c r="A302">
        <v>202</v>
      </c>
      <c r="B302">
        <v>202</v>
      </c>
      <c r="C302" t="s">
        <v>38</v>
      </c>
      <c r="D302" t="s">
        <v>39</v>
      </c>
      <c r="E302">
        <v>3</v>
      </c>
      <c r="F302" t="s">
        <v>372</v>
      </c>
      <c r="G302">
        <v>6</v>
      </c>
      <c r="H302">
        <v>10</v>
      </c>
      <c r="I302">
        <v>1</v>
      </c>
      <c r="J302">
        <v>13</v>
      </c>
      <c r="K302">
        <v>18</v>
      </c>
      <c r="L302">
        <v>18</v>
      </c>
      <c r="M302">
        <v>1</v>
      </c>
      <c r="N302" t="s">
        <v>174</v>
      </c>
      <c r="O302" t="s">
        <v>124</v>
      </c>
      <c r="P302" t="s">
        <v>153</v>
      </c>
      <c r="Q302" t="s">
        <v>154</v>
      </c>
      <c r="R302" t="s">
        <v>150</v>
      </c>
      <c r="S302" t="s">
        <v>53</v>
      </c>
      <c r="T302" t="s">
        <v>175</v>
      </c>
      <c r="U302">
        <v>5</v>
      </c>
      <c r="V302" t="s">
        <v>151</v>
      </c>
      <c r="W302" t="s">
        <v>64</v>
      </c>
      <c r="X302" t="s">
        <v>259</v>
      </c>
      <c r="Y302">
        <v>2</v>
      </c>
      <c r="Z302">
        <v>3</v>
      </c>
      <c r="AA302">
        <v>48</v>
      </c>
      <c r="AB302">
        <v>1.145</v>
      </c>
      <c r="AC302" t="s">
        <v>175</v>
      </c>
      <c r="AD302">
        <v>1</v>
      </c>
      <c r="AE302">
        <v>5</v>
      </c>
      <c r="AF302">
        <v>1</v>
      </c>
      <c r="AG302">
        <v>1.3009999999999999</v>
      </c>
      <c r="AH302">
        <v>1.55</v>
      </c>
      <c r="AI302">
        <v>1.1479999999999999</v>
      </c>
    </row>
    <row r="303" spans="1:35" x14ac:dyDescent="0.35">
      <c r="A303">
        <v>202</v>
      </c>
      <c r="B303">
        <v>202</v>
      </c>
      <c r="C303" t="s">
        <v>38</v>
      </c>
      <c r="D303" t="s">
        <v>39</v>
      </c>
      <c r="E303">
        <v>3</v>
      </c>
      <c r="F303" t="s">
        <v>372</v>
      </c>
      <c r="G303">
        <v>6</v>
      </c>
      <c r="H303">
        <v>10</v>
      </c>
      <c r="I303">
        <v>1</v>
      </c>
      <c r="J303">
        <v>14</v>
      </c>
      <c r="K303">
        <v>14</v>
      </c>
      <c r="L303">
        <v>14</v>
      </c>
      <c r="M303">
        <v>1</v>
      </c>
      <c r="N303" t="s">
        <v>162</v>
      </c>
      <c r="O303" t="s">
        <v>124</v>
      </c>
      <c r="P303" t="s">
        <v>163</v>
      </c>
      <c r="Q303" t="s">
        <v>164</v>
      </c>
      <c r="R303" t="s">
        <v>132</v>
      </c>
      <c r="S303" t="s">
        <v>81</v>
      </c>
      <c r="T303" t="s">
        <v>165</v>
      </c>
      <c r="U303">
        <v>4</v>
      </c>
      <c r="V303" t="s">
        <v>179</v>
      </c>
      <c r="W303" t="s">
        <v>253</v>
      </c>
      <c r="X303" t="s">
        <v>108</v>
      </c>
      <c r="Y303">
        <v>2</v>
      </c>
      <c r="Z303">
        <v>3</v>
      </c>
      <c r="AA303">
        <v>48</v>
      </c>
      <c r="AB303">
        <v>1.2749999999999999</v>
      </c>
      <c r="AC303" t="s">
        <v>165</v>
      </c>
      <c r="AD303">
        <v>1</v>
      </c>
      <c r="AE303">
        <v>4</v>
      </c>
      <c r="AF303">
        <v>1</v>
      </c>
      <c r="AG303">
        <v>3.3450000000000002</v>
      </c>
      <c r="AH303">
        <v>0.46700000000000003</v>
      </c>
      <c r="AI303">
        <v>1.274</v>
      </c>
    </row>
    <row r="304" spans="1:35" x14ac:dyDescent="0.35">
      <c r="A304">
        <v>202</v>
      </c>
      <c r="B304">
        <v>202</v>
      </c>
      <c r="C304" t="s">
        <v>38</v>
      </c>
      <c r="D304" t="s">
        <v>39</v>
      </c>
      <c r="E304">
        <v>3</v>
      </c>
      <c r="F304" t="s">
        <v>372</v>
      </c>
      <c r="G304">
        <v>6</v>
      </c>
      <c r="H304">
        <v>10</v>
      </c>
      <c r="I304">
        <v>1</v>
      </c>
      <c r="J304">
        <v>15</v>
      </c>
      <c r="K304">
        <v>19</v>
      </c>
      <c r="L304">
        <v>19</v>
      </c>
      <c r="M304">
        <v>1</v>
      </c>
      <c r="N304" t="s">
        <v>134</v>
      </c>
      <c r="O304" t="s">
        <v>124</v>
      </c>
      <c r="P304" t="s">
        <v>135</v>
      </c>
      <c r="Q304" t="s">
        <v>136</v>
      </c>
      <c r="R304" t="s">
        <v>127</v>
      </c>
      <c r="S304" t="s">
        <v>46</v>
      </c>
      <c r="T304" t="s">
        <v>137</v>
      </c>
      <c r="U304">
        <v>1</v>
      </c>
      <c r="V304" t="s">
        <v>189</v>
      </c>
      <c r="W304" t="s">
        <v>112</v>
      </c>
      <c r="X304" t="s">
        <v>241</v>
      </c>
      <c r="Y304">
        <v>2</v>
      </c>
      <c r="Z304">
        <v>3</v>
      </c>
      <c r="AA304">
        <v>48</v>
      </c>
      <c r="AB304">
        <v>1.1970000000000001</v>
      </c>
      <c r="AC304" t="s">
        <v>112</v>
      </c>
      <c r="AD304">
        <v>4</v>
      </c>
      <c r="AE304">
        <v>5</v>
      </c>
      <c r="AF304">
        <v>0</v>
      </c>
      <c r="AG304">
        <v>3.4359999999999999</v>
      </c>
      <c r="AH304">
        <v>0.44900000000000001</v>
      </c>
      <c r="AI304">
        <v>1.1990000000000001</v>
      </c>
    </row>
    <row r="305" spans="1:35" x14ac:dyDescent="0.35">
      <c r="A305">
        <v>202</v>
      </c>
      <c r="B305">
        <v>202</v>
      </c>
      <c r="C305" t="s">
        <v>38</v>
      </c>
      <c r="D305" t="s">
        <v>39</v>
      </c>
      <c r="E305">
        <v>3</v>
      </c>
      <c r="F305" t="s">
        <v>372</v>
      </c>
      <c r="G305">
        <v>6</v>
      </c>
      <c r="H305">
        <v>10</v>
      </c>
      <c r="I305">
        <v>1</v>
      </c>
      <c r="J305">
        <v>16</v>
      </c>
      <c r="K305">
        <v>16</v>
      </c>
      <c r="L305">
        <v>16</v>
      </c>
      <c r="M305">
        <v>1</v>
      </c>
      <c r="N305" t="s">
        <v>170</v>
      </c>
      <c r="O305" t="s">
        <v>124</v>
      </c>
      <c r="P305" t="s">
        <v>157</v>
      </c>
      <c r="Q305" t="s">
        <v>158</v>
      </c>
      <c r="R305" t="s">
        <v>147</v>
      </c>
      <c r="S305" t="s">
        <v>63</v>
      </c>
      <c r="T305" t="s">
        <v>171</v>
      </c>
      <c r="U305">
        <v>5</v>
      </c>
      <c r="V305" t="s">
        <v>183</v>
      </c>
      <c r="W305" t="s">
        <v>110</v>
      </c>
      <c r="X305" t="s">
        <v>261</v>
      </c>
      <c r="Y305">
        <v>2</v>
      </c>
      <c r="Z305">
        <v>3</v>
      </c>
      <c r="AA305">
        <v>48</v>
      </c>
      <c r="AB305">
        <v>1.0649999999999999</v>
      </c>
      <c r="AC305" t="s">
        <v>261</v>
      </c>
      <c r="AD305">
        <v>4</v>
      </c>
      <c r="AE305">
        <v>1</v>
      </c>
      <c r="AF305">
        <v>0</v>
      </c>
      <c r="AG305">
        <v>2.661</v>
      </c>
      <c r="AH305">
        <v>0.41699999999999998</v>
      </c>
      <c r="AI305">
        <v>1.0629999999999999</v>
      </c>
    </row>
    <row r="306" spans="1:35" x14ac:dyDescent="0.35">
      <c r="A306">
        <v>202</v>
      </c>
      <c r="B306">
        <v>202</v>
      </c>
      <c r="C306" t="s">
        <v>38</v>
      </c>
      <c r="D306" t="s">
        <v>39</v>
      </c>
      <c r="E306">
        <v>3</v>
      </c>
      <c r="F306" t="s">
        <v>372</v>
      </c>
      <c r="G306">
        <v>6</v>
      </c>
      <c r="H306">
        <v>10</v>
      </c>
      <c r="I306">
        <v>1</v>
      </c>
      <c r="J306">
        <v>17</v>
      </c>
      <c r="K306">
        <v>21</v>
      </c>
      <c r="L306">
        <v>21</v>
      </c>
      <c r="M306">
        <v>1</v>
      </c>
      <c r="N306" t="s">
        <v>123</v>
      </c>
      <c r="O306" t="s">
        <v>124</v>
      </c>
      <c r="P306" t="s">
        <v>125</v>
      </c>
      <c r="Q306" t="s">
        <v>126</v>
      </c>
      <c r="R306" t="s">
        <v>127</v>
      </c>
      <c r="S306" t="s">
        <v>46</v>
      </c>
      <c r="T306" t="s">
        <v>128</v>
      </c>
      <c r="U306">
        <v>1</v>
      </c>
      <c r="V306" t="s">
        <v>148</v>
      </c>
      <c r="W306" t="s">
        <v>228</v>
      </c>
      <c r="X306" t="s">
        <v>114</v>
      </c>
      <c r="Y306">
        <v>1</v>
      </c>
      <c r="Z306">
        <v>3</v>
      </c>
      <c r="AA306">
        <v>48</v>
      </c>
      <c r="AB306">
        <v>1.3680000000000001</v>
      </c>
      <c r="AC306" t="s">
        <v>128</v>
      </c>
      <c r="AD306">
        <v>1</v>
      </c>
      <c r="AE306">
        <v>1</v>
      </c>
      <c r="AF306">
        <v>1</v>
      </c>
      <c r="AG306">
        <v>2.0979999999999999</v>
      </c>
      <c r="AH306">
        <v>0.317</v>
      </c>
      <c r="AI306">
        <v>1.365</v>
      </c>
    </row>
    <row r="307" spans="1:35" x14ac:dyDescent="0.35">
      <c r="A307">
        <v>202</v>
      </c>
      <c r="B307">
        <v>202</v>
      </c>
      <c r="C307" t="s">
        <v>38</v>
      </c>
      <c r="D307" t="s">
        <v>39</v>
      </c>
      <c r="E307">
        <v>3</v>
      </c>
      <c r="F307" t="s">
        <v>372</v>
      </c>
      <c r="G307">
        <v>6</v>
      </c>
      <c r="H307">
        <v>10</v>
      </c>
      <c r="I307">
        <v>1</v>
      </c>
      <c r="J307">
        <v>18</v>
      </c>
      <c r="K307">
        <v>15</v>
      </c>
      <c r="L307">
        <v>15</v>
      </c>
      <c r="M307">
        <v>1</v>
      </c>
      <c r="N307" t="s">
        <v>156</v>
      </c>
      <c r="O307" t="s">
        <v>124</v>
      </c>
      <c r="P307" t="s">
        <v>157</v>
      </c>
      <c r="Q307" t="s">
        <v>158</v>
      </c>
      <c r="R307" t="s">
        <v>132</v>
      </c>
      <c r="S307" t="s">
        <v>81</v>
      </c>
      <c r="T307" t="s">
        <v>159</v>
      </c>
      <c r="U307">
        <v>2</v>
      </c>
      <c r="V307" t="s">
        <v>171</v>
      </c>
      <c r="W307" t="s">
        <v>54</v>
      </c>
      <c r="X307" t="s">
        <v>236</v>
      </c>
      <c r="Y307">
        <v>1</v>
      </c>
      <c r="Z307">
        <v>3</v>
      </c>
      <c r="AA307">
        <v>48</v>
      </c>
      <c r="AB307">
        <v>1.3560000000000001</v>
      </c>
      <c r="AC307" t="s">
        <v>159</v>
      </c>
      <c r="AD307">
        <v>1</v>
      </c>
      <c r="AE307">
        <v>2</v>
      </c>
      <c r="AF307">
        <v>1</v>
      </c>
      <c r="AG307">
        <v>3.169</v>
      </c>
      <c r="AH307">
        <v>0.38300000000000001</v>
      </c>
      <c r="AI307">
        <v>1.359</v>
      </c>
    </row>
    <row r="308" spans="1:35" x14ac:dyDescent="0.35">
      <c r="A308">
        <v>202</v>
      </c>
      <c r="B308">
        <v>202</v>
      </c>
      <c r="C308" t="s">
        <v>38</v>
      </c>
      <c r="D308" t="s">
        <v>39</v>
      </c>
      <c r="E308">
        <v>3</v>
      </c>
      <c r="F308" t="s">
        <v>372</v>
      </c>
      <c r="G308">
        <v>6</v>
      </c>
      <c r="H308">
        <v>10</v>
      </c>
      <c r="I308">
        <v>1</v>
      </c>
      <c r="J308">
        <v>19</v>
      </c>
      <c r="K308">
        <v>24</v>
      </c>
      <c r="L308">
        <v>24</v>
      </c>
      <c r="M308">
        <v>1</v>
      </c>
      <c r="N308" t="s">
        <v>198</v>
      </c>
      <c r="O308" t="s">
        <v>124</v>
      </c>
      <c r="P308" t="s">
        <v>177</v>
      </c>
      <c r="Q308" t="s">
        <v>178</v>
      </c>
      <c r="R308" t="s">
        <v>150</v>
      </c>
      <c r="S308" t="s">
        <v>53</v>
      </c>
      <c r="T308" t="s">
        <v>199</v>
      </c>
      <c r="U308">
        <v>2</v>
      </c>
      <c r="V308" t="s">
        <v>197</v>
      </c>
      <c r="W308" t="s">
        <v>216</v>
      </c>
      <c r="X308" t="s">
        <v>72</v>
      </c>
      <c r="Y308">
        <v>2</v>
      </c>
      <c r="Z308">
        <v>3</v>
      </c>
      <c r="AA308">
        <v>48</v>
      </c>
      <c r="AB308">
        <v>1.226</v>
      </c>
      <c r="AC308" t="s">
        <v>199</v>
      </c>
      <c r="AD308">
        <v>1</v>
      </c>
      <c r="AE308">
        <v>2</v>
      </c>
      <c r="AF308">
        <v>1</v>
      </c>
      <c r="AG308">
        <v>3.847</v>
      </c>
      <c r="AH308">
        <v>0.38400000000000001</v>
      </c>
      <c r="AI308">
        <v>1.2230000000000001</v>
      </c>
    </row>
    <row r="309" spans="1:35" x14ac:dyDescent="0.35">
      <c r="A309">
        <v>202</v>
      </c>
      <c r="B309">
        <v>202</v>
      </c>
      <c r="C309" t="s">
        <v>38</v>
      </c>
      <c r="D309" t="s">
        <v>39</v>
      </c>
      <c r="E309">
        <v>3</v>
      </c>
      <c r="F309" t="s">
        <v>372</v>
      </c>
      <c r="G309">
        <v>6</v>
      </c>
      <c r="H309">
        <v>10</v>
      </c>
      <c r="I309">
        <v>1</v>
      </c>
      <c r="J309">
        <v>20</v>
      </c>
      <c r="K309">
        <v>17</v>
      </c>
      <c r="L309">
        <v>17</v>
      </c>
      <c r="M309">
        <v>1</v>
      </c>
      <c r="N309" t="s">
        <v>152</v>
      </c>
      <c r="O309" t="s">
        <v>124</v>
      </c>
      <c r="P309" t="s">
        <v>153</v>
      </c>
      <c r="Q309" t="s">
        <v>154</v>
      </c>
      <c r="R309" t="s">
        <v>147</v>
      </c>
      <c r="S309" t="s">
        <v>63</v>
      </c>
      <c r="T309" t="s">
        <v>155</v>
      </c>
      <c r="U309">
        <v>1</v>
      </c>
      <c r="V309" t="s">
        <v>175</v>
      </c>
      <c r="W309" t="s">
        <v>104</v>
      </c>
      <c r="X309" t="s">
        <v>230</v>
      </c>
      <c r="Y309">
        <v>1</v>
      </c>
      <c r="Z309">
        <v>3</v>
      </c>
      <c r="AA309">
        <v>48</v>
      </c>
      <c r="AB309">
        <v>1.2889999999999999</v>
      </c>
      <c r="AC309" t="s">
        <v>48</v>
      </c>
      <c r="AD309">
        <v>0</v>
      </c>
      <c r="AE309">
        <v>0</v>
      </c>
      <c r="AF309">
        <v>0</v>
      </c>
      <c r="AG309">
        <v>-1</v>
      </c>
      <c r="AH309">
        <v>0.433</v>
      </c>
      <c r="AI309">
        <v>1.2849999999999999</v>
      </c>
    </row>
    <row r="310" spans="1:35" x14ac:dyDescent="0.35">
      <c r="A310">
        <v>202</v>
      </c>
      <c r="B310">
        <v>202</v>
      </c>
      <c r="C310" t="s">
        <v>38</v>
      </c>
      <c r="D310" t="s">
        <v>39</v>
      </c>
      <c r="E310">
        <v>3</v>
      </c>
      <c r="F310" t="s">
        <v>372</v>
      </c>
      <c r="G310">
        <v>6</v>
      </c>
      <c r="H310">
        <v>10</v>
      </c>
      <c r="I310">
        <v>1</v>
      </c>
      <c r="J310">
        <v>21</v>
      </c>
      <c r="K310">
        <v>23</v>
      </c>
      <c r="L310">
        <v>23</v>
      </c>
      <c r="M310">
        <v>1</v>
      </c>
      <c r="N310" t="s">
        <v>176</v>
      </c>
      <c r="O310" t="s">
        <v>124</v>
      </c>
      <c r="P310" t="s">
        <v>177</v>
      </c>
      <c r="Q310" t="s">
        <v>178</v>
      </c>
      <c r="R310" t="s">
        <v>132</v>
      </c>
      <c r="S310" t="s">
        <v>81</v>
      </c>
      <c r="T310" t="s">
        <v>179</v>
      </c>
      <c r="U310">
        <v>2</v>
      </c>
      <c r="V310" t="s">
        <v>199</v>
      </c>
      <c r="W310" t="s">
        <v>222</v>
      </c>
      <c r="X310" t="s">
        <v>47</v>
      </c>
      <c r="Y310">
        <v>1</v>
      </c>
      <c r="Z310">
        <v>3</v>
      </c>
      <c r="AA310">
        <v>48</v>
      </c>
      <c r="AB310">
        <v>1.1439999999999999</v>
      </c>
      <c r="AC310" t="s">
        <v>199</v>
      </c>
      <c r="AD310">
        <v>2</v>
      </c>
      <c r="AE310">
        <v>1</v>
      </c>
      <c r="AF310">
        <v>0</v>
      </c>
      <c r="AG310">
        <v>2.782</v>
      </c>
      <c r="AH310">
        <v>0.46600000000000003</v>
      </c>
      <c r="AI310">
        <v>1.149</v>
      </c>
    </row>
    <row r="311" spans="1:35" x14ac:dyDescent="0.35">
      <c r="A311">
        <v>202</v>
      </c>
      <c r="B311">
        <v>202</v>
      </c>
      <c r="C311" t="s">
        <v>38</v>
      </c>
      <c r="D311" t="s">
        <v>39</v>
      </c>
      <c r="E311">
        <v>3</v>
      </c>
      <c r="F311" t="s">
        <v>372</v>
      </c>
      <c r="G311">
        <v>6</v>
      </c>
      <c r="H311">
        <v>10</v>
      </c>
      <c r="I311">
        <v>1</v>
      </c>
      <c r="J311">
        <v>22</v>
      </c>
      <c r="K311">
        <v>13</v>
      </c>
      <c r="L311">
        <v>13</v>
      </c>
      <c r="M311">
        <v>1</v>
      </c>
      <c r="N311" t="s">
        <v>188</v>
      </c>
      <c r="O311" t="s">
        <v>124</v>
      </c>
      <c r="P311" t="s">
        <v>163</v>
      </c>
      <c r="Q311" t="s">
        <v>164</v>
      </c>
      <c r="R311" t="s">
        <v>127</v>
      </c>
      <c r="S311" t="s">
        <v>46</v>
      </c>
      <c r="T311" t="s">
        <v>189</v>
      </c>
      <c r="U311">
        <v>1</v>
      </c>
      <c r="V311" t="s">
        <v>165</v>
      </c>
      <c r="W311" t="s">
        <v>251</v>
      </c>
      <c r="X311" t="s">
        <v>116</v>
      </c>
      <c r="Y311">
        <v>1</v>
      </c>
      <c r="Z311">
        <v>3</v>
      </c>
      <c r="AA311">
        <v>48</v>
      </c>
      <c r="AB311">
        <v>1.385</v>
      </c>
      <c r="AC311" t="s">
        <v>165</v>
      </c>
      <c r="AD311">
        <v>2</v>
      </c>
      <c r="AE311">
        <v>5</v>
      </c>
      <c r="AF311">
        <v>0</v>
      </c>
      <c r="AG311">
        <v>3.9089999999999998</v>
      </c>
      <c r="AH311">
        <v>0.3</v>
      </c>
      <c r="AI311">
        <v>1.381</v>
      </c>
    </row>
    <row r="312" spans="1:35" x14ac:dyDescent="0.35">
      <c r="A312">
        <v>202</v>
      </c>
      <c r="B312">
        <v>202</v>
      </c>
      <c r="C312" t="s">
        <v>38</v>
      </c>
      <c r="D312" t="s">
        <v>39</v>
      </c>
      <c r="E312">
        <v>3</v>
      </c>
      <c r="F312" t="s">
        <v>372</v>
      </c>
      <c r="G312">
        <v>6</v>
      </c>
      <c r="H312">
        <v>10</v>
      </c>
      <c r="I312">
        <v>1</v>
      </c>
      <c r="J312">
        <v>23</v>
      </c>
      <c r="K312">
        <v>22</v>
      </c>
      <c r="L312">
        <v>22</v>
      </c>
      <c r="M312">
        <v>1</v>
      </c>
      <c r="N312" t="s">
        <v>146</v>
      </c>
      <c r="O312" t="s">
        <v>124</v>
      </c>
      <c r="P312" t="s">
        <v>125</v>
      </c>
      <c r="Q312" t="s">
        <v>126</v>
      </c>
      <c r="R312" t="s">
        <v>147</v>
      </c>
      <c r="S312" t="s">
        <v>63</v>
      </c>
      <c r="T312" t="s">
        <v>148</v>
      </c>
      <c r="U312">
        <v>4</v>
      </c>
      <c r="V312" t="s">
        <v>161</v>
      </c>
      <c r="W312" t="s">
        <v>118</v>
      </c>
      <c r="X312" t="s">
        <v>225</v>
      </c>
      <c r="Y312">
        <v>2</v>
      </c>
      <c r="Z312">
        <v>3</v>
      </c>
      <c r="AA312">
        <v>48</v>
      </c>
      <c r="AB312">
        <v>1.3859999999999999</v>
      </c>
      <c r="AC312" t="s">
        <v>148</v>
      </c>
      <c r="AD312">
        <v>1</v>
      </c>
      <c r="AE312">
        <v>4</v>
      </c>
      <c r="AF312">
        <v>1</v>
      </c>
      <c r="AG312">
        <v>3.1720000000000002</v>
      </c>
      <c r="AH312">
        <v>0.61699999999999999</v>
      </c>
      <c r="AI312">
        <v>1.3839999999999999</v>
      </c>
    </row>
    <row r="313" spans="1:35" x14ac:dyDescent="0.35">
      <c r="A313">
        <v>202</v>
      </c>
      <c r="B313">
        <v>202</v>
      </c>
      <c r="C313" t="s">
        <v>38</v>
      </c>
      <c r="D313" t="s">
        <v>39</v>
      </c>
      <c r="E313">
        <v>3</v>
      </c>
      <c r="F313" t="s">
        <v>372</v>
      </c>
      <c r="G313">
        <v>6</v>
      </c>
      <c r="H313">
        <v>10</v>
      </c>
      <c r="I313">
        <v>1</v>
      </c>
      <c r="J313">
        <v>24</v>
      </c>
      <c r="K313">
        <v>20</v>
      </c>
      <c r="L313">
        <v>20</v>
      </c>
      <c r="M313">
        <v>1</v>
      </c>
      <c r="N313" t="s">
        <v>149</v>
      </c>
      <c r="O313" t="s">
        <v>124</v>
      </c>
      <c r="P313" t="s">
        <v>135</v>
      </c>
      <c r="Q313" t="s">
        <v>136</v>
      </c>
      <c r="R313" t="s">
        <v>150</v>
      </c>
      <c r="S313" t="s">
        <v>53</v>
      </c>
      <c r="T313" t="s">
        <v>151</v>
      </c>
      <c r="U313">
        <v>2</v>
      </c>
      <c r="V313" t="s">
        <v>137</v>
      </c>
      <c r="W313" t="s">
        <v>122</v>
      </c>
      <c r="X313" t="s">
        <v>257</v>
      </c>
      <c r="Y313">
        <v>1</v>
      </c>
      <c r="Z313">
        <v>3</v>
      </c>
      <c r="AA313">
        <v>48</v>
      </c>
      <c r="AB313">
        <v>1.2150000000000001</v>
      </c>
      <c r="AC313" t="s">
        <v>151</v>
      </c>
      <c r="AD313">
        <v>1</v>
      </c>
      <c r="AE313">
        <v>2</v>
      </c>
      <c r="AF313">
        <v>1</v>
      </c>
      <c r="AG313">
        <v>0.68</v>
      </c>
      <c r="AH313">
        <v>0.39900000000000002</v>
      </c>
      <c r="AI313">
        <v>1.2110000000000001</v>
      </c>
    </row>
    <row r="314" spans="1:35" x14ac:dyDescent="0.35">
      <c r="A314">
        <v>202</v>
      </c>
      <c r="B314">
        <v>202</v>
      </c>
      <c r="C314" t="s">
        <v>38</v>
      </c>
      <c r="D314" t="s">
        <v>39</v>
      </c>
      <c r="E314">
        <v>3</v>
      </c>
      <c r="F314" t="s">
        <v>372</v>
      </c>
      <c r="G314">
        <v>6</v>
      </c>
      <c r="H314">
        <v>10</v>
      </c>
      <c r="I314">
        <v>1</v>
      </c>
      <c r="J314">
        <v>25</v>
      </c>
      <c r="K314">
        <v>31</v>
      </c>
      <c r="L314">
        <v>31</v>
      </c>
      <c r="M314">
        <v>1</v>
      </c>
      <c r="N314" t="s">
        <v>248</v>
      </c>
      <c r="O314" t="s">
        <v>201</v>
      </c>
      <c r="P314" t="s">
        <v>202</v>
      </c>
      <c r="Q314" t="s">
        <v>212</v>
      </c>
      <c r="R314" t="s">
        <v>202</v>
      </c>
      <c r="S314" t="s">
        <v>46</v>
      </c>
      <c r="T314" t="s">
        <v>249</v>
      </c>
      <c r="U314">
        <v>4</v>
      </c>
      <c r="V314" t="s">
        <v>213</v>
      </c>
      <c r="W314" t="s">
        <v>108</v>
      </c>
      <c r="X314" t="s">
        <v>171</v>
      </c>
      <c r="Y314">
        <v>1</v>
      </c>
      <c r="Z314">
        <v>3</v>
      </c>
      <c r="AA314">
        <v>48</v>
      </c>
      <c r="AB314">
        <v>1.024</v>
      </c>
      <c r="AC314" t="s">
        <v>249</v>
      </c>
      <c r="AD314">
        <v>1</v>
      </c>
      <c r="AE314">
        <v>4</v>
      </c>
      <c r="AF314">
        <v>1</v>
      </c>
      <c r="AG314">
        <v>1.724</v>
      </c>
      <c r="AH314">
        <v>0.86699999999999999</v>
      </c>
      <c r="AI314">
        <v>1.03</v>
      </c>
    </row>
    <row r="315" spans="1:35" x14ac:dyDescent="0.35">
      <c r="A315">
        <v>202</v>
      </c>
      <c r="B315">
        <v>202</v>
      </c>
      <c r="C315" t="s">
        <v>38</v>
      </c>
      <c r="D315" t="s">
        <v>39</v>
      </c>
      <c r="E315">
        <v>3</v>
      </c>
      <c r="F315" t="s">
        <v>372</v>
      </c>
      <c r="G315">
        <v>6</v>
      </c>
      <c r="H315">
        <v>10</v>
      </c>
      <c r="I315">
        <v>1</v>
      </c>
      <c r="J315">
        <v>26</v>
      </c>
      <c r="K315">
        <v>28</v>
      </c>
      <c r="L315">
        <v>28</v>
      </c>
      <c r="M315">
        <v>1</v>
      </c>
      <c r="N315" t="s">
        <v>246</v>
      </c>
      <c r="O315" t="s">
        <v>201</v>
      </c>
      <c r="P315" t="s">
        <v>202</v>
      </c>
      <c r="Q315" t="s">
        <v>206</v>
      </c>
      <c r="R315" t="s">
        <v>202</v>
      </c>
      <c r="S315" t="s">
        <v>63</v>
      </c>
      <c r="T315" t="s">
        <v>247</v>
      </c>
      <c r="U315">
        <v>5</v>
      </c>
      <c r="V315" t="s">
        <v>216</v>
      </c>
      <c r="W315" t="s">
        <v>133</v>
      </c>
      <c r="X315" t="s">
        <v>58</v>
      </c>
      <c r="Y315">
        <v>2</v>
      </c>
      <c r="Z315">
        <v>3</v>
      </c>
      <c r="AA315">
        <v>48</v>
      </c>
      <c r="AB315">
        <v>1.125</v>
      </c>
      <c r="AC315" t="s">
        <v>247</v>
      </c>
      <c r="AD315">
        <v>1</v>
      </c>
      <c r="AE315">
        <v>5</v>
      </c>
      <c r="AF315">
        <v>1</v>
      </c>
      <c r="AG315">
        <v>0.78500000000000003</v>
      </c>
      <c r="AH315">
        <v>0.26700000000000002</v>
      </c>
      <c r="AI315">
        <v>1.1240000000000001</v>
      </c>
    </row>
    <row r="316" spans="1:35" x14ac:dyDescent="0.35">
      <c r="A316">
        <v>202</v>
      </c>
      <c r="B316">
        <v>202</v>
      </c>
      <c r="C316" t="s">
        <v>38</v>
      </c>
      <c r="D316" t="s">
        <v>39</v>
      </c>
      <c r="E316">
        <v>3</v>
      </c>
      <c r="F316" t="s">
        <v>372</v>
      </c>
      <c r="G316">
        <v>6</v>
      </c>
      <c r="H316">
        <v>10</v>
      </c>
      <c r="I316">
        <v>1</v>
      </c>
      <c r="J316">
        <v>27</v>
      </c>
      <c r="K316">
        <v>26</v>
      </c>
      <c r="L316">
        <v>26</v>
      </c>
      <c r="M316">
        <v>1</v>
      </c>
      <c r="N316" t="s">
        <v>256</v>
      </c>
      <c r="O316" t="s">
        <v>201</v>
      </c>
      <c r="P316" t="s">
        <v>202</v>
      </c>
      <c r="Q316" t="s">
        <v>221</v>
      </c>
      <c r="R316" t="s">
        <v>202</v>
      </c>
      <c r="S316" t="s">
        <v>81</v>
      </c>
      <c r="T316" t="s">
        <v>257</v>
      </c>
      <c r="U316">
        <v>1</v>
      </c>
      <c r="V316" t="s">
        <v>245</v>
      </c>
      <c r="W316" t="s">
        <v>161</v>
      </c>
      <c r="X316" t="s">
        <v>118</v>
      </c>
      <c r="Y316">
        <v>2</v>
      </c>
      <c r="Z316">
        <v>3</v>
      </c>
      <c r="AA316">
        <v>48</v>
      </c>
      <c r="AB316">
        <v>1.2350000000000001</v>
      </c>
      <c r="AC316" t="s">
        <v>257</v>
      </c>
      <c r="AD316">
        <v>1</v>
      </c>
      <c r="AE316">
        <v>1</v>
      </c>
      <c r="AF316">
        <v>1</v>
      </c>
      <c r="AG316">
        <v>1.698</v>
      </c>
      <c r="AH316">
        <v>0.48299999999999998</v>
      </c>
      <c r="AI316">
        <v>1.238</v>
      </c>
    </row>
    <row r="317" spans="1:35" x14ac:dyDescent="0.35">
      <c r="A317">
        <v>202</v>
      </c>
      <c r="B317">
        <v>202</v>
      </c>
      <c r="C317" t="s">
        <v>38</v>
      </c>
      <c r="D317" t="s">
        <v>39</v>
      </c>
      <c r="E317">
        <v>3</v>
      </c>
      <c r="F317" t="s">
        <v>372</v>
      </c>
      <c r="G317">
        <v>6</v>
      </c>
      <c r="H317">
        <v>10</v>
      </c>
      <c r="I317">
        <v>1</v>
      </c>
      <c r="J317">
        <v>28</v>
      </c>
      <c r="K317">
        <v>34</v>
      </c>
      <c r="L317">
        <v>34</v>
      </c>
      <c r="M317">
        <v>1</v>
      </c>
      <c r="N317" t="s">
        <v>208</v>
      </c>
      <c r="O317" t="s">
        <v>201</v>
      </c>
      <c r="P317" t="s">
        <v>202</v>
      </c>
      <c r="Q317" t="s">
        <v>209</v>
      </c>
      <c r="R317" t="s">
        <v>202</v>
      </c>
      <c r="S317" t="s">
        <v>63</v>
      </c>
      <c r="T317" t="s">
        <v>210</v>
      </c>
      <c r="U317">
        <v>1</v>
      </c>
      <c r="V317" t="s">
        <v>259</v>
      </c>
      <c r="W317" t="s">
        <v>159</v>
      </c>
      <c r="X317" t="s">
        <v>54</v>
      </c>
      <c r="Y317">
        <v>1</v>
      </c>
      <c r="Z317">
        <v>3</v>
      </c>
      <c r="AA317">
        <v>48</v>
      </c>
      <c r="AB317">
        <v>1.117</v>
      </c>
      <c r="AC317" t="s">
        <v>159</v>
      </c>
      <c r="AD317">
        <v>4</v>
      </c>
      <c r="AE317">
        <v>4</v>
      </c>
      <c r="AF317">
        <v>0</v>
      </c>
      <c r="AG317">
        <v>3.2930000000000001</v>
      </c>
      <c r="AH317">
        <v>0.51700000000000002</v>
      </c>
      <c r="AI317">
        <v>1.113</v>
      </c>
    </row>
    <row r="318" spans="1:35" x14ac:dyDescent="0.35">
      <c r="A318">
        <v>202</v>
      </c>
      <c r="B318">
        <v>202</v>
      </c>
      <c r="C318" t="s">
        <v>38</v>
      </c>
      <c r="D318" t="s">
        <v>39</v>
      </c>
      <c r="E318">
        <v>3</v>
      </c>
      <c r="F318" t="s">
        <v>372</v>
      </c>
      <c r="G318">
        <v>6</v>
      </c>
      <c r="H318">
        <v>10</v>
      </c>
      <c r="I318">
        <v>1</v>
      </c>
      <c r="J318">
        <v>29</v>
      </c>
      <c r="K318">
        <v>29</v>
      </c>
      <c r="L318">
        <v>29</v>
      </c>
      <c r="M318">
        <v>1</v>
      </c>
      <c r="N318" t="s">
        <v>214</v>
      </c>
      <c r="O318" t="s">
        <v>201</v>
      </c>
      <c r="P318" t="s">
        <v>202</v>
      </c>
      <c r="Q318" t="s">
        <v>215</v>
      </c>
      <c r="R318" t="s">
        <v>202</v>
      </c>
      <c r="S318" t="s">
        <v>63</v>
      </c>
      <c r="T318" t="s">
        <v>216</v>
      </c>
      <c r="U318">
        <v>4</v>
      </c>
      <c r="V318" t="s">
        <v>255</v>
      </c>
      <c r="W318" t="s">
        <v>179</v>
      </c>
      <c r="X318" t="s">
        <v>122</v>
      </c>
      <c r="Y318">
        <v>1</v>
      </c>
      <c r="Z318">
        <v>3</v>
      </c>
      <c r="AA318">
        <v>48</v>
      </c>
      <c r="AB318">
        <v>1.127</v>
      </c>
      <c r="AC318" t="s">
        <v>255</v>
      </c>
      <c r="AD318">
        <v>2</v>
      </c>
      <c r="AE318">
        <v>2</v>
      </c>
      <c r="AF318">
        <v>0</v>
      </c>
      <c r="AG318">
        <v>2.6349999999999998</v>
      </c>
      <c r="AH318">
        <v>0.41699999999999998</v>
      </c>
      <c r="AI318">
        <v>1.129</v>
      </c>
    </row>
    <row r="319" spans="1:35" x14ac:dyDescent="0.35">
      <c r="A319">
        <v>202</v>
      </c>
      <c r="B319">
        <v>202</v>
      </c>
      <c r="C319" t="s">
        <v>38</v>
      </c>
      <c r="D319" t="s">
        <v>39</v>
      </c>
      <c r="E319">
        <v>3</v>
      </c>
      <c r="F319" t="s">
        <v>372</v>
      </c>
      <c r="G319">
        <v>6</v>
      </c>
      <c r="H319">
        <v>10</v>
      </c>
      <c r="I319">
        <v>1</v>
      </c>
      <c r="J319">
        <v>30</v>
      </c>
      <c r="K319">
        <v>33</v>
      </c>
      <c r="L319">
        <v>33</v>
      </c>
      <c r="M319">
        <v>1</v>
      </c>
      <c r="N319" t="s">
        <v>258</v>
      </c>
      <c r="O319" t="s">
        <v>201</v>
      </c>
      <c r="P319" t="s">
        <v>202</v>
      </c>
      <c r="Q319" t="s">
        <v>209</v>
      </c>
      <c r="R319" t="s">
        <v>202</v>
      </c>
      <c r="S319" t="s">
        <v>46</v>
      </c>
      <c r="T319" t="s">
        <v>259</v>
      </c>
      <c r="U319">
        <v>4</v>
      </c>
      <c r="V319" t="s">
        <v>249</v>
      </c>
      <c r="W319" t="s">
        <v>96</v>
      </c>
      <c r="X319" t="s">
        <v>199</v>
      </c>
      <c r="Y319">
        <v>2</v>
      </c>
      <c r="Z319">
        <v>3</v>
      </c>
      <c r="AA319">
        <v>48</v>
      </c>
      <c r="AB319">
        <v>1.2250000000000001</v>
      </c>
      <c r="AC319" t="s">
        <v>96</v>
      </c>
      <c r="AD319">
        <v>4</v>
      </c>
      <c r="AE319">
        <v>1</v>
      </c>
      <c r="AF319">
        <v>0</v>
      </c>
      <c r="AG319">
        <v>2.9980000000000002</v>
      </c>
      <c r="AH319">
        <v>0.38300000000000001</v>
      </c>
      <c r="AI319">
        <v>1.2290000000000001</v>
      </c>
    </row>
    <row r="320" spans="1:35" x14ac:dyDescent="0.35">
      <c r="A320">
        <v>202</v>
      </c>
      <c r="B320">
        <v>202</v>
      </c>
      <c r="C320" t="s">
        <v>38</v>
      </c>
      <c r="D320" t="s">
        <v>39</v>
      </c>
      <c r="E320">
        <v>3</v>
      </c>
      <c r="F320" t="s">
        <v>372</v>
      </c>
      <c r="G320">
        <v>6</v>
      </c>
      <c r="H320">
        <v>10</v>
      </c>
      <c r="I320">
        <v>1</v>
      </c>
      <c r="J320">
        <v>31</v>
      </c>
      <c r="K320">
        <v>32</v>
      </c>
      <c r="L320">
        <v>32</v>
      </c>
      <c r="M320">
        <v>1</v>
      </c>
      <c r="N320" t="s">
        <v>211</v>
      </c>
      <c r="O320" t="s">
        <v>201</v>
      </c>
      <c r="P320" t="s">
        <v>202</v>
      </c>
      <c r="Q320" t="s">
        <v>212</v>
      </c>
      <c r="R320" t="s">
        <v>202</v>
      </c>
      <c r="S320" t="s">
        <v>53</v>
      </c>
      <c r="T320" t="s">
        <v>213</v>
      </c>
      <c r="U320">
        <v>1</v>
      </c>
      <c r="V320" t="s">
        <v>251</v>
      </c>
      <c r="W320" t="s">
        <v>47</v>
      </c>
      <c r="X320" t="s">
        <v>137</v>
      </c>
      <c r="Y320">
        <v>2</v>
      </c>
      <c r="Z320">
        <v>3</v>
      </c>
      <c r="AA320">
        <v>48</v>
      </c>
      <c r="AB320">
        <v>1.1859999999999999</v>
      </c>
      <c r="AC320" t="s">
        <v>137</v>
      </c>
      <c r="AD320">
        <v>4</v>
      </c>
      <c r="AE320">
        <v>4</v>
      </c>
      <c r="AF320">
        <v>0</v>
      </c>
      <c r="AG320">
        <v>3.3639999999999999</v>
      </c>
      <c r="AH320">
        <v>1.4670000000000001</v>
      </c>
      <c r="AI320">
        <v>1.1890000000000001</v>
      </c>
    </row>
    <row r="321" spans="1:35" x14ac:dyDescent="0.35">
      <c r="A321">
        <v>202</v>
      </c>
      <c r="B321">
        <v>202</v>
      </c>
      <c r="C321" t="s">
        <v>38</v>
      </c>
      <c r="D321" t="s">
        <v>39</v>
      </c>
      <c r="E321">
        <v>3</v>
      </c>
      <c r="F321" t="s">
        <v>372</v>
      </c>
      <c r="G321">
        <v>6</v>
      </c>
      <c r="H321">
        <v>10</v>
      </c>
      <c r="I321">
        <v>1</v>
      </c>
      <c r="J321">
        <v>32</v>
      </c>
      <c r="K321">
        <v>25</v>
      </c>
      <c r="L321">
        <v>25</v>
      </c>
      <c r="M321">
        <v>1</v>
      </c>
      <c r="N321" t="s">
        <v>220</v>
      </c>
      <c r="O321" t="s">
        <v>201</v>
      </c>
      <c r="P321" t="s">
        <v>202</v>
      </c>
      <c r="Q321" t="s">
        <v>221</v>
      </c>
      <c r="R321" t="s">
        <v>202</v>
      </c>
      <c r="S321" t="s">
        <v>46</v>
      </c>
      <c r="T321" t="s">
        <v>222</v>
      </c>
      <c r="U321">
        <v>5</v>
      </c>
      <c r="V321" t="s">
        <v>257</v>
      </c>
      <c r="W321" t="s">
        <v>72</v>
      </c>
      <c r="X321" t="s">
        <v>191</v>
      </c>
      <c r="Y321">
        <v>1</v>
      </c>
      <c r="Z321">
        <v>3</v>
      </c>
      <c r="AA321">
        <v>48</v>
      </c>
      <c r="AB321">
        <v>1.1060000000000001</v>
      </c>
      <c r="AC321" t="s">
        <v>191</v>
      </c>
      <c r="AD321">
        <v>4</v>
      </c>
      <c r="AE321">
        <v>1</v>
      </c>
      <c r="AF321">
        <v>0</v>
      </c>
      <c r="AG321">
        <v>1.87</v>
      </c>
      <c r="AH321">
        <v>0.5</v>
      </c>
      <c r="AI321">
        <v>1.105</v>
      </c>
    </row>
    <row r="322" spans="1:35" x14ac:dyDescent="0.35">
      <c r="A322">
        <v>202</v>
      </c>
      <c r="B322">
        <v>202</v>
      </c>
      <c r="C322" t="s">
        <v>38</v>
      </c>
      <c r="D322" t="s">
        <v>39</v>
      </c>
      <c r="E322">
        <v>3</v>
      </c>
      <c r="F322" t="s">
        <v>372</v>
      </c>
      <c r="G322">
        <v>6</v>
      </c>
      <c r="H322">
        <v>10</v>
      </c>
      <c r="I322">
        <v>1</v>
      </c>
      <c r="J322">
        <v>33</v>
      </c>
      <c r="K322">
        <v>27</v>
      </c>
      <c r="L322">
        <v>27</v>
      </c>
      <c r="M322">
        <v>1</v>
      </c>
      <c r="N322" t="s">
        <v>205</v>
      </c>
      <c r="O322" t="s">
        <v>201</v>
      </c>
      <c r="P322" t="s">
        <v>202</v>
      </c>
      <c r="Q322" t="s">
        <v>206</v>
      </c>
      <c r="R322" t="s">
        <v>202</v>
      </c>
      <c r="S322" t="s">
        <v>81</v>
      </c>
      <c r="T322" t="s">
        <v>207</v>
      </c>
      <c r="U322">
        <v>1</v>
      </c>
      <c r="V322" t="s">
        <v>247</v>
      </c>
      <c r="W322" t="s">
        <v>169</v>
      </c>
      <c r="X322" t="s">
        <v>106</v>
      </c>
      <c r="Y322">
        <v>1</v>
      </c>
      <c r="Z322">
        <v>3</v>
      </c>
      <c r="AA322">
        <v>48</v>
      </c>
      <c r="AB322">
        <v>1.1240000000000001</v>
      </c>
      <c r="AC322" t="s">
        <v>247</v>
      </c>
      <c r="AD322">
        <v>2</v>
      </c>
      <c r="AE322">
        <v>4</v>
      </c>
      <c r="AF322">
        <v>0</v>
      </c>
      <c r="AG322">
        <v>2.7330000000000001</v>
      </c>
      <c r="AH322">
        <v>0.23300000000000001</v>
      </c>
      <c r="AI322">
        <v>1.1259999999999999</v>
      </c>
    </row>
    <row r="323" spans="1:35" x14ac:dyDescent="0.35">
      <c r="A323">
        <v>202</v>
      </c>
      <c r="B323">
        <v>202</v>
      </c>
      <c r="C323" t="s">
        <v>38</v>
      </c>
      <c r="D323" t="s">
        <v>39</v>
      </c>
      <c r="E323">
        <v>3</v>
      </c>
      <c r="F323" t="s">
        <v>372</v>
      </c>
      <c r="G323">
        <v>6</v>
      </c>
      <c r="H323">
        <v>10</v>
      </c>
      <c r="I323">
        <v>1</v>
      </c>
      <c r="J323">
        <v>34</v>
      </c>
      <c r="K323">
        <v>35</v>
      </c>
      <c r="L323">
        <v>35</v>
      </c>
      <c r="M323">
        <v>1</v>
      </c>
      <c r="N323" t="s">
        <v>260</v>
      </c>
      <c r="O323" t="s">
        <v>201</v>
      </c>
      <c r="P323" t="s">
        <v>202</v>
      </c>
      <c r="Q323" t="s">
        <v>232</v>
      </c>
      <c r="R323" t="s">
        <v>202</v>
      </c>
      <c r="S323" t="s">
        <v>81</v>
      </c>
      <c r="T323" t="s">
        <v>261</v>
      </c>
      <c r="U323">
        <v>5</v>
      </c>
      <c r="V323" t="s">
        <v>207</v>
      </c>
      <c r="W323" t="s">
        <v>90</v>
      </c>
      <c r="X323" t="s">
        <v>175</v>
      </c>
      <c r="Y323">
        <v>2</v>
      </c>
      <c r="Z323">
        <v>3</v>
      </c>
      <c r="AA323">
        <v>48</v>
      </c>
      <c r="AB323">
        <v>1.2070000000000001</v>
      </c>
      <c r="AC323" t="s">
        <v>90</v>
      </c>
      <c r="AD323">
        <v>4</v>
      </c>
      <c r="AE323">
        <v>1</v>
      </c>
      <c r="AF323">
        <v>0</v>
      </c>
      <c r="AG323">
        <v>2.8780000000000001</v>
      </c>
      <c r="AH323">
        <v>0.51700000000000002</v>
      </c>
      <c r="AI323">
        <v>1.2</v>
      </c>
    </row>
    <row r="324" spans="1:35" x14ac:dyDescent="0.35">
      <c r="A324">
        <v>202</v>
      </c>
      <c r="B324">
        <v>202</v>
      </c>
      <c r="C324" t="s">
        <v>38</v>
      </c>
      <c r="D324" t="s">
        <v>39</v>
      </c>
      <c r="E324">
        <v>3</v>
      </c>
      <c r="F324" t="s">
        <v>372</v>
      </c>
      <c r="G324">
        <v>6</v>
      </c>
      <c r="H324">
        <v>10</v>
      </c>
      <c r="I324">
        <v>1</v>
      </c>
      <c r="J324">
        <v>35</v>
      </c>
      <c r="K324">
        <v>30</v>
      </c>
      <c r="L324">
        <v>30</v>
      </c>
      <c r="M324">
        <v>1</v>
      </c>
      <c r="N324" t="s">
        <v>254</v>
      </c>
      <c r="O324" t="s">
        <v>201</v>
      </c>
      <c r="P324" t="s">
        <v>202</v>
      </c>
      <c r="Q324" t="s">
        <v>215</v>
      </c>
      <c r="R324" t="s">
        <v>202</v>
      </c>
      <c r="S324" t="s">
        <v>53</v>
      </c>
      <c r="T324" t="s">
        <v>255</v>
      </c>
      <c r="U324">
        <v>1</v>
      </c>
      <c r="V324" t="s">
        <v>233</v>
      </c>
      <c r="W324" t="s">
        <v>114</v>
      </c>
      <c r="X324" t="s">
        <v>141</v>
      </c>
      <c r="Y324">
        <v>2</v>
      </c>
      <c r="Z324">
        <v>3</v>
      </c>
      <c r="AA324">
        <v>48</v>
      </c>
      <c r="AB324">
        <v>1.2569999999999999</v>
      </c>
      <c r="AC324" t="s">
        <v>255</v>
      </c>
      <c r="AD324">
        <v>1</v>
      </c>
      <c r="AE324">
        <v>1</v>
      </c>
      <c r="AF324">
        <v>1</v>
      </c>
      <c r="AG324">
        <v>3.0249999999999999</v>
      </c>
      <c r="AH324">
        <v>0.33300000000000002</v>
      </c>
      <c r="AI324">
        <v>1.252</v>
      </c>
    </row>
    <row r="325" spans="1:35" x14ac:dyDescent="0.35">
      <c r="A325">
        <v>202</v>
      </c>
      <c r="B325">
        <v>202</v>
      </c>
      <c r="C325" t="s">
        <v>38</v>
      </c>
      <c r="D325" t="s">
        <v>39</v>
      </c>
      <c r="E325">
        <v>3</v>
      </c>
      <c r="F325" t="s">
        <v>372</v>
      </c>
      <c r="G325">
        <v>6</v>
      </c>
      <c r="H325">
        <v>10</v>
      </c>
      <c r="I325">
        <v>1</v>
      </c>
      <c r="J325">
        <v>36</v>
      </c>
      <c r="K325">
        <v>36</v>
      </c>
      <c r="L325">
        <v>36</v>
      </c>
      <c r="M325">
        <v>1</v>
      </c>
      <c r="N325" t="s">
        <v>231</v>
      </c>
      <c r="O325" t="s">
        <v>201</v>
      </c>
      <c r="P325" t="s">
        <v>202</v>
      </c>
      <c r="Q325" t="s">
        <v>232</v>
      </c>
      <c r="R325" t="s">
        <v>202</v>
      </c>
      <c r="S325" t="s">
        <v>53</v>
      </c>
      <c r="T325" t="s">
        <v>233</v>
      </c>
      <c r="U325">
        <v>1</v>
      </c>
      <c r="V325" t="s">
        <v>261</v>
      </c>
      <c r="W325" t="s">
        <v>183</v>
      </c>
      <c r="X325" t="s">
        <v>68</v>
      </c>
      <c r="Y325">
        <v>1</v>
      </c>
      <c r="Z325">
        <v>3</v>
      </c>
      <c r="AA325">
        <v>48</v>
      </c>
      <c r="AB325">
        <v>1.347</v>
      </c>
      <c r="AC325" t="s">
        <v>183</v>
      </c>
      <c r="AD325">
        <v>4</v>
      </c>
      <c r="AE325">
        <v>2</v>
      </c>
      <c r="AF325">
        <v>0</v>
      </c>
      <c r="AG325">
        <v>3.0489999999999999</v>
      </c>
      <c r="AH325">
        <v>0.48299999999999998</v>
      </c>
      <c r="AI325">
        <v>1.341</v>
      </c>
    </row>
    <row r="326" spans="1:35" x14ac:dyDescent="0.35">
      <c r="A326">
        <v>202</v>
      </c>
      <c r="B326">
        <v>202</v>
      </c>
      <c r="C326" t="s">
        <v>38</v>
      </c>
      <c r="D326" t="s">
        <v>39</v>
      </c>
      <c r="E326">
        <v>3</v>
      </c>
      <c r="F326" t="s">
        <v>372</v>
      </c>
      <c r="G326">
        <v>6</v>
      </c>
      <c r="H326">
        <v>10</v>
      </c>
      <c r="I326">
        <v>1</v>
      </c>
      <c r="J326">
        <v>37</v>
      </c>
      <c r="K326">
        <v>44</v>
      </c>
      <c r="L326">
        <v>44</v>
      </c>
      <c r="M326">
        <v>2</v>
      </c>
      <c r="N326" t="s">
        <v>91</v>
      </c>
      <c r="O326" t="s">
        <v>42</v>
      </c>
      <c r="P326" t="s">
        <v>92</v>
      </c>
      <c r="Q326" t="s">
        <v>93</v>
      </c>
      <c r="R326" t="s">
        <v>62</v>
      </c>
      <c r="S326" t="s">
        <v>63</v>
      </c>
      <c r="T326" t="s">
        <v>94</v>
      </c>
      <c r="U326">
        <v>4</v>
      </c>
      <c r="V326" t="s">
        <v>68</v>
      </c>
      <c r="W326" t="s">
        <v>213</v>
      </c>
      <c r="X326" t="s">
        <v>199</v>
      </c>
      <c r="Y326">
        <v>2</v>
      </c>
      <c r="Z326">
        <v>3</v>
      </c>
      <c r="AA326">
        <v>48</v>
      </c>
      <c r="AB326">
        <v>1.385</v>
      </c>
      <c r="AC326" t="s">
        <v>68</v>
      </c>
      <c r="AD326">
        <v>3</v>
      </c>
      <c r="AE326">
        <v>5</v>
      </c>
      <c r="AF326">
        <v>0</v>
      </c>
      <c r="AG326">
        <v>3.073</v>
      </c>
      <c r="AH326">
        <v>0.38300000000000001</v>
      </c>
      <c r="AI326">
        <v>1.39</v>
      </c>
    </row>
    <row r="327" spans="1:35" x14ac:dyDescent="0.35">
      <c r="A327">
        <v>202</v>
      </c>
      <c r="B327">
        <v>202</v>
      </c>
      <c r="C327" t="s">
        <v>38</v>
      </c>
      <c r="D327" t="s">
        <v>39</v>
      </c>
      <c r="E327">
        <v>3</v>
      </c>
      <c r="F327" t="s">
        <v>372</v>
      </c>
      <c r="G327">
        <v>6</v>
      </c>
      <c r="H327">
        <v>10</v>
      </c>
      <c r="I327">
        <v>1</v>
      </c>
      <c r="J327">
        <v>38</v>
      </c>
      <c r="K327">
        <v>47</v>
      </c>
      <c r="L327">
        <v>47</v>
      </c>
      <c r="M327">
        <v>2</v>
      </c>
      <c r="N327" t="s">
        <v>87</v>
      </c>
      <c r="O327" t="s">
        <v>42</v>
      </c>
      <c r="P327" t="s">
        <v>50</v>
      </c>
      <c r="Q327" t="s">
        <v>51</v>
      </c>
      <c r="R327" t="s">
        <v>45</v>
      </c>
      <c r="S327" t="s">
        <v>46</v>
      </c>
      <c r="T327" t="s">
        <v>88</v>
      </c>
      <c r="U327">
        <v>2</v>
      </c>
      <c r="V327" t="s">
        <v>104</v>
      </c>
      <c r="W327" t="s">
        <v>219</v>
      </c>
      <c r="X327" t="s">
        <v>175</v>
      </c>
      <c r="Y327">
        <v>2</v>
      </c>
      <c r="Z327">
        <v>3</v>
      </c>
      <c r="AA327">
        <v>48</v>
      </c>
      <c r="AB327">
        <v>1.306</v>
      </c>
      <c r="AC327" t="s">
        <v>219</v>
      </c>
      <c r="AD327">
        <v>4</v>
      </c>
      <c r="AE327">
        <v>1</v>
      </c>
      <c r="AF327">
        <v>0</v>
      </c>
      <c r="AG327">
        <v>1.661</v>
      </c>
      <c r="AH327">
        <v>0.35</v>
      </c>
      <c r="AI327">
        <v>1.3</v>
      </c>
    </row>
    <row r="328" spans="1:35" x14ac:dyDescent="0.35">
      <c r="A328">
        <v>202</v>
      </c>
      <c r="B328">
        <v>202</v>
      </c>
      <c r="C328" t="s">
        <v>38</v>
      </c>
      <c r="D328" t="s">
        <v>39</v>
      </c>
      <c r="E328">
        <v>3</v>
      </c>
      <c r="F328" t="s">
        <v>372</v>
      </c>
      <c r="G328">
        <v>6</v>
      </c>
      <c r="H328">
        <v>10</v>
      </c>
      <c r="I328">
        <v>1</v>
      </c>
      <c r="J328">
        <v>39</v>
      </c>
      <c r="K328">
        <v>45</v>
      </c>
      <c r="L328">
        <v>45</v>
      </c>
      <c r="M328">
        <v>2</v>
      </c>
      <c r="N328" t="s">
        <v>83</v>
      </c>
      <c r="O328" t="s">
        <v>42</v>
      </c>
      <c r="P328" t="s">
        <v>84</v>
      </c>
      <c r="Q328" t="s">
        <v>85</v>
      </c>
      <c r="R328" t="s">
        <v>62</v>
      </c>
      <c r="S328" t="s">
        <v>63</v>
      </c>
      <c r="T328" t="s">
        <v>86</v>
      </c>
      <c r="U328">
        <v>4</v>
      </c>
      <c r="V328" t="s">
        <v>116</v>
      </c>
      <c r="W328" t="s">
        <v>225</v>
      </c>
      <c r="X328" t="s">
        <v>195</v>
      </c>
      <c r="Y328">
        <v>1</v>
      </c>
      <c r="Z328">
        <v>3</v>
      </c>
      <c r="AA328">
        <v>48</v>
      </c>
      <c r="AB328">
        <v>1.248</v>
      </c>
      <c r="AC328" t="s">
        <v>116</v>
      </c>
      <c r="AD328">
        <v>2</v>
      </c>
      <c r="AE328">
        <v>5</v>
      </c>
      <c r="AF328">
        <v>0</v>
      </c>
      <c r="AG328">
        <v>2.194</v>
      </c>
      <c r="AH328">
        <v>0.26600000000000001</v>
      </c>
      <c r="AI328">
        <v>1.2450000000000001</v>
      </c>
    </row>
    <row r="329" spans="1:35" x14ac:dyDescent="0.35">
      <c r="A329">
        <v>202</v>
      </c>
      <c r="B329">
        <v>202</v>
      </c>
      <c r="C329" t="s">
        <v>38</v>
      </c>
      <c r="D329" t="s">
        <v>39</v>
      </c>
      <c r="E329">
        <v>3</v>
      </c>
      <c r="F329" t="s">
        <v>372</v>
      </c>
      <c r="G329">
        <v>6</v>
      </c>
      <c r="H329">
        <v>10</v>
      </c>
      <c r="I329">
        <v>1</v>
      </c>
      <c r="J329">
        <v>40</v>
      </c>
      <c r="K329">
        <v>38</v>
      </c>
      <c r="L329">
        <v>38</v>
      </c>
      <c r="M329">
        <v>2</v>
      </c>
      <c r="N329" t="s">
        <v>65</v>
      </c>
      <c r="O329" t="s">
        <v>42</v>
      </c>
      <c r="P329" t="s">
        <v>66</v>
      </c>
      <c r="Q329" t="s">
        <v>67</v>
      </c>
      <c r="R329" t="s">
        <v>62</v>
      </c>
      <c r="S329" t="s">
        <v>63</v>
      </c>
      <c r="T329" t="s">
        <v>68</v>
      </c>
      <c r="U329">
        <v>4</v>
      </c>
      <c r="V329" t="s">
        <v>120</v>
      </c>
      <c r="W329" t="s">
        <v>128</v>
      </c>
      <c r="X329" t="s">
        <v>238</v>
      </c>
      <c r="Y329">
        <v>1</v>
      </c>
      <c r="Z329">
        <v>3</v>
      </c>
      <c r="AA329">
        <v>48</v>
      </c>
      <c r="AB329">
        <v>1.284</v>
      </c>
      <c r="AC329" t="s">
        <v>128</v>
      </c>
      <c r="AD329">
        <v>4</v>
      </c>
      <c r="AE329">
        <v>2</v>
      </c>
      <c r="AF329">
        <v>0</v>
      </c>
      <c r="AG329">
        <v>1.7130000000000001</v>
      </c>
      <c r="AH329">
        <v>0.317</v>
      </c>
      <c r="AI329">
        <v>1.288</v>
      </c>
    </row>
    <row r="330" spans="1:35" x14ac:dyDescent="0.35">
      <c r="A330">
        <v>202</v>
      </c>
      <c r="B330">
        <v>202</v>
      </c>
      <c r="C330" t="s">
        <v>38</v>
      </c>
      <c r="D330" t="s">
        <v>39</v>
      </c>
      <c r="E330">
        <v>3</v>
      </c>
      <c r="F330" t="s">
        <v>372</v>
      </c>
      <c r="G330">
        <v>6</v>
      </c>
      <c r="H330">
        <v>10</v>
      </c>
      <c r="I330">
        <v>1</v>
      </c>
      <c r="J330">
        <v>41</v>
      </c>
      <c r="K330">
        <v>43</v>
      </c>
      <c r="L330">
        <v>43</v>
      </c>
      <c r="M330">
        <v>2</v>
      </c>
      <c r="N330" t="s">
        <v>111</v>
      </c>
      <c r="O330" t="s">
        <v>42</v>
      </c>
      <c r="P330" t="s">
        <v>92</v>
      </c>
      <c r="Q330" t="s">
        <v>93</v>
      </c>
      <c r="R330" t="s">
        <v>80</v>
      </c>
      <c r="S330" t="s">
        <v>81</v>
      </c>
      <c r="T330" t="s">
        <v>112</v>
      </c>
      <c r="U330">
        <v>1</v>
      </c>
      <c r="V330" t="s">
        <v>94</v>
      </c>
      <c r="W330" t="s">
        <v>259</v>
      </c>
      <c r="X330" t="s">
        <v>191</v>
      </c>
      <c r="Y330">
        <v>1</v>
      </c>
      <c r="Z330">
        <v>3</v>
      </c>
      <c r="AA330">
        <v>48</v>
      </c>
      <c r="AB330">
        <v>1.266</v>
      </c>
      <c r="AC330" t="s">
        <v>259</v>
      </c>
      <c r="AD330">
        <v>4</v>
      </c>
      <c r="AE330">
        <v>5</v>
      </c>
      <c r="AF330">
        <v>0</v>
      </c>
      <c r="AG330">
        <v>3.17</v>
      </c>
      <c r="AH330">
        <v>0.35</v>
      </c>
      <c r="AI330">
        <v>1.2649999999999999</v>
      </c>
    </row>
    <row r="331" spans="1:35" x14ac:dyDescent="0.35">
      <c r="A331">
        <v>202</v>
      </c>
      <c r="B331">
        <v>202</v>
      </c>
      <c r="C331" t="s">
        <v>38</v>
      </c>
      <c r="D331" t="s">
        <v>39</v>
      </c>
      <c r="E331">
        <v>3</v>
      </c>
      <c r="F331" t="s">
        <v>372</v>
      </c>
      <c r="G331">
        <v>6</v>
      </c>
      <c r="H331">
        <v>10</v>
      </c>
      <c r="I331">
        <v>1</v>
      </c>
      <c r="J331">
        <v>42</v>
      </c>
      <c r="K331">
        <v>40</v>
      </c>
      <c r="L331">
        <v>40</v>
      </c>
      <c r="M331">
        <v>2</v>
      </c>
      <c r="N331" t="s">
        <v>105</v>
      </c>
      <c r="O331" t="s">
        <v>42</v>
      </c>
      <c r="P331" t="s">
        <v>74</v>
      </c>
      <c r="Q331" t="s">
        <v>75</v>
      </c>
      <c r="R331" t="s">
        <v>52</v>
      </c>
      <c r="S331" t="s">
        <v>53</v>
      </c>
      <c r="T331" t="s">
        <v>106</v>
      </c>
      <c r="U331">
        <v>1</v>
      </c>
      <c r="V331" t="s">
        <v>76</v>
      </c>
      <c r="W331" t="s">
        <v>179</v>
      </c>
      <c r="X331" t="s">
        <v>207</v>
      </c>
      <c r="Y331">
        <v>1</v>
      </c>
      <c r="Z331">
        <v>3</v>
      </c>
      <c r="AA331">
        <v>48</v>
      </c>
      <c r="AB331">
        <v>1.214</v>
      </c>
      <c r="AC331" t="s">
        <v>207</v>
      </c>
      <c r="AD331">
        <v>4</v>
      </c>
      <c r="AE331">
        <v>4</v>
      </c>
      <c r="AF331">
        <v>0</v>
      </c>
      <c r="AG331">
        <v>1.706</v>
      </c>
      <c r="AH331">
        <v>0.316</v>
      </c>
      <c r="AI331">
        <v>1.2130000000000001</v>
      </c>
    </row>
    <row r="332" spans="1:35" x14ac:dyDescent="0.35">
      <c r="A332">
        <v>202</v>
      </c>
      <c r="B332">
        <v>202</v>
      </c>
      <c r="C332" t="s">
        <v>38</v>
      </c>
      <c r="D332" t="s">
        <v>39</v>
      </c>
      <c r="E332">
        <v>3</v>
      </c>
      <c r="F332" t="s">
        <v>372</v>
      </c>
      <c r="G332">
        <v>6</v>
      </c>
      <c r="H332">
        <v>10</v>
      </c>
      <c r="I332">
        <v>1</v>
      </c>
      <c r="J332">
        <v>43</v>
      </c>
      <c r="K332">
        <v>46</v>
      </c>
      <c r="L332">
        <v>46</v>
      </c>
      <c r="M332">
        <v>2</v>
      </c>
      <c r="N332" t="s">
        <v>115</v>
      </c>
      <c r="O332" t="s">
        <v>42</v>
      </c>
      <c r="P332" t="s">
        <v>84</v>
      </c>
      <c r="Q332" t="s">
        <v>85</v>
      </c>
      <c r="R332" t="s">
        <v>52</v>
      </c>
      <c r="S332" t="s">
        <v>53</v>
      </c>
      <c r="T332" t="s">
        <v>116</v>
      </c>
      <c r="U332">
        <v>1</v>
      </c>
      <c r="V332" t="s">
        <v>54</v>
      </c>
      <c r="W332" t="s">
        <v>155</v>
      </c>
      <c r="X332" t="s">
        <v>245</v>
      </c>
      <c r="Y332">
        <v>2</v>
      </c>
      <c r="Z332">
        <v>3</v>
      </c>
      <c r="AA332">
        <v>48</v>
      </c>
      <c r="AB332">
        <v>1.4670000000000001</v>
      </c>
      <c r="AC332" t="s">
        <v>155</v>
      </c>
      <c r="AD332">
        <v>4</v>
      </c>
      <c r="AE332">
        <v>5</v>
      </c>
      <c r="AF332">
        <v>0</v>
      </c>
      <c r="AG332">
        <v>3.1339999999999999</v>
      </c>
      <c r="AH332">
        <v>0.23300000000000001</v>
      </c>
      <c r="AI332">
        <v>1.46</v>
      </c>
    </row>
    <row r="333" spans="1:35" x14ac:dyDescent="0.35">
      <c r="A333">
        <v>202</v>
      </c>
      <c r="B333">
        <v>202</v>
      </c>
      <c r="C333" t="s">
        <v>38</v>
      </c>
      <c r="D333" t="s">
        <v>39</v>
      </c>
      <c r="E333">
        <v>3</v>
      </c>
      <c r="F333" t="s">
        <v>372</v>
      </c>
      <c r="G333">
        <v>6</v>
      </c>
      <c r="H333">
        <v>10</v>
      </c>
      <c r="I333">
        <v>1</v>
      </c>
      <c r="J333">
        <v>44</v>
      </c>
      <c r="K333">
        <v>37</v>
      </c>
      <c r="L333">
        <v>37</v>
      </c>
      <c r="M333">
        <v>2</v>
      </c>
      <c r="N333" t="s">
        <v>119</v>
      </c>
      <c r="O333" t="s">
        <v>42</v>
      </c>
      <c r="P333" t="s">
        <v>66</v>
      </c>
      <c r="Q333" t="s">
        <v>67</v>
      </c>
      <c r="R333" t="s">
        <v>80</v>
      </c>
      <c r="S333" t="s">
        <v>81</v>
      </c>
      <c r="T333" t="s">
        <v>120</v>
      </c>
      <c r="U333">
        <v>2</v>
      </c>
      <c r="V333" t="s">
        <v>82</v>
      </c>
      <c r="W333" t="s">
        <v>189</v>
      </c>
      <c r="X333" t="s">
        <v>233</v>
      </c>
      <c r="Y333">
        <v>2</v>
      </c>
      <c r="Z333">
        <v>3</v>
      </c>
      <c r="AA333">
        <v>48</v>
      </c>
      <c r="AB333">
        <v>1.0780000000000001</v>
      </c>
      <c r="AC333" t="s">
        <v>82</v>
      </c>
      <c r="AD333">
        <v>3</v>
      </c>
      <c r="AE333">
        <v>4</v>
      </c>
      <c r="AF333">
        <v>0</v>
      </c>
      <c r="AG333">
        <v>2.419</v>
      </c>
      <c r="AH333">
        <v>0.45</v>
      </c>
      <c r="AI333">
        <v>1.0720000000000001</v>
      </c>
    </row>
    <row r="334" spans="1:35" x14ac:dyDescent="0.35">
      <c r="A334">
        <v>202</v>
      </c>
      <c r="B334">
        <v>202</v>
      </c>
      <c r="C334" t="s">
        <v>38</v>
      </c>
      <c r="D334" t="s">
        <v>39</v>
      </c>
      <c r="E334">
        <v>3</v>
      </c>
      <c r="F334" t="s">
        <v>372</v>
      </c>
      <c r="G334">
        <v>6</v>
      </c>
      <c r="H334">
        <v>10</v>
      </c>
      <c r="I334">
        <v>1</v>
      </c>
      <c r="J334">
        <v>45</v>
      </c>
      <c r="K334">
        <v>42</v>
      </c>
      <c r="L334">
        <v>42</v>
      </c>
      <c r="M334">
        <v>2</v>
      </c>
      <c r="N334" t="s">
        <v>113</v>
      </c>
      <c r="O334" t="s">
        <v>42</v>
      </c>
      <c r="P334" t="s">
        <v>102</v>
      </c>
      <c r="Q334" t="s">
        <v>103</v>
      </c>
      <c r="R334" t="s">
        <v>80</v>
      </c>
      <c r="S334" t="s">
        <v>81</v>
      </c>
      <c r="T334" t="s">
        <v>114</v>
      </c>
      <c r="U334">
        <v>1</v>
      </c>
      <c r="V334" t="s">
        <v>122</v>
      </c>
      <c r="W334" t="s">
        <v>255</v>
      </c>
      <c r="X334" t="s">
        <v>187</v>
      </c>
      <c r="Y334">
        <v>2</v>
      </c>
      <c r="Z334">
        <v>3</v>
      </c>
      <c r="AA334">
        <v>48</v>
      </c>
      <c r="AB334">
        <v>1.175</v>
      </c>
      <c r="AC334" t="s">
        <v>114</v>
      </c>
      <c r="AD334">
        <v>1</v>
      </c>
      <c r="AE334">
        <v>1</v>
      </c>
      <c r="AF334">
        <v>1</v>
      </c>
      <c r="AG334">
        <v>0.8</v>
      </c>
      <c r="AH334">
        <v>1.75</v>
      </c>
      <c r="AI334">
        <v>1.1719999999999999</v>
      </c>
    </row>
    <row r="335" spans="1:35" x14ac:dyDescent="0.35">
      <c r="A335">
        <v>202</v>
      </c>
      <c r="B335">
        <v>202</v>
      </c>
      <c r="C335" t="s">
        <v>38</v>
      </c>
      <c r="D335" t="s">
        <v>39</v>
      </c>
      <c r="E335">
        <v>3</v>
      </c>
      <c r="F335" t="s">
        <v>372</v>
      </c>
      <c r="G335">
        <v>6</v>
      </c>
      <c r="H335">
        <v>10</v>
      </c>
      <c r="I335">
        <v>1</v>
      </c>
      <c r="J335">
        <v>46</v>
      </c>
      <c r="K335">
        <v>48</v>
      </c>
      <c r="L335">
        <v>48</v>
      </c>
      <c r="M335">
        <v>2</v>
      </c>
      <c r="N335" t="s">
        <v>49</v>
      </c>
      <c r="O335" t="s">
        <v>42</v>
      </c>
      <c r="P335" t="s">
        <v>50</v>
      </c>
      <c r="Q335" t="s">
        <v>51</v>
      </c>
      <c r="R335" t="s">
        <v>52</v>
      </c>
      <c r="S335" t="s">
        <v>53</v>
      </c>
      <c r="T335" t="s">
        <v>54</v>
      </c>
      <c r="U335">
        <v>4</v>
      </c>
      <c r="V335" t="s">
        <v>88</v>
      </c>
      <c r="W335" t="s">
        <v>241</v>
      </c>
      <c r="X335" t="s">
        <v>171</v>
      </c>
      <c r="Y335">
        <v>1</v>
      </c>
      <c r="Z335">
        <v>3</v>
      </c>
      <c r="AA335">
        <v>48</v>
      </c>
      <c r="AB335">
        <v>1.1950000000000001</v>
      </c>
      <c r="AC335" t="s">
        <v>54</v>
      </c>
      <c r="AD335">
        <v>1</v>
      </c>
      <c r="AE335">
        <v>4</v>
      </c>
      <c r="AF335">
        <v>1</v>
      </c>
      <c r="AG335">
        <v>2.0009999999999999</v>
      </c>
      <c r="AH335">
        <v>0.433</v>
      </c>
      <c r="AI335">
        <v>1.1919999999999999</v>
      </c>
    </row>
    <row r="336" spans="1:35" x14ac:dyDescent="0.35">
      <c r="A336">
        <v>202</v>
      </c>
      <c r="B336">
        <v>202</v>
      </c>
      <c r="C336" t="s">
        <v>38</v>
      </c>
      <c r="D336" t="s">
        <v>39</v>
      </c>
      <c r="E336">
        <v>3</v>
      </c>
      <c r="F336" t="s">
        <v>372</v>
      </c>
      <c r="G336">
        <v>6</v>
      </c>
      <c r="H336">
        <v>10</v>
      </c>
      <c r="I336">
        <v>1</v>
      </c>
      <c r="J336">
        <v>47</v>
      </c>
      <c r="K336">
        <v>41</v>
      </c>
      <c r="L336">
        <v>41</v>
      </c>
      <c r="M336">
        <v>2</v>
      </c>
      <c r="N336" t="s">
        <v>101</v>
      </c>
      <c r="O336" t="s">
        <v>42</v>
      </c>
      <c r="P336" t="s">
        <v>102</v>
      </c>
      <c r="Q336" t="s">
        <v>103</v>
      </c>
      <c r="R336" t="s">
        <v>45</v>
      </c>
      <c r="S336" t="s">
        <v>46</v>
      </c>
      <c r="T336" t="s">
        <v>104</v>
      </c>
      <c r="U336">
        <v>1</v>
      </c>
      <c r="V336" t="s">
        <v>114</v>
      </c>
      <c r="W336" t="s">
        <v>183</v>
      </c>
      <c r="X336" t="s">
        <v>210</v>
      </c>
      <c r="Y336">
        <v>1</v>
      </c>
      <c r="Z336">
        <v>3</v>
      </c>
      <c r="AA336">
        <v>48</v>
      </c>
      <c r="AB336">
        <v>1.2250000000000001</v>
      </c>
      <c r="AC336" t="s">
        <v>104</v>
      </c>
      <c r="AD336">
        <v>1</v>
      </c>
      <c r="AE336">
        <v>1</v>
      </c>
      <c r="AF336">
        <v>1</v>
      </c>
      <c r="AG336">
        <v>1.782</v>
      </c>
      <c r="AH336">
        <v>0.36699999999999999</v>
      </c>
      <c r="AI336">
        <v>1.2210000000000001</v>
      </c>
    </row>
    <row r="337" spans="1:35" x14ac:dyDescent="0.35">
      <c r="A337">
        <v>202</v>
      </c>
      <c r="B337">
        <v>202</v>
      </c>
      <c r="C337" t="s">
        <v>38</v>
      </c>
      <c r="D337" t="s">
        <v>39</v>
      </c>
      <c r="E337">
        <v>3</v>
      </c>
      <c r="F337" t="s">
        <v>372</v>
      </c>
      <c r="G337">
        <v>6</v>
      </c>
      <c r="H337">
        <v>10</v>
      </c>
      <c r="I337">
        <v>1</v>
      </c>
      <c r="J337">
        <v>48</v>
      </c>
      <c r="K337">
        <v>39</v>
      </c>
      <c r="L337">
        <v>39</v>
      </c>
      <c r="M337">
        <v>2</v>
      </c>
      <c r="N337" t="s">
        <v>73</v>
      </c>
      <c r="O337" t="s">
        <v>42</v>
      </c>
      <c r="P337" t="s">
        <v>74</v>
      </c>
      <c r="Q337" t="s">
        <v>75</v>
      </c>
      <c r="R337" t="s">
        <v>45</v>
      </c>
      <c r="S337" t="s">
        <v>46</v>
      </c>
      <c r="T337" t="s">
        <v>76</v>
      </c>
      <c r="U337">
        <v>5</v>
      </c>
      <c r="V337" t="s">
        <v>110</v>
      </c>
      <c r="W337" t="s">
        <v>151</v>
      </c>
      <c r="X337" t="s">
        <v>253</v>
      </c>
      <c r="Y337">
        <v>2</v>
      </c>
      <c r="Z337">
        <v>3</v>
      </c>
      <c r="AA337">
        <v>48</v>
      </c>
      <c r="AB337">
        <v>0.89400000000000002</v>
      </c>
      <c r="AC337" t="s">
        <v>76</v>
      </c>
      <c r="AD337">
        <v>1</v>
      </c>
      <c r="AE337">
        <v>5</v>
      </c>
      <c r="AF337">
        <v>1</v>
      </c>
      <c r="AG337">
        <v>1.7090000000000001</v>
      </c>
      <c r="AH337">
        <v>0.89900000000000002</v>
      </c>
      <c r="AI337">
        <v>0.89900000000000002</v>
      </c>
    </row>
    <row r="338" spans="1:35" x14ac:dyDescent="0.35">
      <c r="A338">
        <v>202</v>
      </c>
      <c r="B338">
        <v>202</v>
      </c>
      <c r="C338" t="s">
        <v>38</v>
      </c>
      <c r="D338" t="s">
        <v>39</v>
      </c>
      <c r="E338">
        <v>3</v>
      </c>
      <c r="F338" t="s">
        <v>372</v>
      </c>
      <c r="G338">
        <v>6</v>
      </c>
      <c r="H338">
        <v>10</v>
      </c>
      <c r="I338">
        <v>1</v>
      </c>
      <c r="J338">
        <v>49</v>
      </c>
      <c r="K338">
        <v>52</v>
      </c>
      <c r="L338">
        <v>52</v>
      </c>
      <c r="M338">
        <v>2</v>
      </c>
      <c r="N338" t="s">
        <v>166</v>
      </c>
      <c r="O338" t="s">
        <v>124</v>
      </c>
      <c r="P338" t="s">
        <v>167</v>
      </c>
      <c r="Q338" t="s">
        <v>168</v>
      </c>
      <c r="R338" t="s">
        <v>150</v>
      </c>
      <c r="S338" t="s">
        <v>53</v>
      </c>
      <c r="T338" t="s">
        <v>169</v>
      </c>
      <c r="U338">
        <v>5</v>
      </c>
      <c r="V338" t="s">
        <v>195</v>
      </c>
      <c r="W338" t="s">
        <v>68</v>
      </c>
      <c r="X338" t="s">
        <v>243</v>
      </c>
      <c r="Y338">
        <v>1</v>
      </c>
      <c r="Z338">
        <v>3</v>
      </c>
      <c r="AA338">
        <v>48</v>
      </c>
      <c r="AB338">
        <v>1.7250000000000001</v>
      </c>
      <c r="AC338" t="s">
        <v>195</v>
      </c>
      <c r="AD338">
        <v>2</v>
      </c>
      <c r="AE338">
        <v>1</v>
      </c>
      <c r="AF338">
        <v>0</v>
      </c>
      <c r="AG338">
        <v>2.2370000000000001</v>
      </c>
      <c r="AH338">
        <v>0.4</v>
      </c>
      <c r="AI338">
        <v>1.72</v>
      </c>
    </row>
    <row r="339" spans="1:35" x14ac:dyDescent="0.35">
      <c r="A339">
        <v>202</v>
      </c>
      <c r="B339">
        <v>202</v>
      </c>
      <c r="C339" t="s">
        <v>38</v>
      </c>
      <c r="D339" t="s">
        <v>39</v>
      </c>
      <c r="E339">
        <v>3</v>
      </c>
      <c r="F339" t="s">
        <v>372</v>
      </c>
      <c r="G339">
        <v>6</v>
      </c>
      <c r="H339">
        <v>10</v>
      </c>
      <c r="I339">
        <v>1</v>
      </c>
      <c r="J339">
        <v>50</v>
      </c>
      <c r="K339">
        <v>58</v>
      </c>
      <c r="L339">
        <v>58</v>
      </c>
      <c r="M339">
        <v>2</v>
      </c>
      <c r="N339" t="s">
        <v>190</v>
      </c>
      <c r="O339" t="s">
        <v>124</v>
      </c>
      <c r="P339" t="s">
        <v>181</v>
      </c>
      <c r="Q339" t="s">
        <v>182</v>
      </c>
      <c r="R339" t="s">
        <v>150</v>
      </c>
      <c r="S339" t="s">
        <v>53</v>
      </c>
      <c r="T339" t="s">
        <v>191</v>
      </c>
      <c r="U339">
        <v>2</v>
      </c>
      <c r="V339" t="s">
        <v>169</v>
      </c>
      <c r="W339" t="s">
        <v>245</v>
      </c>
      <c r="X339" t="s">
        <v>100</v>
      </c>
      <c r="Y339">
        <v>2</v>
      </c>
      <c r="Z339">
        <v>3</v>
      </c>
      <c r="AA339">
        <v>48</v>
      </c>
      <c r="AB339">
        <v>1.216</v>
      </c>
      <c r="AC339" t="s">
        <v>191</v>
      </c>
      <c r="AD339">
        <v>1</v>
      </c>
      <c r="AE339">
        <v>2</v>
      </c>
      <c r="AF339">
        <v>1</v>
      </c>
      <c r="AG339">
        <v>1.758</v>
      </c>
      <c r="AH339">
        <v>0.23300000000000001</v>
      </c>
      <c r="AI339">
        <v>1.21</v>
      </c>
    </row>
    <row r="340" spans="1:35" x14ac:dyDescent="0.35">
      <c r="A340">
        <v>202</v>
      </c>
      <c r="B340">
        <v>202</v>
      </c>
      <c r="C340" t="s">
        <v>38</v>
      </c>
      <c r="D340" t="s">
        <v>39</v>
      </c>
      <c r="E340">
        <v>3</v>
      </c>
      <c r="F340" t="s">
        <v>372</v>
      </c>
      <c r="G340">
        <v>6</v>
      </c>
      <c r="H340">
        <v>10</v>
      </c>
      <c r="I340">
        <v>1</v>
      </c>
      <c r="J340">
        <v>51</v>
      </c>
      <c r="K340">
        <v>53</v>
      </c>
      <c r="L340">
        <v>53</v>
      </c>
      <c r="M340">
        <v>2</v>
      </c>
      <c r="N340" t="s">
        <v>172</v>
      </c>
      <c r="O340" t="s">
        <v>124</v>
      </c>
      <c r="P340" t="s">
        <v>143</v>
      </c>
      <c r="Q340" t="s">
        <v>144</v>
      </c>
      <c r="R340" t="s">
        <v>127</v>
      </c>
      <c r="S340" t="s">
        <v>46</v>
      </c>
      <c r="T340" t="s">
        <v>173</v>
      </c>
      <c r="U340">
        <v>5</v>
      </c>
      <c r="V340" t="s">
        <v>145</v>
      </c>
      <c r="W340" t="s">
        <v>233</v>
      </c>
      <c r="X340" t="s">
        <v>94</v>
      </c>
      <c r="Y340">
        <v>1</v>
      </c>
      <c r="Z340">
        <v>3</v>
      </c>
      <c r="AA340">
        <v>48</v>
      </c>
      <c r="AB340">
        <v>1.226</v>
      </c>
      <c r="AC340" t="s">
        <v>173</v>
      </c>
      <c r="AD340">
        <v>1</v>
      </c>
      <c r="AE340">
        <v>5</v>
      </c>
      <c r="AF340">
        <v>1</v>
      </c>
      <c r="AG340">
        <v>2.3519999999999999</v>
      </c>
      <c r="AH340">
        <v>0.26600000000000001</v>
      </c>
      <c r="AI340">
        <v>1.228</v>
      </c>
    </row>
    <row r="341" spans="1:35" x14ac:dyDescent="0.35">
      <c r="A341">
        <v>202</v>
      </c>
      <c r="B341">
        <v>202</v>
      </c>
      <c r="C341" t="s">
        <v>38</v>
      </c>
      <c r="D341" t="s">
        <v>39</v>
      </c>
      <c r="E341">
        <v>3</v>
      </c>
      <c r="F341" t="s">
        <v>372</v>
      </c>
      <c r="G341">
        <v>6</v>
      </c>
      <c r="H341">
        <v>10</v>
      </c>
      <c r="I341">
        <v>1</v>
      </c>
      <c r="J341">
        <v>52</v>
      </c>
      <c r="K341">
        <v>56</v>
      </c>
      <c r="L341">
        <v>56</v>
      </c>
      <c r="M341">
        <v>2</v>
      </c>
      <c r="N341" t="s">
        <v>160</v>
      </c>
      <c r="O341" t="s">
        <v>124</v>
      </c>
      <c r="P341" t="s">
        <v>139</v>
      </c>
      <c r="Q341" t="s">
        <v>140</v>
      </c>
      <c r="R341" t="s">
        <v>147</v>
      </c>
      <c r="S341" t="s">
        <v>63</v>
      </c>
      <c r="T341" t="s">
        <v>161</v>
      </c>
      <c r="U341">
        <v>2</v>
      </c>
      <c r="V341" t="s">
        <v>141</v>
      </c>
      <c r="W341" t="s">
        <v>238</v>
      </c>
      <c r="X341" t="s">
        <v>90</v>
      </c>
      <c r="Y341">
        <v>1</v>
      </c>
      <c r="Z341">
        <v>3</v>
      </c>
      <c r="AA341">
        <v>48</v>
      </c>
      <c r="AB341">
        <v>1.204</v>
      </c>
      <c r="AC341" t="s">
        <v>161</v>
      </c>
      <c r="AD341">
        <v>1</v>
      </c>
      <c r="AE341">
        <v>2</v>
      </c>
      <c r="AF341">
        <v>1</v>
      </c>
      <c r="AG341">
        <v>1.452</v>
      </c>
      <c r="AH341">
        <v>0.217</v>
      </c>
      <c r="AI341">
        <v>1.202</v>
      </c>
    </row>
    <row r="342" spans="1:35" x14ac:dyDescent="0.35">
      <c r="A342">
        <v>202</v>
      </c>
      <c r="B342">
        <v>202</v>
      </c>
      <c r="C342" t="s">
        <v>38</v>
      </c>
      <c r="D342" t="s">
        <v>39</v>
      </c>
      <c r="E342">
        <v>3</v>
      </c>
      <c r="F342" t="s">
        <v>372</v>
      </c>
      <c r="G342">
        <v>6</v>
      </c>
      <c r="H342">
        <v>10</v>
      </c>
      <c r="I342">
        <v>1</v>
      </c>
      <c r="J342">
        <v>53</v>
      </c>
      <c r="K342">
        <v>49</v>
      </c>
      <c r="L342">
        <v>49</v>
      </c>
      <c r="M342">
        <v>2</v>
      </c>
      <c r="N342" t="s">
        <v>129</v>
      </c>
      <c r="O342" t="s">
        <v>124</v>
      </c>
      <c r="P342" t="s">
        <v>130</v>
      </c>
      <c r="Q342" t="s">
        <v>131</v>
      </c>
      <c r="R342" t="s">
        <v>132</v>
      </c>
      <c r="S342" t="s">
        <v>81</v>
      </c>
      <c r="T342" t="s">
        <v>133</v>
      </c>
      <c r="U342">
        <v>5</v>
      </c>
      <c r="V342" t="s">
        <v>193</v>
      </c>
      <c r="W342" t="s">
        <v>204</v>
      </c>
      <c r="X342" t="s">
        <v>96</v>
      </c>
      <c r="Y342">
        <v>1</v>
      </c>
      <c r="Z342">
        <v>3</v>
      </c>
      <c r="AA342">
        <v>48</v>
      </c>
      <c r="AB342">
        <v>1.125</v>
      </c>
      <c r="AC342" t="s">
        <v>96</v>
      </c>
      <c r="AD342">
        <v>4</v>
      </c>
      <c r="AE342">
        <v>4</v>
      </c>
      <c r="AF342">
        <v>0</v>
      </c>
      <c r="AG342">
        <v>1.56</v>
      </c>
      <c r="AH342">
        <v>0.36699999999999999</v>
      </c>
      <c r="AI342">
        <v>1.129</v>
      </c>
    </row>
    <row r="343" spans="1:35" x14ac:dyDescent="0.35">
      <c r="A343">
        <v>202</v>
      </c>
      <c r="B343">
        <v>202</v>
      </c>
      <c r="C343" t="s">
        <v>38</v>
      </c>
      <c r="D343" t="s">
        <v>39</v>
      </c>
      <c r="E343">
        <v>3</v>
      </c>
      <c r="F343" t="s">
        <v>372</v>
      </c>
      <c r="G343">
        <v>6</v>
      </c>
      <c r="H343">
        <v>10</v>
      </c>
      <c r="I343">
        <v>1</v>
      </c>
      <c r="J343">
        <v>54</v>
      </c>
      <c r="K343">
        <v>60</v>
      </c>
      <c r="L343">
        <v>60</v>
      </c>
      <c r="M343">
        <v>2</v>
      </c>
      <c r="N343" t="s">
        <v>196</v>
      </c>
      <c r="O343" t="s">
        <v>124</v>
      </c>
      <c r="P343" t="s">
        <v>185</v>
      </c>
      <c r="Q343" t="s">
        <v>186</v>
      </c>
      <c r="R343" t="s">
        <v>150</v>
      </c>
      <c r="S343" t="s">
        <v>53</v>
      </c>
      <c r="T343" t="s">
        <v>197</v>
      </c>
      <c r="U343">
        <v>4</v>
      </c>
      <c r="V343" t="s">
        <v>187</v>
      </c>
      <c r="W343" t="s">
        <v>210</v>
      </c>
      <c r="X343" t="s">
        <v>120</v>
      </c>
      <c r="Y343">
        <v>1</v>
      </c>
      <c r="Z343">
        <v>3</v>
      </c>
      <c r="AA343">
        <v>48</v>
      </c>
      <c r="AB343">
        <v>1.4870000000000001</v>
      </c>
      <c r="AC343" t="s">
        <v>197</v>
      </c>
      <c r="AD343">
        <v>1</v>
      </c>
      <c r="AE343">
        <v>4</v>
      </c>
      <c r="AF343">
        <v>1</v>
      </c>
      <c r="AG343">
        <v>0.7</v>
      </c>
      <c r="AH343">
        <v>0.41599999999999998</v>
      </c>
      <c r="AI343">
        <v>1.4850000000000001</v>
      </c>
    </row>
    <row r="344" spans="1:35" x14ac:dyDescent="0.35">
      <c r="A344">
        <v>202</v>
      </c>
      <c r="B344">
        <v>202</v>
      </c>
      <c r="C344" t="s">
        <v>38</v>
      </c>
      <c r="D344" t="s">
        <v>39</v>
      </c>
      <c r="E344">
        <v>3</v>
      </c>
      <c r="F344" t="s">
        <v>372</v>
      </c>
      <c r="G344">
        <v>6</v>
      </c>
      <c r="H344">
        <v>10</v>
      </c>
      <c r="I344">
        <v>1</v>
      </c>
      <c r="J344">
        <v>55</v>
      </c>
      <c r="K344">
        <v>51</v>
      </c>
      <c r="L344">
        <v>51</v>
      </c>
      <c r="M344">
        <v>2</v>
      </c>
      <c r="N344" t="s">
        <v>194</v>
      </c>
      <c r="O344" t="s">
        <v>124</v>
      </c>
      <c r="P344" t="s">
        <v>167</v>
      </c>
      <c r="Q344" t="s">
        <v>168</v>
      </c>
      <c r="R344" t="s">
        <v>127</v>
      </c>
      <c r="S344" t="s">
        <v>46</v>
      </c>
      <c r="T344" t="s">
        <v>195</v>
      </c>
      <c r="U344">
        <v>2</v>
      </c>
      <c r="V344" t="s">
        <v>173</v>
      </c>
      <c r="W344" t="s">
        <v>86</v>
      </c>
      <c r="X344" t="s">
        <v>247</v>
      </c>
      <c r="Y344">
        <v>2</v>
      </c>
      <c r="Z344">
        <v>3</v>
      </c>
      <c r="AA344">
        <v>48</v>
      </c>
      <c r="AB344">
        <v>1.0669999999999999</v>
      </c>
      <c r="AC344" t="s">
        <v>173</v>
      </c>
      <c r="AD344">
        <v>3</v>
      </c>
      <c r="AE344">
        <v>5</v>
      </c>
      <c r="AF344">
        <v>0</v>
      </c>
      <c r="AG344">
        <v>1.72</v>
      </c>
      <c r="AH344">
        <v>1.4670000000000001</v>
      </c>
      <c r="AI344">
        <v>1.0680000000000001</v>
      </c>
    </row>
    <row r="345" spans="1:35" x14ac:dyDescent="0.35">
      <c r="A345">
        <v>202</v>
      </c>
      <c r="B345">
        <v>202</v>
      </c>
      <c r="C345" t="s">
        <v>38</v>
      </c>
      <c r="D345" t="s">
        <v>39</v>
      </c>
      <c r="E345">
        <v>3</v>
      </c>
      <c r="F345" t="s">
        <v>372</v>
      </c>
      <c r="G345">
        <v>6</v>
      </c>
      <c r="H345">
        <v>10</v>
      </c>
      <c r="I345">
        <v>1</v>
      </c>
      <c r="J345">
        <v>56</v>
      </c>
      <c r="K345">
        <v>59</v>
      </c>
      <c r="L345">
        <v>59</v>
      </c>
      <c r="M345">
        <v>2</v>
      </c>
      <c r="N345" t="s">
        <v>184</v>
      </c>
      <c r="O345" t="s">
        <v>124</v>
      </c>
      <c r="P345" t="s">
        <v>185</v>
      </c>
      <c r="Q345" t="s">
        <v>186</v>
      </c>
      <c r="R345" t="s">
        <v>127</v>
      </c>
      <c r="S345" t="s">
        <v>46</v>
      </c>
      <c r="T345" t="s">
        <v>187</v>
      </c>
      <c r="U345">
        <v>5</v>
      </c>
      <c r="V345" t="s">
        <v>128</v>
      </c>
      <c r="W345" t="s">
        <v>82</v>
      </c>
      <c r="X345" t="s">
        <v>255</v>
      </c>
      <c r="Y345">
        <v>2</v>
      </c>
      <c r="Z345">
        <v>3</v>
      </c>
      <c r="AA345">
        <v>48</v>
      </c>
      <c r="AB345">
        <v>1.1879999999999999</v>
      </c>
      <c r="AC345" t="s">
        <v>187</v>
      </c>
      <c r="AD345">
        <v>1</v>
      </c>
      <c r="AE345">
        <v>5</v>
      </c>
      <c r="AF345">
        <v>1</v>
      </c>
      <c r="AG345">
        <v>0.49199999999999999</v>
      </c>
      <c r="AH345">
        <v>0.3</v>
      </c>
      <c r="AI345">
        <v>1.1870000000000001</v>
      </c>
    </row>
    <row r="346" spans="1:35" x14ac:dyDescent="0.35">
      <c r="A346">
        <v>202</v>
      </c>
      <c r="B346">
        <v>202</v>
      </c>
      <c r="C346" t="s">
        <v>38</v>
      </c>
      <c r="D346" t="s">
        <v>39</v>
      </c>
      <c r="E346">
        <v>3</v>
      </c>
      <c r="F346" t="s">
        <v>372</v>
      </c>
      <c r="G346">
        <v>6</v>
      </c>
      <c r="H346">
        <v>10</v>
      </c>
      <c r="I346">
        <v>1</v>
      </c>
      <c r="J346">
        <v>57</v>
      </c>
      <c r="K346">
        <v>50</v>
      </c>
      <c r="L346">
        <v>50</v>
      </c>
      <c r="M346">
        <v>2</v>
      </c>
      <c r="N346" t="s">
        <v>192</v>
      </c>
      <c r="O346" t="s">
        <v>124</v>
      </c>
      <c r="P346" t="s">
        <v>130</v>
      </c>
      <c r="Q346" t="s">
        <v>131</v>
      </c>
      <c r="R346" t="s">
        <v>147</v>
      </c>
      <c r="S346" t="s">
        <v>63</v>
      </c>
      <c r="T346" t="s">
        <v>193</v>
      </c>
      <c r="U346">
        <v>5</v>
      </c>
      <c r="V346" t="s">
        <v>155</v>
      </c>
      <c r="W346" t="s">
        <v>106</v>
      </c>
      <c r="X346" t="s">
        <v>213</v>
      </c>
      <c r="Y346">
        <v>2</v>
      </c>
      <c r="Z346">
        <v>3</v>
      </c>
      <c r="AA346">
        <v>48</v>
      </c>
      <c r="AB346">
        <v>1.147</v>
      </c>
      <c r="AC346" t="s">
        <v>213</v>
      </c>
      <c r="AD346">
        <v>4</v>
      </c>
      <c r="AE346">
        <v>1</v>
      </c>
      <c r="AF346">
        <v>0</v>
      </c>
      <c r="AG346">
        <v>1.532</v>
      </c>
      <c r="AH346">
        <v>0.36599999999999999</v>
      </c>
      <c r="AI346">
        <v>1.1479999999999999</v>
      </c>
    </row>
    <row r="347" spans="1:35" x14ac:dyDescent="0.35">
      <c r="A347">
        <v>202</v>
      </c>
      <c r="B347">
        <v>202</v>
      </c>
      <c r="C347" t="s">
        <v>38</v>
      </c>
      <c r="D347" t="s">
        <v>39</v>
      </c>
      <c r="E347">
        <v>3</v>
      </c>
      <c r="F347" t="s">
        <v>372</v>
      </c>
      <c r="G347">
        <v>6</v>
      </c>
      <c r="H347">
        <v>10</v>
      </c>
      <c r="I347">
        <v>1</v>
      </c>
      <c r="J347">
        <v>58</v>
      </c>
      <c r="K347">
        <v>55</v>
      </c>
      <c r="L347">
        <v>55</v>
      </c>
      <c r="M347">
        <v>2</v>
      </c>
      <c r="N347" t="s">
        <v>138</v>
      </c>
      <c r="O347" t="s">
        <v>124</v>
      </c>
      <c r="P347" t="s">
        <v>139</v>
      </c>
      <c r="Q347" t="s">
        <v>140</v>
      </c>
      <c r="R347" t="s">
        <v>132</v>
      </c>
      <c r="S347" t="s">
        <v>81</v>
      </c>
      <c r="T347" t="s">
        <v>141</v>
      </c>
      <c r="U347">
        <v>4</v>
      </c>
      <c r="V347" t="s">
        <v>159</v>
      </c>
      <c r="W347" t="s">
        <v>58</v>
      </c>
      <c r="X347" t="s">
        <v>219</v>
      </c>
      <c r="Y347">
        <v>2</v>
      </c>
      <c r="Z347">
        <v>3</v>
      </c>
      <c r="AA347">
        <v>48</v>
      </c>
      <c r="AB347">
        <v>1.155</v>
      </c>
      <c r="AC347" t="s">
        <v>141</v>
      </c>
      <c r="AD347">
        <v>1</v>
      </c>
      <c r="AE347">
        <v>4</v>
      </c>
      <c r="AF347">
        <v>1</v>
      </c>
      <c r="AG347">
        <v>1.571</v>
      </c>
      <c r="AH347">
        <v>0.35</v>
      </c>
      <c r="AI347">
        <v>1.1539999999999999</v>
      </c>
    </row>
    <row r="348" spans="1:35" x14ac:dyDescent="0.35">
      <c r="A348">
        <v>202</v>
      </c>
      <c r="B348">
        <v>202</v>
      </c>
      <c r="C348" t="s">
        <v>38</v>
      </c>
      <c r="D348" t="s">
        <v>39</v>
      </c>
      <c r="E348">
        <v>3</v>
      </c>
      <c r="F348" t="s">
        <v>372</v>
      </c>
      <c r="G348">
        <v>6</v>
      </c>
      <c r="H348">
        <v>10</v>
      </c>
      <c r="I348">
        <v>1</v>
      </c>
      <c r="J348">
        <v>59</v>
      </c>
      <c r="K348">
        <v>57</v>
      </c>
      <c r="L348">
        <v>57</v>
      </c>
      <c r="M348">
        <v>2</v>
      </c>
      <c r="N348" t="s">
        <v>180</v>
      </c>
      <c r="O348" t="s">
        <v>124</v>
      </c>
      <c r="P348" t="s">
        <v>181</v>
      </c>
      <c r="Q348" t="s">
        <v>182</v>
      </c>
      <c r="R348" t="s">
        <v>147</v>
      </c>
      <c r="S348" t="s">
        <v>63</v>
      </c>
      <c r="T348" t="s">
        <v>183</v>
      </c>
      <c r="U348">
        <v>5</v>
      </c>
      <c r="V348" t="s">
        <v>191</v>
      </c>
      <c r="W348" t="s">
        <v>207</v>
      </c>
      <c r="X348" t="s">
        <v>76</v>
      </c>
      <c r="Y348">
        <v>1</v>
      </c>
      <c r="Z348">
        <v>3</v>
      </c>
      <c r="AA348">
        <v>48</v>
      </c>
      <c r="AB348">
        <v>1.2569999999999999</v>
      </c>
      <c r="AC348" t="s">
        <v>207</v>
      </c>
      <c r="AD348">
        <v>4</v>
      </c>
      <c r="AE348">
        <v>1</v>
      </c>
      <c r="AF348">
        <v>0</v>
      </c>
      <c r="AG348">
        <v>2.25</v>
      </c>
      <c r="AH348">
        <v>1.1839999999999999</v>
      </c>
      <c r="AI348">
        <v>1.2569999999999999</v>
      </c>
    </row>
    <row r="349" spans="1:35" x14ac:dyDescent="0.35">
      <c r="A349">
        <v>202</v>
      </c>
      <c r="B349">
        <v>202</v>
      </c>
      <c r="C349" t="s">
        <v>38</v>
      </c>
      <c r="D349" t="s">
        <v>39</v>
      </c>
      <c r="E349">
        <v>3</v>
      </c>
      <c r="F349" t="s">
        <v>372</v>
      </c>
      <c r="G349">
        <v>6</v>
      </c>
      <c r="H349">
        <v>10</v>
      </c>
      <c r="I349">
        <v>1</v>
      </c>
      <c r="J349">
        <v>60</v>
      </c>
      <c r="K349">
        <v>54</v>
      </c>
      <c r="L349">
        <v>54</v>
      </c>
      <c r="M349">
        <v>2</v>
      </c>
      <c r="N349" t="s">
        <v>142</v>
      </c>
      <c r="O349" t="s">
        <v>124</v>
      </c>
      <c r="P349" t="s">
        <v>143</v>
      </c>
      <c r="Q349" t="s">
        <v>144</v>
      </c>
      <c r="R349" t="s">
        <v>132</v>
      </c>
      <c r="S349" t="s">
        <v>81</v>
      </c>
      <c r="T349" t="s">
        <v>145</v>
      </c>
      <c r="U349">
        <v>4</v>
      </c>
      <c r="V349" t="s">
        <v>133</v>
      </c>
      <c r="W349" t="s">
        <v>249</v>
      </c>
      <c r="X349" t="s">
        <v>88</v>
      </c>
      <c r="Y349">
        <v>2</v>
      </c>
      <c r="Z349">
        <v>3</v>
      </c>
      <c r="AA349">
        <v>48</v>
      </c>
      <c r="AB349">
        <v>1.276</v>
      </c>
      <c r="AC349" t="s">
        <v>249</v>
      </c>
      <c r="AD349">
        <v>4</v>
      </c>
      <c r="AE349">
        <v>2</v>
      </c>
      <c r="AF349">
        <v>0</v>
      </c>
      <c r="AG349">
        <v>1.6539999999999999</v>
      </c>
      <c r="AH349">
        <v>0.316</v>
      </c>
      <c r="AI349">
        <v>1.274</v>
      </c>
    </row>
    <row r="350" spans="1:35" x14ac:dyDescent="0.35">
      <c r="A350">
        <v>202</v>
      </c>
      <c r="B350">
        <v>202</v>
      </c>
      <c r="C350" t="s">
        <v>38</v>
      </c>
      <c r="D350" t="s">
        <v>39</v>
      </c>
      <c r="E350">
        <v>3</v>
      </c>
      <c r="F350" t="s">
        <v>372</v>
      </c>
      <c r="G350">
        <v>6</v>
      </c>
      <c r="H350">
        <v>10</v>
      </c>
      <c r="I350">
        <v>1</v>
      </c>
      <c r="J350">
        <v>61</v>
      </c>
      <c r="K350">
        <v>64</v>
      </c>
      <c r="L350">
        <v>64</v>
      </c>
      <c r="M350">
        <v>2</v>
      </c>
      <c r="N350" t="s">
        <v>237</v>
      </c>
      <c r="O350" t="s">
        <v>201</v>
      </c>
      <c r="P350" t="s">
        <v>202</v>
      </c>
      <c r="Q350" t="s">
        <v>224</v>
      </c>
      <c r="R350" t="s">
        <v>202</v>
      </c>
      <c r="S350" t="s">
        <v>53</v>
      </c>
      <c r="T350" t="s">
        <v>238</v>
      </c>
      <c r="U350">
        <v>4</v>
      </c>
      <c r="V350" t="s">
        <v>225</v>
      </c>
      <c r="W350" t="s">
        <v>94</v>
      </c>
      <c r="X350" t="s">
        <v>165</v>
      </c>
      <c r="Y350">
        <v>1</v>
      </c>
      <c r="Z350">
        <v>3</v>
      </c>
      <c r="AA350">
        <v>48</v>
      </c>
      <c r="AB350">
        <v>1.1180000000000001</v>
      </c>
      <c r="AC350" t="s">
        <v>225</v>
      </c>
      <c r="AD350">
        <v>2</v>
      </c>
      <c r="AE350">
        <v>5</v>
      </c>
      <c r="AF350">
        <v>0</v>
      </c>
      <c r="AG350">
        <v>1.0620000000000001</v>
      </c>
      <c r="AH350">
        <v>0.41699999999999998</v>
      </c>
      <c r="AI350">
        <v>1.1140000000000001</v>
      </c>
    </row>
    <row r="351" spans="1:35" x14ac:dyDescent="0.35">
      <c r="A351">
        <v>202</v>
      </c>
      <c r="B351">
        <v>202</v>
      </c>
      <c r="C351" t="s">
        <v>38</v>
      </c>
      <c r="D351" t="s">
        <v>39</v>
      </c>
      <c r="E351">
        <v>3</v>
      </c>
      <c r="F351" t="s">
        <v>372</v>
      </c>
      <c r="G351">
        <v>6</v>
      </c>
      <c r="H351">
        <v>10</v>
      </c>
      <c r="I351">
        <v>1</v>
      </c>
      <c r="J351">
        <v>62</v>
      </c>
      <c r="K351">
        <v>65</v>
      </c>
      <c r="L351">
        <v>65</v>
      </c>
      <c r="M351">
        <v>2</v>
      </c>
      <c r="N351" t="s">
        <v>200</v>
      </c>
      <c r="O351" t="s">
        <v>201</v>
      </c>
      <c r="P351" t="s">
        <v>202</v>
      </c>
      <c r="Q351" t="s">
        <v>203</v>
      </c>
      <c r="R351" t="s">
        <v>202</v>
      </c>
      <c r="S351" t="s">
        <v>46</v>
      </c>
      <c r="T351" t="s">
        <v>204</v>
      </c>
      <c r="U351">
        <v>5</v>
      </c>
      <c r="V351" t="s">
        <v>230</v>
      </c>
      <c r="W351" t="s">
        <v>155</v>
      </c>
      <c r="X351" t="s">
        <v>64</v>
      </c>
      <c r="Y351">
        <v>1</v>
      </c>
      <c r="Z351">
        <v>3</v>
      </c>
      <c r="AA351">
        <v>48</v>
      </c>
      <c r="AB351">
        <v>1.1060000000000001</v>
      </c>
      <c r="AC351" t="s">
        <v>204</v>
      </c>
      <c r="AD351">
        <v>1</v>
      </c>
      <c r="AE351">
        <v>5</v>
      </c>
      <c r="AF351">
        <v>1</v>
      </c>
      <c r="AG351">
        <v>1.331</v>
      </c>
      <c r="AH351">
        <v>0.3</v>
      </c>
      <c r="AI351">
        <v>1.105</v>
      </c>
    </row>
    <row r="352" spans="1:35" x14ac:dyDescent="0.35">
      <c r="A352">
        <v>202</v>
      </c>
      <c r="B352">
        <v>202</v>
      </c>
      <c r="C352" t="s">
        <v>38</v>
      </c>
      <c r="D352" t="s">
        <v>39</v>
      </c>
      <c r="E352">
        <v>3</v>
      </c>
      <c r="F352" t="s">
        <v>372</v>
      </c>
      <c r="G352">
        <v>6</v>
      </c>
      <c r="H352">
        <v>10</v>
      </c>
      <c r="I352">
        <v>1</v>
      </c>
      <c r="J352">
        <v>63</v>
      </c>
      <c r="K352">
        <v>62</v>
      </c>
      <c r="L352">
        <v>62</v>
      </c>
      <c r="M352">
        <v>2</v>
      </c>
      <c r="N352" t="s">
        <v>239</v>
      </c>
      <c r="O352" t="s">
        <v>201</v>
      </c>
      <c r="P352" t="s">
        <v>202</v>
      </c>
      <c r="Q352" t="s">
        <v>240</v>
      </c>
      <c r="R352" t="s">
        <v>202</v>
      </c>
      <c r="S352" t="s">
        <v>63</v>
      </c>
      <c r="T352" t="s">
        <v>241</v>
      </c>
      <c r="U352">
        <v>4</v>
      </c>
      <c r="V352" t="s">
        <v>210</v>
      </c>
      <c r="W352" t="s">
        <v>189</v>
      </c>
      <c r="X352" t="s">
        <v>112</v>
      </c>
      <c r="Y352">
        <v>2</v>
      </c>
      <c r="Z352">
        <v>3</v>
      </c>
      <c r="AA352">
        <v>48</v>
      </c>
      <c r="AB352">
        <v>1.095</v>
      </c>
      <c r="AC352" t="s">
        <v>241</v>
      </c>
      <c r="AD352">
        <v>1</v>
      </c>
      <c r="AE352">
        <v>4</v>
      </c>
      <c r="AF352">
        <v>1</v>
      </c>
      <c r="AG352">
        <v>1.169</v>
      </c>
      <c r="AH352">
        <v>0.39900000000000002</v>
      </c>
      <c r="AI352">
        <v>1.0960000000000001</v>
      </c>
    </row>
    <row r="353" spans="1:35" x14ac:dyDescent="0.35">
      <c r="A353">
        <v>202</v>
      </c>
      <c r="B353">
        <v>202</v>
      </c>
      <c r="C353" t="s">
        <v>38</v>
      </c>
      <c r="D353" t="s">
        <v>39</v>
      </c>
      <c r="E353">
        <v>3</v>
      </c>
      <c r="F353" t="s">
        <v>372</v>
      </c>
      <c r="G353">
        <v>6</v>
      </c>
      <c r="H353">
        <v>10</v>
      </c>
      <c r="I353">
        <v>1</v>
      </c>
      <c r="J353">
        <v>64</v>
      </c>
      <c r="K353">
        <v>68</v>
      </c>
      <c r="L353">
        <v>68</v>
      </c>
      <c r="M353">
        <v>2</v>
      </c>
      <c r="N353" t="s">
        <v>242</v>
      </c>
      <c r="O353" t="s">
        <v>201</v>
      </c>
      <c r="P353" t="s">
        <v>202</v>
      </c>
      <c r="Q353" t="s">
        <v>227</v>
      </c>
      <c r="R353" t="s">
        <v>202</v>
      </c>
      <c r="S353" t="s">
        <v>63</v>
      </c>
      <c r="T353" t="s">
        <v>243</v>
      </c>
      <c r="U353">
        <v>4</v>
      </c>
      <c r="V353" t="s">
        <v>253</v>
      </c>
      <c r="W353" t="s">
        <v>76</v>
      </c>
      <c r="X353" t="s">
        <v>187</v>
      </c>
      <c r="Y353">
        <v>2</v>
      </c>
      <c r="Z353">
        <v>3</v>
      </c>
      <c r="AA353">
        <v>48</v>
      </c>
      <c r="AB353">
        <v>1.2569999999999999</v>
      </c>
      <c r="AC353" t="s">
        <v>76</v>
      </c>
      <c r="AD353">
        <v>4</v>
      </c>
      <c r="AE353">
        <v>1</v>
      </c>
      <c r="AF353">
        <v>0</v>
      </c>
      <c r="AG353">
        <v>2.2469999999999999</v>
      </c>
      <c r="AH353">
        <v>1.9339999999999999</v>
      </c>
      <c r="AI353">
        <v>1.258</v>
      </c>
    </row>
    <row r="354" spans="1:35" x14ac:dyDescent="0.35">
      <c r="A354">
        <v>202</v>
      </c>
      <c r="B354">
        <v>202</v>
      </c>
      <c r="C354" t="s">
        <v>38</v>
      </c>
      <c r="D354" t="s">
        <v>39</v>
      </c>
      <c r="E354">
        <v>3</v>
      </c>
      <c r="F354" t="s">
        <v>372</v>
      </c>
      <c r="G354">
        <v>6</v>
      </c>
      <c r="H354">
        <v>10</v>
      </c>
      <c r="I354">
        <v>1</v>
      </c>
      <c r="J354">
        <v>65</v>
      </c>
      <c r="K354">
        <v>71</v>
      </c>
      <c r="L354">
        <v>71</v>
      </c>
      <c r="M354">
        <v>2</v>
      </c>
      <c r="N354" t="s">
        <v>234</v>
      </c>
      <c r="O354" t="s">
        <v>201</v>
      </c>
      <c r="P354" t="s">
        <v>202</v>
      </c>
      <c r="Q354" t="s">
        <v>235</v>
      </c>
      <c r="R354" t="s">
        <v>202</v>
      </c>
      <c r="S354" t="s">
        <v>46</v>
      </c>
      <c r="T354" t="s">
        <v>236</v>
      </c>
      <c r="U354">
        <v>5</v>
      </c>
      <c r="V354" t="s">
        <v>204</v>
      </c>
      <c r="W354" t="s">
        <v>116</v>
      </c>
      <c r="X354" t="s">
        <v>145</v>
      </c>
      <c r="Y354">
        <v>2</v>
      </c>
      <c r="Z354">
        <v>3</v>
      </c>
      <c r="AA354">
        <v>48</v>
      </c>
      <c r="AB354">
        <v>1.2250000000000001</v>
      </c>
      <c r="AC354" t="s">
        <v>116</v>
      </c>
      <c r="AD354">
        <v>4</v>
      </c>
      <c r="AE354">
        <v>2</v>
      </c>
      <c r="AF354">
        <v>0</v>
      </c>
      <c r="AG354">
        <v>1.8320000000000001</v>
      </c>
      <c r="AH354">
        <v>0.23300000000000001</v>
      </c>
      <c r="AI354">
        <v>1.2230000000000001</v>
      </c>
    </row>
    <row r="355" spans="1:35" x14ac:dyDescent="0.35">
      <c r="A355">
        <v>202</v>
      </c>
      <c r="B355">
        <v>202</v>
      </c>
      <c r="C355" t="s">
        <v>38</v>
      </c>
      <c r="D355" t="s">
        <v>39</v>
      </c>
      <c r="E355">
        <v>3</v>
      </c>
      <c r="F355" t="s">
        <v>372</v>
      </c>
      <c r="G355">
        <v>6</v>
      </c>
      <c r="H355">
        <v>10</v>
      </c>
      <c r="I355">
        <v>1</v>
      </c>
      <c r="J355">
        <v>66</v>
      </c>
      <c r="K355">
        <v>66</v>
      </c>
      <c r="L355">
        <v>66</v>
      </c>
      <c r="M355">
        <v>2</v>
      </c>
      <c r="N355" t="s">
        <v>229</v>
      </c>
      <c r="O355" t="s">
        <v>201</v>
      </c>
      <c r="P355" t="s">
        <v>202</v>
      </c>
      <c r="Q355" t="s">
        <v>203</v>
      </c>
      <c r="R355" t="s">
        <v>202</v>
      </c>
      <c r="S355" t="s">
        <v>81</v>
      </c>
      <c r="T355" t="s">
        <v>230</v>
      </c>
      <c r="U355">
        <v>4</v>
      </c>
      <c r="V355" t="s">
        <v>228</v>
      </c>
      <c r="W355" t="s">
        <v>88</v>
      </c>
      <c r="X355" t="s">
        <v>195</v>
      </c>
      <c r="Y355">
        <v>2</v>
      </c>
      <c r="Z355">
        <v>3</v>
      </c>
      <c r="AA355">
        <v>48</v>
      </c>
      <c r="AB355">
        <v>1.2569999999999999</v>
      </c>
      <c r="AC355" t="s">
        <v>230</v>
      </c>
      <c r="AD355">
        <v>1</v>
      </c>
      <c r="AE355">
        <v>4</v>
      </c>
      <c r="AF355">
        <v>1</v>
      </c>
      <c r="AG355">
        <v>3.74</v>
      </c>
      <c r="AH355">
        <v>0.16500000000000001</v>
      </c>
      <c r="AI355">
        <v>1.2509999999999999</v>
      </c>
    </row>
    <row r="356" spans="1:35" x14ac:dyDescent="0.35">
      <c r="A356">
        <v>202</v>
      </c>
      <c r="B356">
        <v>202</v>
      </c>
      <c r="C356" t="s">
        <v>38</v>
      </c>
      <c r="D356" t="s">
        <v>39</v>
      </c>
      <c r="E356">
        <v>3</v>
      </c>
      <c r="F356" t="s">
        <v>372</v>
      </c>
      <c r="G356">
        <v>6</v>
      </c>
      <c r="H356">
        <v>10</v>
      </c>
      <c r="I356">
        <v>1</v>
      </c>
      <c r="J356">
        <v>67</v>
      </c>
      <c r="K356">
        <v>72</v>
      </c>
      <c r="L356">
        <v>72</v>
      </c>
      <c r="M356">
        <v>2</v>
      </c>
      <c r="N356" t="s">
        <v>250</v>
      </c>
      <c r="O356" t="s">
        <v>201</v>
      </c>
      <c r="P356" t="s">
        <v>202</v>
      </c>
      <c r="Q356" t="s">
        <v>235</v>
      </c>
      <c r="R356" t="s">
        <v>202</v>
      </c>
      <c r="S356" t="s">
        <v>53</v>
      </c>
      <c r="T356" t="s">
        <v>251</v>
      </c>
      <c r="U356">
        <v>4</v>
      </c>
      <c r="V356" t="s">
        <v>236</v>
      </c>
      <c r="W356" t="s">
        <v>100</v>
      </c>
      <c r="X356" t="s">
        <v>148</v>
      </c>
      <c r="Y356">
        <v>1</v>
      </c>
      <c r="Z356">
        <v>3</v>
      </c>
      <c r="AA356">
        <v>48</v>
      </c>
      <c r="AB356">
        <v>1.1870000000000001</v>
      </c>
      <c r="AC356" t="s">
        <v>251</v>
      </c>
      <c r="AD356">
        <v>1</v>
      </c>
      <c r="AE356">
        <v>4</v>
      </c>
      <c r="AF356">
        <v>1</v>
      </c>
      <c r="AG356">
        <v>1.403</v>
      </c>
      <c r="AH356">
        <v>0.3</v>
      </c>
      <c r="AI356">
        <v>1.1819999999999999</v>
      </c>
    </row>
    <row r="357" spans="1:35" x14ac:dyDescent="0.35">
      <c r="A357">
        <v>202</v>
      </c>
      <c r="B357">
        <v>202</v>
      </c>
      <c r="C357" t="s">
        <v>38</v>
      </c>
      <c r="D357" t="s">
        <v>39</v>
      </c>
      <c r="E357">
        <v>3</v>
      </c>
      <c r="F357" t="s">
        <v>372</v>
      </c>
      <c r="G357">
        <v>6</v>
      </c>
      <c r="H357">
        <v>10</v>
      </c>
      <c r="I357">
        <v>1</v>
      </c>
      <c r="J357">
        <v>68</v>
      </c>
      <c r="K357">
        <v>63</v>
      </c>
      <c r="L357">
        <v>63</v>
      </c>
      <c r="M357">
        <v>2</v>
      </c>
      <c r="N357" t="s">
        <v>223</v>
      </c>
      <c r="O357" t="s">
        <v>201</v>
      </c>
      <c r="P357" t="s">
        <v>202</v>
      </c>
      <c r="Q357" t="s">
        <v>224</v>
      </c>
      <c r="R357" t="s">
        <v>202</v>
      </c>
      <c r="S357" t="s">
        <v>46</v>
      </c>
      <c r="T357" t="s">
        <v>225</v>
      </c>
      <c r="U357">
        <v>5</v>
      </c>
      <c r="V357" t="s">
        <v>222</v>
      </c>
      <c r="W357" t="s">
        <v>197</v>
      </c>
      <c r="X357" t="s">
        <v>86</v>
      </c>
      <c r="Y357">
        <v>2</v>
      </c>
      <c r="Z357">
        <v>3</v>
      </c>
      <c r="AA357">
        <v>48</v>
      </c>
      <c r="AB357">
        <v>1.155</v>
      </c>
      <c r="AC357" t="s">
        <v>225</v>
      </c>
      <c r="AD357">
        <v>1</v>
      </c>
      <c r="AE357">
        <v>5</v>
      </c>
      <c r="AF357">
        <v>1</v>
      </c>
      <c r="AG357">
        <v>0.91600000000000004</v>
      </c>
      <c r="AH357">
        <v>1.6839999999999999</v>
      </c>
      <c r="AI357">
        <v>1.1519999999999999</v>
      </c>
    </row>
    <row r="358" spans="1:35" x14ac:dyDescent="0.35">
      <c r="A358">
        <v>202</v>
      </c>
      <c r="B358">
        <v>202</v>
      </c>
      <c r="C358" t="s">
        <v>38</v>
      </c>
      <c r="D358" t="s">
        <v>39</v>
      </c>
      <c r="E358">
        <v>3</v>
      </c>
      <c r="F358" t="s">
        <v>372</v>
      </c>
      <c r="G358">
        <v>6</v>
      </c>
      <c r="H358">
        <v>10</v>
      </c>
      <c r="I358">
        <v>1</v>
      </c>
      <c r="J358">
        <v>69</v>
      </c>
      <c r="K358">
        <v>67</v>
      </c>
      <c r="L358">
        <v>67</v>
      </c>
      <c r="M358">
        <v>2</v>
      </c>
      <c r="N358" t="s">
        <v>226</v>
      </c>
      <c r="O358" t="s">
        <v>201</v>
      </c>
      <c r="P358" t="s">
        <v>202</v>
      </c>
      <c r="Q358" t="s">
        <v>227</v>
      </c>
      <c r="R358" t="s">
        <v>202</v>
      </c>
      <c r="S358" t="s">
        <v>81</v>
      </c>
      <c r="T358" t="s">
        <v>228</v>
      </c>
      <c r="U358">
        <v>1</v>
      </c>
      <c r="V358" t="s">
        <v>243</v>
      </c>
      <c r="W358" t="s">
        <v>128</v>
      </c>
      <c r="X358" t="s">
        <v>104</v>
      </c>
      <c r="Y358">
        <v>1</v>
      </c>
      <c r="Z358">
        <v>3</v>
      </c>
      <c r="AA358">
        <v>48</v>
      </c>
      <c r="AB358">
        <v>1.1479999999999999</v>
      </c>
      <c r="AC358" t="s">
        <v>228</v>
      </c>
      <c r="AD358">
        <v>1</v>
      </c>
      <c r="AE358">
        <v>1</v>
      </c>
      <c r="AF358">
        <v>1</v>
      </c>
      <c r="AG358">
        <v>0.58099999999999996</v>
      </c>
      <c r="AH358">
        <v>0.316</v>
      </c>
      <c r="AI358">
        <v>1.143</v>
      </c>
    </row>
    <row r="359" spans="1:35" x14ac:dyDescent="0.35">
      <c r="A359">
        <v>202</v>
      </c>
      <c r="B359">
        <v>202</v>
      </c>
      <c r="C359" t="s">
        <v>38</v>
      </c>
      <c r="D359" t="s">
        <v>39</v>
      </c>
      <c r="E359">
        <v>3</v>
      </c>
      <c r="F359" t="s">
        <v>372</v>
      </c>
      <c r="G359">
        <v>6</v>
      </c>
      <c r="H359">
        <v>10</v>
      </c>
      <c r="I359">
        <v>1</v>
      </c>
      <c r="J359">
        <v>70</v>
      </c>
      <c r="K359">
        <v>70</v>
      </c>
      <c r="L359">
        <v>70</v>
      </c>
      <c r="M359">
        <v>2</v>
      </c>
      <c r="N359" t="s">
        <v>217</v>
      </c>
      <c r="O359" t="s">
        <v>201</v>
      </c>
      <c r="P359" t="s">
        <v>202</v>
      </c>
      <c r="Q359" t="s">
        <v>218</v>
      </c>
      <c r="R359" t="s">
        <v>202</v>
      </c>
      <c r="S359" t="s">
        <v>53</v>
      </c>
      <c r="T359" t="s">
        <v>219</v>
      </c>
      <c r="U359">
        <v>5</v>
      </c>
      <c r="V359" t="s">
        <v>238</v>
      </c>
      <c r="W359" t="s">
        <v>120</v>
      </c>
      <c r="X359" t="s">
        <v>193</v>
      </c>
      <c r="Y359">
        <v>2</v>
      </c>
      <c r="Z359">
        <v>3</v>
      </c>
      <c r="AA359">
        <v>48</v>
      </c>
      <c r="AB359">
        <v>1.246</v>
      </c>
      <c r="AC359" t="s">
        <v>238</v>
      </c>
      <c r="AD359">
        <v>3</v>
      </c>
      <c r="AE359">
        <v>1</v>
      </c>
      <c r="AF359">
        <v>0</v>
      </c>
      <c r="AG359">
        <v>1.9379999999999999</v>
      </c>
      <c r="AH359">
        <v>1.1499999999999999</v>
      </c>
      <c r="AI359">
        <v>1.2410000000000001</v>
      </c>
    </row>
    <row r="360" spans="1:35" x14ac:dyDescent="0.35">
      <c r="A360">
        <v>202</v>
      </c>
      <c r="B360">
        <v>202</v>
      </c>
      <c r="C360" t="s">
        <v>38</v>
      </c>
      <c r="D360" t="s">
        <v>39</v>
      </c>
      <c r="E360">
        <v>3</v>
      </c>
      <c r="F360" t="s">
        <v>372</v>
      </c>
      <c r="G360">
        <v>6</v>
      </c>
      <c r="H360">
        <v>10</v>
      </c>
      <c r="I360">
        <v>1</v>
      </c>
      <c r="J360">
        <v>71</v>
      </c>
      <c r="K360">
        <v>61</v>
      </c>
      <c r="L360">
        <v>61</v>
      </c>
      <c r="M360">
        <v>2</v>
      </c>
      <c r="N360" t="s">
        <v>244</v>
      </c>
      <c r="O360" t="s">
        <v>201</v>
      </c>
      <c r="P360" t="s">
        <v>202</v>
      </c>
      <c r="Q360" t="s">
        <v>240</v>
      </c>
      <c r="R360" t="s">
        <v>202</v>
      </c>
      <c r="S360" t="s">
        <v>81</v>
      </c>
      <c r="T360" t="s">
        <v>245</v>
      </c>
      <c r="U360">
        <v>4</v>
      </c>
      <c r="V360" t="s">
        <v>241</v>
      </c>
      <c r="W360" t="s">
        <v>151</v>
      </c>
      <c r="X360" t="s">
        <v>110</v>
      </c>
      <c r="Y360">
        <v>1</v>
      </c>
      <c r="Z360">
        <v>3</v>
      </c>
      <c r="AA360">
        <v>48</v>
      </c>
      <c r="AB360">
        <v>1.3660000000000001</v>
      </c>
      <c r="AC360" t="s">
        <v>245</v>
      </c>
      <c r="AD360">
        <v>1</v>
      </c>
      <c r="AE360">
        <v>4</v>
      </c>
      <c r="AF360">
        <v>1</v>
      </c>
      <c r="AG360">
        <v>2.641</v>
      </c>
      <c r="AH360">
        <v>0.2</v>
      </c>
      <c r="AI360">
        <v>1.369</v>
      </c>
    </row>
    <row r="361" spans="1:35" x14ac:dyDescent="0.35">
      <c r="A361">
        <v>202</v>
      </c>
      <c r="B361">
        <v>202</v>
      </c>
      <c r="C361" t="s">
        <v>38</v>
      </c>
      <c r="D361" t="s">
        <v>39</v>
      </c>
      <c r="E361">
        <v>3</v>
      </c>
      <c r="F361" t="s">
        <v>372</v>
      </c>
      <c r="G361">
        <v>6</v>
      </c>
      <c r="H361">
        <v>10</v>
      </c>
      <c r="I361">
        <v>1</v>
      </c>
      <c r="J361">
        <v>72</v>
      </c>
      <c r="K361">
        <v>69</v>
      </c>
      <c r="L361">
        <v>69</v>
      </c>
      <c r="M361">
        <v>2</v>
      </c>
      <c r="N361" t="s">
        <v>252</v>
      </c>
      <c r="O361" t="s">
        <v>201</v>
      </c>
      <c r="P361" t="s">
        <v>202</v>
      </c>
      <c r="Q361" t="s">
        <v>218</v>
      </c>
      <c r="R361" t="s">
        <v>202</v>
      </c>
      <c r="S361" t="s">
        <v>63</v>
      </c>
      <c r="T361" t="s">
        <v>253</v>
      </c>
      <c r="U361">
        <v>4</v>
      </c>
      <c r="V361" t="s">
        <v>219</v>
      </c>
      <c r="W361" t="s">
        <v>173</v>
      </c>
      <c r="X361" t="s">
        <v>82</v>
      </c>
      <c r="Y361">
        <v>1</v>
      </c>
      <c r="Z361">
        <v>3</v>
      </c>
      <c r="AA361">
        <v>48</v>
      </c>
      <c r="AB361">
        <v>1.1359999999999999</v>
      </c>
      <c r="AC361" t="s">
        <v>173</v>
      </c>
      <c r="AD361">
        <v>4</v>
      </c>
      <c r="AE361">
        <v>1</v>
      </c>
      <c r="AF361">
        <v>0</v>
      </c>
      <c r="AG361">
        <v>1.615</v>
      </c>
      <c r="AH361">
        <v>0.28299999999999997</v>
      </c>
      <c r="AI361">
        <v>1.139</v>
      </c>
    </row>
    <row r="362" spans="1:35" x14ac:dyDescent="0.35">
      <c r="A362">
        <v>202</v>
      </c>
      <c r="B362">
        <v>202</v>
      </c>
      <c r="C362" t="s">
        <v>38</v>
      </c>
      <c r="D362" t="s">
        <v>39</v>
      </c>
      <c r="E362">
        <v>4</v>
      </c>
      <c r="F362" t="s">
        <v>372</v>
      </c>
      <c r="G362">
        <v>7</v>
      </c>
      <c r="H362">
        <v>11</v>
      </c>
      <c r="I362">
        <v>1</v>
      </c>
      <c r="J362">
        <v>1</v>
      </c>
      <c r="K362">
        <v>12</v>
      </c>
      <c r="L362">
        <v>12</v>
      </c>
      <c r="M362">
        <v>1</v>
      </c>
      <c r="N362" t="s">
        <v>95</v>
      </c>
      <c r="O362" t="s">
        <v>42</v>
      </c>
      <c r="P362" t="s">
        <v>78</v>
      </c>
      <c r="Q362" t="s">
        <v>79</v>
      </c>
      <c r="R362" t="s">
        <v>52</v>
      </c>
      <c r="S362" t="s">
        <v>53</v>
      </c>
      <c r="T362" t="s">
        <v>96</v>
      </c>
      <c r="U362">
        <v>2</v>
      </c>
      <c r="V362" t="s">
        <v>106</v>
      </c>
      <c r="W362" t="s">
        <v>133</v>
      </c>
      <c r="X362" t="s">
        <v>257</v>
      </c>
      <c r="Y362">
        <v>2</v>
      </c>
      <c r="Z362">
        <v>4</v>
      </c>
      <c r="AA362">
        <v>44.1</v>
      </c>
      <c r="AB362">
        <v>0.96699999999999997</v>
      </c>
      <c r="AC362" t="s">
        <v>106</v>
      </c>
      <c r="AD362">
        <v>3</v>
      </c>
      <c r="AE362">
        <v>4</v>
      </c>
      <c r="AF362">
        <v>0</v>
      </c>
      <c r="AG362">
        <v>2.29</v>
      </c>
      <c r="AH362">
        <v>1.3</v>
      </c>
      <c r="AI362">
        <v>0.95899999999999996</v>
      </c>
    </row>
    <row r="363" spans="1:35" x14ac:dyDescent="0.35">
      <c r="A363">
        <v>202</v>
      </c>
      <c r="B363">
        <v>202</v>
      </c>
      <c r="C363" t="s">
        <v>38</v>
      </c>
      <c r="D363" t="s">
        <v>39</v>
      </c>
      <c r="E363">
        <v>4</v>
      </c>
      <c r="F363" t="s">
        <v>372</v>
      </c>
      <c r="G363">
        <v>7</v>
      </c>
      <c r="H363">
        <v>11</v>
      </c>
      <c r="I363">
        <v>1</v>
      </c>
      <c r="J363">
        <v>2</v>
      </c>
      <c r="K363">
        <v>10</v>
      </c>
      <c r="L363">
        <v>10</v>
      </c>
      <c r="M363">
        <v>1</v>
      </c>
      <c r="N363" t="s">
        <v>107</v>
      </c>
      <c r="O363" t="s">
        <v>42</v>
      </c>
      <c r="P363" t="s">
        <v>56</v>
      </c>
      <c r="Q363" t="s">
        <v>57</v>
      </c>
      <c r="R363" t="s">
        <v>62</v>
      </c>
      <c r="S363" t="s">
        <v>63</v>
      </c>
      <c r="T363" t="s">
        <v>108</v>
      </c>
      <c r="U363">
        <v>4</v>
      </c>
      <c r="V363" t="s">
        <v>86</v>
      </c>
      <c r="W363" t="s">
        <v>169</v>
      </c>
      <c r="X363" t="s">
        <v>219</v>
      </c>
      <c r="Y363">
        <v>2</v>
      </c>
      <c r="Z363">
        <v>4</v>
      </c>
      <c r="AA363">
        <v>44.1</v>
      </c>
      <c r="AB363">
        <v>1.827</v>
      </c>
      <c r="AC363" t="s">
        <v>86</v>
      </c>
      <c r="AD363">
        <v>3</v>
      </c>
      <c r="AE363">
        <v>5</v>
      </c>
      <c r="AF363">
        <v>0</v>
      </c>
      <c r="AG363">
        <v>2.238</v>
      </c>
      <c r="AH363">
        <v>3.0339999999999998</v>
      </c>
      <c r="AI363">
        <v>1.825</v>
      </c>
    </row>
    <row r="364" spans="1:35" x14ac:dyDescent="0.35">
      <c r="A364">
        <v>202</v>
      </c>
      <c r="B364">
        <v>202</v>
      </c>
      <c r="C364" t="s">
        <v>38</v>
      </c>
      <c r="D364" t="s">
        <v>39</v>
      </c>
      <c r="E364">
        <v>4</v>
      </c>
      <c r="F364" t="s">
        <v>372</v>
      </c>
      <c r="G364">
        <v>7</v>
      </c>
      <c r="H364">
        <v>11</v>
      </c>
      <c r="I364">
        <v>1</v>
      </c>
      <c r="J364">
        <v>3</v>
      </c>
      <c r="K364">
        <v>4</v>
      </c>
      <c r="L364">
        <v>4</v>
      </c>
      <c r="M364">
        <v>1</v>
      </c>
      <c r="N364" t="s">
        <v>69</v>
      </c>
      <c r="O364" t="s">
        <v>42</v>
      </c>
      <c r="P364" t="s">
        <v>70</v>
      </c>
      <c r="Q364" t="s">
        <v>71</v>
      </c>
      <c r="R364" t="s">
        <v>62</v>
      </c>
      <c r="S364" t="s">
        <v>63</v>
      </c>
      <c r="T364" t="s">
        <v>72</v>
      </c>
      <c r="U364">
        <v>5</v>
      </c>
      <c r="V364" t="s">
        <v>64</v>
      </c>
      <c r="W364" t="s">
        <v>128</v>
      </c>
      <c r="X364" t="s">
        <v>259</v>
      </c>
      <c r="Y364">
        <v>2</v>
      </c>
      <c r="Z364">
        <v>4</v>
      </c>
      <c r="AA364">
        <v>44.1</v>
      </c>
      <c r="AB364">
        <v>1.3779999999999999</v>
      </c>
      <c r="AC364" t="s">
        <v>64</v>
      </c>
      <c r="AD364">
        <v>3</v>
      </c>
      <c r="AE364">
        <v>4</v>
      </c>
      <c r="AF364">
        <v>0</v>
      </c>
      <c r="AG364">
        <v>0.89500000000000002</v>
      </c>
      <c r="AH364">
        <v>0.91600000000000004</v>
      </c>
      <c r="AI364">
        <v>1.3779999999999999</v>
      </c>
    </row>
    <row r="365" spans="1:35" x14ac:dyDescent="0.35">
      <c r="A365">
        <v>202</v>
      </c>
      <c r="B365">
        <v>202</v>
      </c>
      <c r="C365" t="s">
        <v>38</v>
      </c>
      <c r="D365" t="s">
        <v>39</v>
      </c>
      <c r="E365">
        <v>4</v>
      </c>
      <c r="F365" t="s">
        <v>372</v>
      </c>
      <c r="G365">
        <v>7</v>
      </c>
      <c r="H365">
        <v>11</v>
      </c>
      <c r="I365">
        <v>1</v>
      </c>
      <c r="J365">
        <v>4</v>
      </c>
      <c r="K365">
        <v>9</v>
      </c>
      <c r="L365">
        <v>9</v>
      </c>
      <c r="M365">
        <v>1</v>
      </c>
      <c r="N365" t="s">
        <v>55</v>
      </c>
      <c r="O365" t="s">
        <v>42</v>
      </c>
      <c r="P365" t="s">
        <v>56</v>
      </c>
      <c r="Q365" t="s">
        <v>57</v>
      </c>
      <c r="R365" t="s">
        <v>45</v>
      </c>
      <c r="S365" t="s">
        <v>46</v>
      </c>
      <c r="T365" t="s">
        <v>58</v>
      </c>
      <c r="U365">
        <v>1</v>
      </c>
      <c r="V365" t="s">
        <v>108</v>
      </c>
      <c r="W365" t="s">
        <v>151</v>
      </c>
      <c r="X365" t="s">
        <v>255</v>
      </c>
      <c r="Y365">
        <v>1</v>
      </c>
      <c r="Z365">
        <v>4</v>
      </c>
      <c r="AA365">
        <v>44.1</v>
      </c>
      <c r="AB365">
        <v>1.254</v>
      </c>
      <c r="AC365" t="s">
        <v>108</v>
      </c>
      <c r="AD365">
        <v>2</v>
      </c>
      <c r="AE365">
        <v>5</v>
      </c>
      <c r="AF365">
        <v>0</v>
      </c>
      <c r="AG365">
        <v>3.29</v>
      </c>
      <c r="AH365">
        <v>1.6339999999999999</v>
      </c>
      <c r="AI365">
        <v>1.258</v>
      </c>
    </row>
    <row r="366" spans="1:35" x14ac:dyDescent="0.35">
      <c r="A366">
        <v>202</v>
      </c>
      <c r="B366">
        <v>202</v>
      </c>
      <c r="C366" t="s">
        <v>38</v>
      </c>
      <c r="D366" t="s">
        <v>39</v>
      </c>
      <c r="E366">
        <v>4</v>
      </c>
      <c r="F366" t="s">
        <v>372</v>
      </c>
      <c r="G366">
        <v>7</v>
      </c>
      <c r="H366">
        <v>11</v>
      </c>
      <c r="I366">
        <v>1</v>
      </c>
      <c r="J366">
        <v>5</v>
      </c>
      <c r="K366">
        <v>5</v>
      </c>
      <c r="L366">
        <v>5</v>
      </c>
      <c r="M366">
        <v>1</v>
      </c>
      <c r="N366" t="s">
        <v>59</v>
      </c>
      <c r="O366" t="s">
        <v>42</v>
      </c>
      <c r="P366" t="s">
        <v>60</v>
      </c>
      <c r="Q366" t="s">
        <v>61</v>
      </c>
      <c r="R366" t="s">
        <v>62</v>
      </c>
      <c r="S366" t="s">
        <v>63</v>
      </c>
      <c r="T366" t="s">
        <v>64</v>
      </c>
      <c r="U366">
        <v>4</v>
      </c>
      <c r="V366" t="s">
        <v>90</v>
      </c>
      <c r="W366" t="s">
        <v>179</v>
      </c>
      <c r="X366" t="s">
        <v>225</v>
      </c>
      <c r="Y366">
        <v>1</v>
      </c>
      <c r="Z366">
        <v>4</v>
      </c>
      <c r="AA366">
        <v>44.1</v>
      </c>
      <c r="AB366">
        <v>1.288</v>
      </c>
      <c r="AC366" t="s">
        <v>64</v>
      </c>
      <c r="AD366">
        <v>1</v>
      </c>
      <c r="AE366">
        <v>4</v>
      </c>
      <c r="AF366">
        <v>1</v>
      </c>
      <c r="AG366">
        <v>1.1459999999999999</v>
      </c>
      <c r="AH366">
        <v>0.317</v>
      </c>
      <c r="AI366">
        <v>1.284</v>
      </c>
    </row>
    <row r="367" spans="1:35" x14ac:dyDescent="0.35">
      <c r="A367">
        <v>202</v>
      </c>
      <c r="B367">
        <v>202</v>
      </c>
      <c r="C367" t="s">
        <v>38</v>
      </c>
      <c r="D367" t="s">
        <v>39</v>
      </c>
      <c r="E367">
        <v>4</v>
      </c>
      <c r="F367" t="s">
        <v>372</v>
      </c>
      <c r="G367">
        <v>7</v>
      </c>
      <c r="H367">
        <v>11</v>
      </c>
      <c r="I367">
        <v>1</v>
      </c>
      <c r="J367">
        <v>6</v>
      </c>
      <c r="K367">
        <v>7</v>
      </c>
      <c r="L367">
        <v>7</v>
      </c>
      <c r="M367">
        <v>1</v>
      </c>
      <c r="N367" t="s">
        <v>41</v>
      </c>
      <c r="O367" t="s">
        <v>42</v>
      </c>
      <c r="P367" t="s">
        <v>43</v>
      </c>
      <c r="Q367" t="s">
        <v>44</v>
      </c>
      <c r="R367" t="s">
        <v>45</v>
      </c>
      <c r="S367" t="s">
        <v>46</v>
      </c>
      <c r="T367" t="s">
        <v>47</v>
      </c>
      <c r="U367">
        <v>4</v>
      </c>
      <c r="V367" t="s">
        <v>58</v>
      </c>
      <c r="W367" t="s">
        <v>253</v>
      </c>
      <c r="X367" t="s">
        <v>171</v>
      </c>
      <c r="Y367">
        <v>2</v>
      </c>
      <c r="Z367">
        <v>4</v>
      </c>
      <c r="AA367">
        <v>44.1</v>
      </c>
      <c r="AB367">
        <v>1.544</v>
      </c>
      <c r="AC367" t="s">
        <v>47</v>
      </c>
      <c r="AD367">
        <v>1</v>
      </c>
      <c r="AE367">
        <v>4</v>
      </c>
      <c r="AF367">
        <v>1</v>
      </c>
      <c r="AG367">
        <v>1.5489999999999999</v>
      </c>
      <c r="AH367">
        <v>1.6160000000000001</v>
      </c>
      <c r="AI367">
        <v>1.542</v>
      </c>
    </row>
    <row r="368" spans="1:35" x14ac:dyDescent="0.35">
      <c r="A368">
        <v>202</v>
      </c>
      <c r="B368">
        <v>202</v>
      </c>
      <c r="C368" t="s">
        <v>38</v>
      </c>
      <c r="D368" t="s">
        <v>39</v>
      </c>
      <c r="E368">
        <v>4</v>
      </c>
      <c r="F368" t="s">
        <v>372</v>
      </c>
      <c r="G368">
        <v>7</v>
      </c>
      <c r="H368">
        <v>11</v>
      </c>
      <c r="I368">
        <v>1</v>
      </c>
      <c r="J368">
        <v>7</v>
      </c>
      <c r="K368">
        <v>2</v>
      </c>
      <c r="L368">
        <v>2</v>
      </c>
      <c r="M368">
        <v>1</v>
      </c>
      <c r="N368" t="s">
        <v>97</v>
      </c>
      <c r="O368" t="s">
        <v>42</v>
      </c>
      <c r="P368" t="s">
        <v>98</v>
      </c>
      <c r="Q368" t="s">
        <v>99</v>
      </c>
      <c r="R368" t="s">
        <v>80</v>
      </c>
      <c r="S368" t="s">
        <v>81</v>
      </c>
      <c r="T368" t="s">
        <v>100</v>
      </c>
      <c r="U368">
        <v>5</v>
      </c>
      <c r="V368" t="s">
        <v>112</v>
      </c>
      <c r="W368" t="s">
        <v>222</v>
      </c>
      <c r="X368" t="s">
        <v>137</v>
      </c>
      <c r="Y368">
        <v>2</v>
      </c>
      <c r="Z368">
        <v>4</v>
      </c>
      <c r="AA368">
        <v>44.1</v>
      </c>
      <c r="AB368">
        <v>1.2569999999999999</v>
      </c>
      <c r="AC368" t="s">
        <v>100</v>
      </c>
      <c r="AD368">
        <v>1</v>
      </c>
      <c r="AE368">
        <v>5</v>
      </c>
      <c r="AF368">
        <v>1</v>
      </c>
      <c r="AG368">
        <v>2.1930000000000001</v>
      </c>
      <c r="AH368">
        <v>0.38300000000000001</v>
      </c>
      <c r="AI368">
        <v>1.2569999999999999</v>
      </c>
    </row>
    <row r="369" spans="1:35" x14ac:dyDescent="0.35">
      <c r="A369">
        <v>202</v>
      </c>
      <c r="B369">
        <v>202</v>
      </c>
      <c r="C369" t="s">
        <v>38</v>
      </c>
      <c r="D369" t="s">
        <v>39</v>
      </c>
      <c r="E369">
        <v>4</v>
      </c>
      <c r="F369" t="s">
        <v>372</v>
      </c>
      <c r="G369">
        <v>7</v>
      </c>
      <c r="H369">
        <v>11</v>
      </c>
      <c r="I369">
        <v>1</v>
      </c>
      <c r="J369">
        <v>8</v>
      </c>
      <c r="K369">
        <v>3</v>
      </c>
      <c r="L369">
        <v>3</v>
      </c>
      <c r="M369">
        <v>1</v>
      </c>
      <c r="N369" t="s">
        <v>121</v>
      </c>
      <c r="O369" t="s">
        <v>42</v>
      </c>
      <c r="P369" t="s">
        <v>70</v>
      </c>
      <c r="Q369" t="s">
        <v>71</v>
      </c>
      <c r="R369" t="s">
        <v>80</v>
      </c>
      <c r="S369" t="s">
        <v>81</v>
      </c>
      <c r="T369" t="s">
        <v>122</v>
      </c>
      <c r="U369">
        <v>5</v>
      </c>
      <c r="V369" t="s">
        <v>72</v>
      </c>
      <c r="W369" t="s">
        <v>173</v>
      </c>
      <c r="X369" t="s">
        <v>236</v>
      </c>
      <c r="Y369">
        <v>1</v>
      </c>
      <c r="Z369">
        <v>4</v>
      </c>
      <c r="AA369">
        <v>44.1</v>
      </c>
      <c r="AB369">
        <v>1.4590000000000001</v>
      </c>
      <c r="AC369" t="s">
        <v>72</v>
      </c>
      <c r="AD369">
        <v>2</v>
      </c>
      <c r="AE369">
        <v>2</v>
      </c>
      <c r="AF369">
        <v>0</v>
      </c>
      <c r="AG369">
        <v>2.2850000000000001</v>
      </c>
      <c r="AH369">
        <v>0.8</v>
      </c>
      <c r="AI369">
        <v>1.452</v>
      </c>
    </row>
    <row r="370" spans="1:35" x14ac:dyDescent="0.35">
      <c r="A370">
        <v>202</v>
      </c>
      <c r="B370">
        <v>202</v>
      </c>
      <c r="C370" t="s">
        <v>38</v>
      </c>
      <c r="D370" t="s">
        <v>39</v>
      </c>
      <c r="E370">
        <v>4</v>
      </c>
      <c r="F370" t="s">
        <v>372</v>
      </c>
      <c r="G370">
        <v>7</v>
      </c>
      <c r="H370">
        <v>11</v>
      </c>
      <c r="I370">
        <v>1</v>
      </c>
      <c r="J370">
        <v>9</v>
      </c>
      <c r="K370">
        <v>6</v>
      </c>
      <c r="L370">
        <v>6</v>
      </c>
      <c r="M370">
        <v>1</v>
      </c>
      <c r="N370" t="s">
        <v>89</v>
      </c>
      <c r="O370" t="s">
        <v>42</v>
      </c>
      <c r="P370" t="s">
        <v>60</v>
      </c>
      <c r="Q370" t="s">
        <v>61</v>
      </c>
      <c r="R370" t="s">
        <v>52</v>
      </c>
      <c r="S370" t="s">
        <v>53</v>
      </c>
      <c r="T370" t="s">
        <v>90</v>
      </c>
      <c r="U370">
        <v>1</v>
      </c>
      <c r="V370" t="s">
        <v>118</v>
      </c>
      <c r="W370" t="s">
        <v>159</v>
      </c>
      <c r="X370" t="s">
        <v>241</v>
      </c>
      <c r="Y370">
        <v>2</v>
      </c>
      <c r="Z370">
        <v>4</v>
      </c>
      <c r="AA370">
        <v>44.1</v>
      </c>
      <c r="AB370">
        <v>1.498</v>
      </c>
      <c r="AC370" t="s">
        <v>90</v>
      </c>
      <c r="AD370">
        <v>1</v>
      </c>
      <c r="AE370">
        <v>1</v>
      </c>
      <c r="AF370">
        <v>1</v>
      </c>
      <c r="AG370">
        <v>1.714</v>
      </c>
      <c r="AH370">
        <v>0.44900000000000001</v>
      </c>
      <c r="AI370">
        <v>1.5</v>
      </c>
    </row>
    <row r="371" spans="1:35" x14ac:dyDescent="0.35">
      <c r="A371">
        <v>202</v>
      </c>
      <c r="B371">
        <v>202</v>
      </c>
      <c r="C371" t="s">
        <v>38</v>
      </c>
      <c r="D371" t="s">
        <v>39</v>
      </c>
      <c r="E371">
        <v>4</v>
      </c>
      <c r="F371" t="s">
        <v>372</v>
      </c>
      <c r="G371">
        <v>7</v>
      </c>
      <c r="H371">
        <v>11</v>
      </c>
      <c r="I371">
        <v>1</v>
      </c>
      <c r="J371">
        <v>10</v>
      </c>
      <c r="K371">
        <v>8</v>
      </c>
      <c r="L371">
        <v>8</v>
      </c>
      <c r="M371">
        <v>1</v>
      </c>
      <c r="N371" t="s">
        <v>117</v>
      </c>
      <c r="O371" t="s">
        <v>42</v>
      </c>
      <c r="P371" t="s">
        <v>43</v>
      </c>
      <c r="Q371" t="s">
        <v>44</v>
      </c>
      <c r="R371" t="s">
        <v>52</v>
      </c>
      <c r="S371" t="s">
        <v>53</v>
      </c>
      <c r="T371" t="s">
        <v>118</v>
      </c>
      <c r="U371">
        <v>5</v>
      </c>
      <c r="V371" t="s">
        <v>47</v>
      </c>
      <c r="W371" t="s">
        <v>228</v>
      </c>
      <c r="X371" t="s">
        <v>148</v>
      </c>
      <c r="Y371">
        <v>1</v>
      </c>
      <c r="Z371">
        <v>4</v>
      </c>
      <c r="AA371">
        <v>44.1</v>
      </c>
      <c r="AB371">
        <v>0.01</v>
      </c>
      <c r="AC371" t="s">
        <v>118</v>
      </c>
      <c r="AD371">
        <v>1</v>
      </c>
      <c r="AE371">
        <v>5</v>
      </c>
      <c r="AF371">
        <v>1</v>
      </c>
      <c r="AG371">
        <v>2.93</v>
      </c>
      <c r="AH371">
        <v>0.317</v>
      </c>
      <c r="AI371">
        <v>1E-3</v>
      </c>
    </row>
    <row r="372" spans="1:35" x14ac:dyDescent="0.35">
      <c r="A372">
        <v>202</v>
      </c>
      <c r="B372">
        <v>202</v>
      </c>
      <c r="C372" t="s">
        <v>38</v>
      </c>
      <c r="D372" t="s">
        <v>39</v>
      </c>
      <c r="E372">
        <v>4</v>
      </c>
      <c r="F372" t="s">
        <v>372</v>
      </c>
      <c r="G372">
        <v>7</v>
      </c>
      <c r="H372">
        <v>11</v>
      </c>
      <c r="I372">
        <v>1</v>
      </c>
      <c r="J372">
        <v>11</v>
      </c>
      <c r="K372">
        <v>11</v>
      </c>
      <c r="L372">
        <v>11</v>
      </c>
      <c r="M372">
        <v>1</v>
      </c>
      <c r="N372" t="s">
        <v>77</v>
      </c>
      <c r="O372" t="s">
        <v>42</v>
      </c>
      <c r="P372" t="s">
        <v>78</v>
      </c>
      <c r="Q372" t="s">
        <v>79</v>
      </c>
      <c r="R372" t="s">
        <v>80</v>
      </c>
      <c r="S372" t="s">
        <v>81</v>
      </c>
      <c r="T372" t="s">
        <v>82</v>
      </c>
      <c r="U372">
        <v>5</v>
      </c>
      <c r="V372" t="s">
        <v>96</v>
      </c>
      <c r="W372" t="s">
        <v>189</v>
      </c>
      <c r="X372" t="s">
        <v>247</v>
      </c>
      <c r="Y372">
        <v>1</v>
      </c>
      <c r="Z372">
        <v>4</v>
      </c>
      <c r="AA372">
        <v>44.1</v>
      </c>
      <c r="AB372">
        <v>1.157</v>
      </c>
      <c r="AC372" t="s">
        <v>247</v>
      </c>
      <c r="AD372">
        <v>4</v>
      </c>
      <c r="AE372">
        <v>4</v>
      </c>
      <c r="AF372">
        <v>0</v>
      </c>
      <c r="AG372">
        <v>1.4490000000000001</v>
      </c>
      <c r="AH372">
        <v>0.217</v>
      </c>
      <c r="AI372">
        <v>1.159</v>
      </c>
    </row>
    <row r="373" spans="1:35" x14ac:dyDescent="0.35">
      <c r="A373">
        <v>202</v>
      </c>
      <c r="B373">
        <v>202</v>
      </c>
      <c r="C373" t="s">
        <v>38</v>
      </c>
      <c r="D373" t="s">
        <v>39</v>
      </c>
      <c r="E373">
        <v>4</v>
      </c>
      <c r="F373" t="s">
        <v>372</v>
      </c>
      <c r="G373">
        <v>7</v>
      </c>
      <c r="H373">
        <v>11</v>
      </c>
      <c r="I373">
        <v>1</v>
      </c>
      <c r="J373">
        <v>12</v>
      </c>
      <c r="K373">
        <v>1</v>
      </c>
      <c r="L373">
        <v>1</v>
      </c>
      <c r="M373">
        <v>1</v>
      </c>
      <c r="N373" t="s">
        <v>109</v>
      </c>
      <c r="O373" t="s">
        <v>42</v>
      </c>
      <c r="P373" t="s">
        <v>98</v>
      </c>
      <c r="Q373" t="s">
        <v>99</v>
      </c>
      <c r="R373" t="s">
        <v>45</v>
      </c>
      <c r="S373" t="s">
        <v>46</v>
      </c>
      <c r="T373" t="s">
        <v>110</v>
      </c>
      <c r="U373">
        <v>2</v>
      </c>
      <c r="V373" t="s">
        <v>100</v>
      </c>
      <c r="W373" t="s">
        <v>238</v>
      </c>
      <c r="X373" t="s">
        <v>193</v>
      </c>
      <c r="Y373">
        <v>1</v>
      </c>
      <c r="Z373">
        <v>4</v>
      </c>
      <c r="AA373">
        <v>44.1</v>
      </c>
      <c r="AB373">
        <v>1.476</v>
      </c>
      <c r="AC373" t="s">
        <v>110</v>
      </c>
      <c r="AD373">
        <v>1</v>
      </c>
      <c r="AE373">
        <v>2</v>
      </c>
      <c r="AF373">
        <v>1</v>
      </c>
      <c r="AG373">
        <v>1.4279999999999999</v>
      </c>
      <c r="AH373">
        <v>0.33300000000000002</v>
      </c>
      <c r="AI373">
        <v>1.4730000000000001</v>
      </c>
    </row>
    <row r="374" spans="1:35" x14ac:dyDescent="0.35">
      <c r="A374">
        <v>202</v>
      </c>
      <c r="B374">
        <v>202</v>
      </c>
      <c r="C374" t="s">
        <v>38</v>
      </c>
      <c r="D374" t="s">
        <v>39</v>
      </c>
      <c r="E374">
        <v>4</v>
      </c>
      <c r="F374" t="s">
        <v>372</v>
      </c>
      <c r="G374">
        <v>7</v>
      </c>
      <c r="H374">
        <v>11</v>
      </c>
      <c r="I374">
        <v>1</v>
      </c>
      <c r="J374">
        <v>13</v>
      </c>
      <c r="K374">
        <v>15</v>
      </c>
      <c r="L374">
        <v>15</v>
      </c>
      <c r="M374">
        <v>1</v>
      </c>
      <c r="N374" t="s">
        <v>156</v>
      </c>
      <c r="O374" t="s">
        <v>124</v>
      </c>
      <c r="P374" t="s">
        <v>157</v>
      </c>
      <c r="Q374" t="s">
        <v>158</v>
      </c>
      <c r="R374" t="s">
        <v>132</v>
      </c>
      <c r="S374" t="s">
        <v>81</v>
      </c>
      <c r="T374" t="s">
        <v>159</v>
      </c>
      <c r="U374">
        <v>5</v>
      </c>
      <c r="V374" t="s">
        <v>171</v>
      </c>
      <c r="W374" t="s">
        <v>104</v>
      </c>
      <c r="X374" t="s">
        <v>259</v>
      </c>
      <c r="Y374">
        <v>1</v>
      </c>
      <c r="Z374">
        <v>4</v>
      </c>
      <c r="AA374">
        <v>44.1</v>
      </c>
      <c r="AB374">
        <v>1.538</v>
      </c>
      <c r="AC374" t="s">
        <v>159</v>
      </c>
      <c r="AD374">
        <v>1</v>
      </c>
      <c r="AE374">
        <v>5</v>
      </c>
      <c r="AF374">
        <v>1</v>
      </c>
      <c r="AG374">
        <v>2.7669999999999999</v>
      </c>
      <c r="AH374">
        <v>0.38400000000000001</v>
      </c>
      <c r="AI374">
        <v>1.5329999999999999</v>
      </c>
    </row>
    <row r="375" spans="1:35" x14ac:dyDescent="0.35">
      <c r="A375">
        <v>202</v>
      </c>
      <c r="B375">
        <v>202</v>
      </c>
      <c r="C375" t="s">
        <v>38</v>
      </c>
      <c r="D375" t="s">
        <v>39</v>
      </c>
      <c r="E375">
        <v>4</v>
      </c>
      <c r="F375" t="s">
        <v>372</v>
      </c>
      <c r="G375">
        <v>7</v>
      </c>
      <c r="H375">
        <v>11</v>
      </c>
      <c r="I375">
        <v>1</v>
      </c>
      <c r="J375">
        <v>14</v>
      </c>
      <c r="K375">
        <v>20</v>
      </c>
      <c r="L375">
        <v>20</v>
      </c>
      <c r="M375">
        <v>1</v>
      </c>
      <c r="N375" t="s">
        <v>149</v>
      </c>
      <c r="O375" t="s">
        <v>124</v>
      </c>
      <c r="P375" t="s">
        <v>135</v>
      </c>
      <c r="Q375" t="s">
        <v>136</v>
      </c>
      <c r="R375" t="s">
        <v>150</v>
      </c>
      <c r="S375" t="s">
        <v>53</v>
      </c>
      <c r="T375" t="s">
        <v>151</v>
      </c>
      <c r="U375">
        <v>5</v>
      </c>
      <c r="V375" t="s">
        <v>137</v>
      </c>
      <c r="W375" t="s">
        <v>245</v>
      </c>
      <c r="X375" t="s">
        <v>100</v>
      </c>
      <c r="Y375">
        <v>1</v>
      </c>
      <c r="Z375">
        <v>4</v>
      </c>
      <c r="AA375">
        <v>44.1</v>
      </c>
      <c r="AB375">
        <v>1.3080000000000001</v>
      </c>
      <c r="AC375" t="s">
        <v>151</v>
      </c>
      <c r="AD375">
        <v>1</v>
      </c>
      <c r="AE375">
        <v>5</v>
      </c>
      <c r="AF375">
        <v>1</v>
      </c>
      <c r="AG375">
        <v>0.89700000000000002</v>
      </c>
      <c r="AH375">
        <v>0.45</v>
      </c>
      <c r="AI375">
        <v>1.302</v>
      </c>
    </row>
    <row r="376" spans="1:35" x14ac:dyDescent="0.35">
      <c r="A376">
        <v>202</v>
      </c>
      <c r="B376">
        <v>202</v>
      </c>
      <c r="C376" t="s">
        <v>38</v>
      </c>
      <c r="D376" t="s">
        <v>39</v>
      </c>
      <c r="E376">
        <v>4</v>
      </c>
      <c r="F376" t="s">
        <v>372</v>
      </c>
      <c r="G376">
        <v>7</v>
      </c>
      <c r="H376">
        <v>11</v>
      </c>
      <c r="I376">
        <v>1</v>
      </c>
      <c r="J376">
        <v>15</v>
      </c>
      <c r="K376">
        <v>23</v>
      </c>
      <c r="L376">
        <v>23</v>
      </c>
      <c r="M376">
        <v>1</v>
      </c>
      <c r="N376" t="s">
        <v>176</v>
      </c>
      <c r="O376" t="s">
        <v>124</v>
      </c>
      <c r="P376" t="s">
        <v>177</v>
      </c>
      <c r="Q376" t="s">
        <v>178</v>
      </c>
      <c r="R376" t="s">
        <v>132</v>
      </c>
      <c r="S376" t="s">
        <v>81</v>
      </c>
      <c r="T376" t="s">
        <v>179</v>
      </c>
      <c r="U376">
        <v>1</v>
      </c>
      <c r="V376" t="s">
        <v>199</v>
      </c>
      <c r="W376" t="s">
        <v>249</v>
      </c>
      <c r="X376" t="s">
        <v>88</v>
      </c>
      <c r="Y376">
        <v>1</v>
      </c>
      <c r="Z376">
        <v>4</v>
      </c>
      <c r="AA376">
        <v>44.1</v>
      </c>
      <c r="AB376">
        <v>1.234</v>
      </c>
      <c r="AC376" t="s">
        <v>179</v>
      </c>
      <c r="AD376">
        <v>1</v>
      </c>
      <c r="AE376">
        <v>1</v>
      </c>
      <c r="AF376">
        <v>1</v>
      </c>
      <c r="AG376">
        <v>2.6459999999999999</v>
      </c>
      <c r="AH376">
        <v>3.0329999999999999</v>
      </c>
      <c r="AI376">
        <v>1.2330000000000001</v>
      </c>
    </row>
    <row r="377" spans="1:35" x14ac:dyDescent="0.35">
      <c r="A377">
        <v>202</v>
      </c>
      <c r="B377">
        <v>202</v>
      </c>
      <c r="C377" t="s">
        <v>38</v>
      </c>
      <c r="D377" t="s">
        <v>39</v>
      </c>
      <c r="E377">
        <v>4</v>
      </c>
      <c r="F377" t="s">
        <v>372</v>
      </c>
      <c r="G377">
        <v>7</v>
      </c>
      <c r="H377">
        <v>11</v>
      </c>
      <c r="I377">
        <v>1</v>
      </c>
      <c r="J377">
        <v>16</v>
      </c>
      <c r="K377">
        <v>18</v>
      </c>
      <c r="L377">
        <v>18</v>
      </c>
      <c r="M377">
        <v>1</v>
      </c>
      <c r="N377" t="s">
        <v>174</v>
      </c>
      <c r="O377" t="s">
        <v>124</v>
      </c>
      <c r="P377" t="s">
        <v>153</v>
      </c>
      <c r="Q377" t="s">
        <v>154</v>
      </c>
      <c r="R377" t="s">
        <v>150</v>
      </c>
      <c r="S377" t="s">
        <v>53</v>
      </c>
      <c r="T377" t="s">
        <v>175</v>
      </c>
      <c r="U377">
        <v>5</v>
      </c>
      <c r="V377" t="s">
        <v>151</v>
      </c>
      <c r="W377" t="s">
        <v>204</v>
      </c>
      <c r="X377" t="s">
        <v>108</v>
      </c>
      <c r="Y377">
        <v>2</v>
      </c>
      <c r="Z377">
        <v>4</v>
      </c>
      <c r="AA377">
        <v>44.1</v>
      </c>
      <c r="AB377">
        <v>1.3069999999999999</v>
      </c>
      <c r="AC377" t="s">
        <v>175</v>
      </c>
      <c r="AD377">
        <v>1</v>
      </c>
      <c r="AE377">
        <v>5</v>
      </c>
      <c r="AF377">
        <v>1</v>
      </c>
      <c r="AG377">
        <v>0.626</v>
      </c>
      <c r="AH377">
        <v>0.35</v>
      </c>
      <c r="AI377">
        <v>1.3029999999999999</v>
      </c>
    </row>
    <row r="378" spans="1:35" x14ac:dyDescent="0.35">
      <c r="A378">
        <v>202</v>
      </c>
      <c r="B378">
        <v>202</v>
      </c>
      <c r="C378" t="s">
        <v>38</v>
      </c>
      <c r="D378" t="s">
        <v>39</v>
      </c>
      <c r="E378">
        <v>4</v>
      </c>
      <c r="F378" t="s">
        <v>372</v>
      </c>
      <c r="G378">
        <v>7</v>
      </c>
      <c r="H378">
        <v>11</v>
      </c>
      <c r="I378">
        <v>1</v>
      </c>
      <c r="J378">
        <v>17</v>
      </c>
      <c r="K378">
        <v>19</v>
      </c>
      <c r="L378">
        <v>19</v>
      </c>
      <c r="M378">
        <v>1</v>
      </c>
      <c r="N378" t="s">
        <v>134</v>
      </c>
      <c r="O378" t="s">
        <v>124</v>
      </c>
      <c r="P378" t="s">
        <v>135</v>
      </c>
      <c r="Q378" t="s">
        <v>136</v>
      </c>
      <c r="R378" t="s">
        <v>127</v>
      </c>
      <c r="S378" t="s">
        <v>46</v>
      </c>
      <c r="T378" t="s">
        <v>137</v>
      </c>
      <c r="U378">
        <v>2</v>
      </c>
      <c r="V378" t="s">
        <v>189</v>
      </c>
      <c r="W378" t="s">
        <v>216</v>
      </c>
      <c r="X378" t="s">
        <v>72</v>
      </c>
      <c r="Y378">
        <v>2</v>
      </c>
      <c r="Z378">
        <v>4</v>
      </c>
      <c r="AA378">
        <v>44.1</v>
      </c>
      <c r="AB378">
        <v>1.3280000000000001</v>
      </c>
      <c r="AC378" t="s">
        <v>48</v>
      </c>
      <c r="AD378">
        <v>0</v>
      </c>
      <c r="AE378">
        <v>0</v>
      </c>
      <c r="AF378">
        <v>0</v>
      </c>
      <c r="AG378">
        <v>-1</v>
      </c>
      <c r="AH378">
        <v>0.316</v>
      </c>
      <c r="AI378">
        <v>1.3240000000000001</v>
      </c>
    </row>
    <row r="379" spans="1:35" x14ac:dyDescent="0.35">
      <c r="A379">
        <v>202</v>
      </c>
      <c r="B379">
        <v>202</v>
      </c>
      <c r="C379" t="s">
        <v>38</v>
      </c>
      <c r="D379" t="s">
        <v>39</v>
      </c>
      <c r="E379">
        <v>4</v>
      </c>
      <c r="F379" t="s">
        <v>372</v>
      </c>
      <c r="G379">
        <v>7</v>
      </c>
      <c r="H379">
        <v>11</v>
      </c>
      <c r="I379">
        <v>1</v>
      </c>
      <c r="J379">
        <v>18</v>
      </c>
      <c r="K379">
        <v>13</v>
      </c>
      <c r="L379">
        <v>13</v>
      </c>
      <c r="M379">
        <v>1</v>
      </c>
      <c r="N379" t="s">
        <v>188</v>
      </c>
      <c r="O379" t="s">
        <v>124</v>
      </c>
      <c r="P379" t="s">
        <v>163</v>
      </c>
      <c r="Q379" t="s">
        <v>164</v>
      </c>
      <c r="R379" t="s">
        <v>127</v>
      </c>
      <c r="S379" t="s">
        <v>46</v>
      </c>
      <c r="T379" t="s">
        <v>189</v>
      </c>
      <c r="U379">
        <v>1</v>
      </c>
      <c r="V379" t="s">
        <v>165</v>
      </c>
      <c r="W379" t="s">
        <v>68</v>
      </c>
      <c r="X379" t="s">
        <v>213</v>
      </c>
      <c r="Y379">
        <v>1</v>
      </c>
      <c r="Z379">
        <v>4</v>
      </c>
      <c r="AA379">
        <v>44.1</v>
      </c>
      <c r="AB379">
        <v>1.415</v>
      </c>
      <c r="AC379" t="s">
        <v>68</v>
      </c>
      <c r="AD379">
        <v>4</v>
      </c>
      <c r="AE379">
        <v>5</v>
      </c>
      <c r="AF379">
        <v>0</v>
      </c>
      <c r="AG379">
        <v>1.2689999999999999</v>
      </c>
      <c r="AH379">
        <v>0.7</v>
      </c>
      <c r="AI379">
        <v>1.4159999999999999</v>
      </c>
    </row>
    <row r="380" spans="1:35" x14ac:dyDescent="0.35">
      <c r="A380">
        <v>202</v>
      </c>
      <c r="B380">
        <v>202</v>
      </c>
      <c r="C380" t="s">
        <v>38</v>
      </c>
      <c r="D380" t="s">
        <v>39</v>
      </c>
      <c r="E380">
        <v>4</v>
      </c>
      <c r="F380" t="s">
        <v>372</v>
      </c>
      <c r="G380">
        <v>7</v>
      </c>
      <c r="H380">
        <v>11</v>
      </c>
      <c r="I380">
        <v>1</v>
      </c>
      <c r="J380">
        <v>19</v>
      </c>
      <c r="K380">
        <v>21</v>
      </c>
      <c r="L380">
        <v>21</v>
      </c>
      <c r="M380">
        <v>1</v>
      </c>
      <c r="N380" t="s">
        <v>123</v>
      </c>
      <c r="O380" t="s">
        <v>124</v>
      </c>
      <c r="P380" t="s">
        <v>125</v>
      </c>
      <c r="Q380" t="s">
        <v>126</v>
      </c>
      <c r="R380" t="s">
        <v>127</v>
      </c>
      <c r="S380" t="s">
        <v>46</v>
      </c>
      <c r="T380" t="s">
        <v>128</v>
      </c>
      <c r="U380">
        <v>1</v>
      </c>
      <c r="V380" t="s">
        <v>148</v>
      </c>
      <c r="W380" t="s">
        <v>54</v>
      </c>
      <c r="X380" t="s">
        <v>255</v>
      </c>
      <c r="Y380">
        <v>1</v>
      </c>
      <c r="Z380">
        <v>4</v>
      </c>
      <c r="AA380">
        <v>44.1</v>
      </c>
      <c r="AB380">
        <v>1.5669999999999999</v>
      </c>
      <c r="AC380" t="s">
        <v>54</v>
      </c>
      <c r="AD380">
        <v>4</v>
      </c>
      <c r="AE380">
        <v>4</v>
      </c>
      <c r="AF380">
        <v>0</v>
      </c>
      <c r="AG380">
        <v>2.4220000000000002</v>
      </c>
      <c r="AH380">
        <v>0.4</v>
      </c>
      <c r="AI380">
        <v>1.57</v>
      </c>
    </row>
    <row r="381" spans="1:35" x14ac:dyDescent="0.35">
      <c r="A381">
        <v>202</v>
      </c>
      <c r="B381">
        <v>202</v>
      </c>
      <c r="C381" t="s">
        <v>38</v>
      </c>
      <c r="D381" t="s">
        <v>39</v>
      </c>
      <c r="E381">
        <v>4</v>
      </c>
      <c r="F381" t="s">
        <v>372</v>
      </c>
      <c r="G381">
        <v>7</v>
      </c>
      <c r="H381">
        <v>11</v>
      </c>
      <c r="I381">
        <v>1</v>
      </c>
      <c r="J381">
        <v>20</v>
      </c>
      <c r="K381">
        <v>14</v>
      </c>
      <c r="L381">
        <v>14</v>
      </c>
      <c r="M381">
        <v>1</v>
      </c>
      <c r="N381" t="s">
        <v>162</v>
      </c>
      <c r="O381" t="s">
        <v>124</v>
      </c>
      <c r="P381" t="s">
        <v>163</v>
      </c>
      <c r="Q381" t="s">
        <v>164</v>
      </c>
      <c r="R381" t="s">
        <v>132</v>
      </c>
      <c r="S381" t="s">
        <v>81</v>
      </c>
      <c r="T381" t="s">
        <v>165</v>
      </c>
      <c r="U381">
        <v>5</v>
      </c>
      <c r="V381" t="s">
        <v>179</v>
      </c>
      <c r="W381" t="s">
        <v>118</v>
      </c>
      <c r="X381" t="s">
        <v>247</v>
      </c>
      <c r="Y381">
        <v>2</v>
      </c>
      <c r="Z381">
        <v>4</v>
      </c>
      <c r="AA381">
        <v>44.1</v>
      </c>
      <c r="AB381">
        <v>1.4770000000000001</v>
      </c>
      <c r="AC381" t="s">
        <v>247</v>
      </c>
      <c r="AD381">
        <v>4</v>
      </c>
      <c r="AE381">
        <v>1</v>
      </c>
      <c r="AF381">
        <v>0</v>
      </c>
      <c r="AG381">
        <v>2.7810000000000001</v>
      </c>
      <c r="AH381">
        <v>0.28299999999999997</v>
      </c>
      <c r="AI381">
        <v>1.4790000000000001</v>
      </c>
    </row>
    <row r="382" spans="1:35" x14ac:dyDescent="0.35">
      <c r="A382">
        <v>202</v>
      </c>
      <c r="B382">
        <v>202</v>
      </c>
      <c r="C382" t="s">
        <v>38</v>
      </c>
      <c r="D382" t="s">
        <v>39</v>
      </c>
      <c r="E382">
        <v>4</v>
      </c>
      <c r="F382" t="s">
        <v>372</v>
      </c>
      <c r="G382">
        <v>7</v>
      </c>
      <c r="H382">
        <v>11</v>
      </c>
      <c r="I382">
        <v>1</v>
      </c>
      <c r="J382">
        <v>21</v>
      </c>
      <c r="K382">
        <v>24</v>
      </c>
      <c r="L382">
        <v>24</v>
      </c>
      <c r="M382">
        <v>1</v>
      </c>
      <c r="N382" t="s">
        <v>198</v>
      </c>
      <c r="O382" t="s">
        <v>124</v>
      </c>
      <c r="P382" t="s">
        <v>177</v>
      </c>
      <c r="Q382" t="s">
        <v>178</v>
      </c>
      <c r="R382" t="s">
        <v>150</v>
      </c>
      <c r="S382" t="s">
        <v>53</v>
      </c>
      <c r="T382" t="s">
        <v>199</v>
      </c>
      <c r="U382">
        <v>5</v>
      </c>
      <c r="V382" t="s">
        <v>197</v>
      </c>
      <c r="W382" t="s">
        <v>64</v>
      </c>
      <c r="X382" t="s">
        <v>236</v>
      </c>
      <c r="Y382">
        <v>2</v>
      </c>
      <c r="Z382">
        <v>4</v>
      </c>
      <c r="AA382">
        <v>44.1</v>
      </c>
      <c r="AB382">
        <v>1.3069999999999999</v>
      </c>
      <c r="AC382" t="s">
        <v>199</v>
      </c>
      <c r="AD382">
        <v>1</v>
      </c>
      <c r="AE382">
        <v>5</v>
      </c>
      <c r="AF382">
        <v>1</v>
      </c>
      <c r="AG382">
        <v>2.883</v>
      </c>
      <c r="AH382">
        <v>0.28299999999999997</v>
      </c>
      <c r="AI382">
        <v>1.31</v>
      </c>
    </row>
    <row r="383" spans="1:35" x14ac:dyDescent="0.35">
      <c r="A383">
        <v>202</v>
      </c>
      <c r="B383">
        <v>202</v>
      </c>
      <c r="C383" t="s">
        <v>38</v>
      </c>
      <c r="D383" t="s">
        <v>39</v>
      </c>
      <c r="E383">
        <v>4</v>
      </c>
      <c r="F383" t="s">
        <v>372</v>
      </c>
      <c r="G383">
        <v>7</v>
      </c>
      <c r="H383">
        <v>11</v>
      </c>
      <c r="I383">
        <v>1</v>
      </c>
      <c r="J383">
        <v>22</v>
      </c>
      <c r="K383">
        <v>17</v>
      </c>
      <c r="L383">
        <v>17</v>
      </c>
      <c r="M383">
        <v>1</v>
      </c>
      <c r="N383" t="s">
        <v>152</v>
      </c>
      <c r="O383" t="s">
        <v>124</v>
      </c>
      <c r="P383" t="s">
        <v>153</v>
      </c>
      <c r="Q383" t="s">
        <v>154</v>
      </c>
      <c r="R383" t="s">
        <v>147</v>
      </c>
      <c r="S383" t="s">
        <v>63</v>
      </c>
      <c r="T383" t="s">
        <v>155</v>
      </c>
      <c r="U383">
        <v>1</v>
      </c>
      <c r="V383" t="s">
        <v>175</v>
      </c>
      <c r="W383" t="s">
        <v>110</v>
      </c>
      <c r="X383" t="s">
        <v>261</v>
      </c>
      <c r="Y383">
        <v>1</v>
      </c>
      <c r="Z383">
        <v>4</v>
      </c>
      <c r="AA383">
        <v>44.1</v>
      </c>
      <c r="AB383">
        <v>1.4279999999999999</v>
      </c>
      <c r="AC383" t="s">
        <v>155</v>
      </c>
      <c r="AD383">
        <v>1</v>
      </c>
      <c r="AE383">
        <v>1</v>
      </c>
      <c r="AF383">
        <v>1</v>
      </c>
      <c r="AG383">
        <v>2.5299999999999998</v>
      </c>
      <c r="AH383">
        <v>0.433</v>
      </c>
      <c r="AI383">
        <v>1.423</v>
      </c>
    </row>
    <row r="384" spans="1:35" x14ac:dyDescent="0.35">
      <c r="A384">
        <v>202</v>
      </c>
      <c r="B384">
        <v>202</v>
      </c>
      <c r="C384" t="s">
        <v>38</v>
      </c>
      <c r="D384" t="s">
        <v>39</v>
      </c>
      <c r="E384">
        <v>4</v>
      </c>
      <c r="F384" t="s">
        <v>372</v>
      </c>
      <c r="G384">
        <v>7</v>
      </c>
      <c r="H384">
        <v>11</v>
      </c>
      <c r="I384">
        <v>1</v>
      </c>
      <c r="J384">
        <v>23</v>
      </c>
      <c r="K384">
        <v>16</v>
      </c>
      <c r="L384">
        <v>16</v>
      </c>
      <c r="M384">
        <v>1</v>
      </c>
      <c r="N384" t="s">
        <v>170</v>
      </c>
      <c r="O384" t="s">
        <v>124</v>
      </c>
      <c r="P384" t="s">
        <v>157</v>
      </c>
      <c r="Q384" t="s">
        <v>158</v>
      </c>
      <c r="R384" t="s">
        <v>147</v>
      </c>
      <c r="S384" t="s">
        <v>63</v>
      </c>
      <c r="T384" t="s">
        <v>171</v>
      </c>
      <c r="U384">
        <v>2</v>
      </c>
      <c r="V384" t="s">
        <v>183</v>
      </c>
      <c r="W384" t="s">
        <v>58</v>
      </c>
      <c r="X384" t="s">
        <v>230</v>
      </c>
      <c r="Y384">
        <v>2</v>
      </c>
      <c r="Z384">
        <v>4</v>
      </c>
      <c r="AA384">
        <v>44.1</v>
      </c>
      <c r="AB384">
        <v>1.528</v>
      </c>
      <c r="AC384" t="s">
        <v>183</v>
      </c>
      <c r="AD384">
        <v>3</v>
      </c>
      <c r="AE384">
        <v>1</v>
      </c>
      <c r="AF384">
        <v>0</v>
      </c>
      <c r="AG384">
        <v>3.2320000000000002</v>
      </c>
      <c r="AH384">
        <v>0.39900000000000002</v>
      </c>
      <c r="AI384">
        <v>1.5289999999999999</v>
      </c>
    </row>
    <row r="385" spans="1:35" x14ac:dyDescent="0.35">
      <c r="A385">
        <v>202</v>
      </c>
      <c r="B385">
        <v>202</v>
      </c>
      <c r="C385" t="s">
        <v>38</v>
      </c>
      <c r="D385" t="s">
        <v>39</v>
      </c>
      <c r="E385">
        <v>4</v>
      </c>
      <c r="F385" t="s">
        <v>372</v>
      </c>
      <c r="G385">
        <v>7</v>
      </c>
      <c r="H385">
        <v>11</v>
      </c>
      <c r="I385">
        <v>1</v>
      </c>
      <c r="J385">
        <v>24</v>
      </c>
      <c r="K385">
        <v>22</v>
      </c>
      <c r="L385">
        <v>22</v>
      </c>
      <c r="M385">
        <v>1</v>
      </c>
      <c r="N385" t="s">
        <v>146</v>
      </c>
      <c r="O385" t="s">
        <v>124</v>
      </c>
      <c r="P385" t="s">
        <v>125</v>
      </c>
      <c r="Q385" t="s">
        <v>126</v>
      </c>
      <c r="R385" t="s">
        <v>147</v>
      </c>
      <c r="S385" t="s">
        <v>63</v>
      </c>
      <c r="T385" t="s">
        <v>148</v>
      </c>
      <c r="U385">
        <v>4</v>
      </c>
      <c r="V385" t="s">
        <v>161</v>
      </c>
      <c r="W385" t="s">
        <v>233</v>
      </c>
      <c r="X385" t="s">
        <v>90</v>
      </c>
      <c r="Y385">
        <v>2</v>
      </c>
      <c r="Z385">
        <v>4</v>
      </c>
      <c r="AA385">
        <v>44.1</v>
      </c>
      <c r="AB385">
        <v>1.397</v>
      </c>
      <c r="AC385" t="s">
        <v>148</v>
      </c>
      <c r="AD385">
        <v>1</v>
      </c>
      <c r="AE385">
        <v>4</v>
      </c>
      <c r="AF385">
        <v>1</v>
      </c>
      <c r="AG385">
        <v>2.98</v>
      </c>
      <c r="AH385">
        <v>0.28299999999999997</v>
      </c>
      <c r="AI385">
        <v>1.3979999999999999</v>
      </c>
    </row>
    <row r="386" spans="1:35" x14ac:dyDescent="0.35">
      <c r="A386">
        <v>202</v>
      </c>
      <c r="B386">
        <v>202</v>
      </c>
      <c r="C386" t="s">
        <v>38</v>
      </c>
      <c r="D386" t="s">
        <v>39</v>
      </c>
      <c r="E386">
        <v>4</v>
      </c>
      <c r="F386" t="s">
        <v>372</v>
      </c>
      <c r="G386">
        <v>7</v>
      </c>
      <c r="H386">
        <v>11</v>
      </c>
      <c r="I386">
        <v>1</v>
      </c>
      <c r="J386">
        <v>25</v>
      </c>
      <c r="K386">
        <v>27</v>
      </c>
      <c r="L386">
        <v>27</v>
      </c>
      <c r="M386">
        <v>1</v>
      </c>
      <c r="N386" t="s">
        <v>205</v>
      </c>
      <c r="O386" t="s">
        <v>201</v>
      </c>
      <c r="P386" t="s">
        <v>202</v>
      </c>
      <c r="Q386" t="s">
        <v>206</v>
      </c>
      <c r="R386" t="s">
        <v>202</v>
      </c>
      <c r="S386" t="s">
        <v>81</v>
      </c>
      <c r="T386" t="s">
        <v>207</v>
      </c>
      <c r="U386">
        <v>2</v>
      </c>
      <c r="V386" t="s">
        <v>247</v>
      </c>
      <c r="W386" t="s">
        <v>90</v>
      </c>
      <c r="X386" t="s">
        <v>189</v>
      </c>
      <c r="Y386">
        <v>1</v>
      </c>
      <c r="Z386">
        <v>4</v>
      </c>
      <c r="AA386">
        <v>44.1</v>
      </c>
      <c r="AB386">
        <v>1.4450000000000001</v>
      </c>
      <c r="AC386" t="s">
        <v>90</v>
      </c>
      <c r="AD386">
        <v>4</v>
      </c>
      <c r="AE386">
        <v>4</v>
      </c>
      <c r="AF386">
        <v>0</v>
      </c>
      <c r="AG386">
        <v>2.69</v>
      </c>
      <c r="AH386">
        <v>0.38400000000000001</v>
      </c>
      <c r="AI386">
        <v>1.4490000000000001</v>
      </c>
    </row>
    <row r="387" spans="1:35" x14ac:dyDescent="0.35">
      <c r="A387">
        <v>202</v>
      </c>
      <c r="B387">
        <v>202</v>
      </c>
      <c r="C387" t="s">
        <v>38</v>
      </c>
      <c r="D387" t="s">
        <v>39</v>
      </c>
      <c r="E387">
        <v>4</v>
      </c>
      <c r="F387" t="s">
        <v>372</v>
      </c>
      <c r="G387">
        <v>7</v>
      </c>
      <c r="H387">
        <v>11</v>
      </c>
      <c r="I387">
        <v>1</v>
      </c>
      <c r="J387">
        <v>26</v>
      </c>
      <c r="K387">
        <v>30</v>
      </c>
      <c r="L387">
        <v>30</v>
      </c>
      <c r="M387">
        <v>1</v>
      </c>
      <c r="N387" t="s">
        <v>254</v>
      </c>
      <c r="O387" t="s">
        <v>201</v>
      </c>
      <c r="P387" t="s">
        <v>202</v>
      </c>
      <c r="Q387" t="s">
        <v>215</v>
      </c>
      <c r="R387" t="s">
        <v>202</v>
      </c>
      <c r="S387" t="s">
        <v>53</v>
      </c>
      <c r="T387" t="s">
        <v>255</v>
      </c>
      <c r="U387">
        <v>5</v>
      </c>
      <c r="V387" t="s">
        <v>233</v>
      </c>
      <c r="W387" t="s">
        <v>165</v>
      </c>
      <c r="X387" t="s">
        <v>68</v>
      </c>
      <c r="Y387">
        <v>2</v>
      </c>
      <c r="Z387">
        <v>4</v>
      </c>
      <c r="AA387">
        <v>44.1</v>
      </c>
      <c r="AB387">
        <v>1.4359999999999999</v>
      </c>
      <c r="AC387" t="s">
        <v>255</v>
      </c>
      <c r="AD387">
        <v>1</v>
      </c>
      <c r="AE387">
        <v>5</v>
      </c>
      <c r="AF387">
        <v>1</v>
      </c>
      <c r="AG387">
        <v>1.272</v>
      </c>
      <c r="AH387">
        <v>0.41599999999999998</v>
      </c>
      <c r="AI387">
        <v>1.4379999999999999</v>
      </c>
    </row>
    <row r="388" spans="1:35" x14ac:dyDescent="0.35">
      <c r="A388">
        <v>202</v>
      </c>
      <c r="B388">
        <v>202</v>
      </c>
      <c r="C388" t="s">
        <v>38</v>
      </c>
      <c r="D388" t="s">
        <v>39</v>
      </c>
      <c r="E388">
        <v>4</v>
      </c>
      <c r="F388" t="s">
        <v>372</v>
      </c>
      <c r="G388">
        <v>7</v>
      </c>
      <c r="H388">
        <v>11</v>
      </c>
      <c r="I388">
        <v>1</v>
      </c>
      <c r="J388">
        <v>27</v>
      </c>
      <c r="K388">
        <v>32</v>
      </c>
      <c r="L388">
        <v>32</v>
      </c>
      <c r="M388">
        <v>1</v>
      </c>
      <c r="N388" t="s">
        <v>211</v>
      </c>
      <c r="O388" t="s">
        <v>201</v>
      </c>
      <c r="P388" t="s">
        <v>202</v>
      </c>
      <c r="Q388" t="s">
        <v>212</v>
      </c>
      <c r="R388" t="s">
        <v>202</v>
      </c>
      <c r="S388" t="s">
        <v>53</v>
      </c>
      <c r="T388" t="s">
        <v>213</v>
      </c>
      <c r="U388">
        <v>5</v>
      </c>
      <c r="V388" t="s">
        <v>251</v>
      </c>
      <c r="W388" t="s">
        <v>195</v>
      </c>
      <c r="X388" t="s">
        <v>58</v>
      </c>
      <c r="Y388">
        <v>2</v>
      </c>
      <c r="Z388">
        <v>4</v>
      </c>
      <c r="AA388">
        <v>44.1</v>
      </c>
      <c r="AB388">
        <v>1.284</v>
      </c>
      <c r="AC388" t="s">
        <v>195</v>
      </c>
      <c r="AD388">
        <v>4</v>
      </c>
      <c r="AE388">
        <v>4</v>
      </c>
      <c r="AF388">
        <v>0</v>
      </c>
      <c r="AG388">
        <v>2.323</v>
      </c>
      <c r="AH388">
        <v>0.51700000000000002</v>
      </c>
      <c r="AI388">
        <v>1.282</v>
      </c>
    </row>
    <row r="389" spans="1:35" x14ac:dyDescent="0.35">
      <c r="A389">
        <v>202</v>
      </c>
      <c r="B389">
        <v>202</v>
      </c>
      <c r="C389" t="s">
        <v>38</v>
      </c>
      <c r="D389" t="s">
        <v>39</v>
      </c>
      <c r="E389">
        <v>4</v>
      </c>
      <c r="F389" t="s">
        <v>372</v>
      </c>
      <c r="G389">
        <v>7</v>
      </c>
      <c r="H389">
        <v>11</v>
      </c>
      <c r="I389">
        <v>1</v>
      </c>
      <c r="J389">
        <v>28</v>
      </c>
      <c r="K389">
        <v>25</v>
      </c>
      <c r="L389">
        <v>25</v>
      </c>
      <c r="M389">
        <v>1</v>
      </c>
      <c r="N389" t="s">
        <v>220</v>
      </c>
      <c r="O389" t="s">
        <v>201</v>
      </c>
      <c r="P389" t="s">
        <v>202</v>
      </c>
      <c r="Q389" t="s">
        <v>221</v>
      </c>
      <c r="R389" t="s">
        <v>202</v>
      </c>
      <c r="S389" t="s">
        <v>46</v>
      </c>
      <c r="T389" t="s">
        <v>222</v>
      </c>
      <c r="U389">
        <v>1</v>
      </c>
      <c r="V389" t="s">
        <v>257</v>
      </c>
      <c r="W389" t="s">
        <v>116</v>
      </c>
      <c r="X389" t="s">
        <v>161</v>
      </c>
      <c r="Y389">
        <v>1</v>
      </c>
      <c r="Z389">
        <v>4</v>
      </c>
      <c r="AA389">
        <v>44.1</v>
      </c>
      <c r="AB389">
        <v>1.417</v>
      </c>
      <c r="AC389" t="s">
        <v>116</v>
      </c>
      <c r="AD389">
        <v>4</v>
      </c>
      <c r="AE389">
        <v>5</v>
      </c>
      <c r="AF389">
        <v>0</v>
      </c>
      <c r="AG389">
        <v>1.98</v>
      </c>
      <c r="AH389">
        <v>0.33300000000000002</v>
      </c>
      <c r="AI389">
        <v>1.4159999999999999</v>
      </c>
    </row>
    <row r="390" spans="1:35" x14ac:dyDescent="0.35">
      <c r="A390">
        <v>202</v>
      </c>
      <c r="B390">
        <v>202</v>
      </c>
      <c r="C390" t="s">
        <v>38</v>
      </c>
      <c r="D390" t="s">
        <v>39</v>
      </c>
      <c r="E390">
        <v>4</v>
      </c>
      <c r="F390" t="s">
        <v>372</v>
      </c>
      <c r="G390">
        <v>7</v>
      </c>
      <c r="H390">
        <v>11</v>
      </c>
      <c r="I390">
        <v>1</v>
      </c>
      <c r="J390">
        <v>29</v>
      </c>
      <c r="K390">
        <v>29</v>
      </c>
      <c r="L390">
        <v>29</v>
      </c>
      <c r="M390">
        <v>1</v>
      </c>
      <c r="N390" t="s">
        <v>214</v>
      </c>
      <c r="O390" t="s">
        <v>201</v>
      </c>
      <c r="P390" t="s">
        <v>202</v>
      </c>
      <c r="Q390" t="s">
        <v>215</v>
      </c>
      <c r="R390" t="s">
        <v>202</v>
      </c>
      <c r="S390" t="s">
        <v>63</v>
      </c>
      <c r="T390" t="s">
        <v>216</v>
      </c>
      <c r="U390">
        <v>1</v>
      </c>
      <c r="V390" t="s">
        <v>255</v>
      </c>
      <c r="W390" t="s">
        <v>88</v>
      </c>
      <c r="X390" t="s">
        <v>159</v>
      </c>
      <c r="Y390">
        <v>1</v>
      </c>
      <c r="Z390">
        <v>4</v>
      </c>
      <c r="AA390">
        <v>44.1</v>
      </c>
      <c r="AB390">
        <v>1.4950000000000001</v>
      </c>
      <c r="AC390" t="s">
        <v>255</v>
      </c>
      <c r="AD390">
        <v>2</v>
      </c>
      <c r="AE390">
        <v>5</v>
      </c>
      <c r="AF390">
        <v>0</v>
      </c>
      <c r="AG390">
        <v>3.3730000000000002</v>
      </c>
      <c r="AH390">
        <v>0.44900000000000001</v>
      </c>
      <c r="AI390">
        <v>1.498</v>
      </c>
    </row>
    <row r="391" spans="1:35" x14ac:dyDescent="0.35">
      <c r="A391">
        <v>202</v>
      </c>
      <c r="B391">
        <v>202</v>
      </c>
      <c r="C391" t="s">
        <v>38</v>
      </c>
      <c r="D391" t="s">
        <v>39</v>
      </c>
      <c r="E391">
        <v>4</v>
      </c>
      <c r="F391" t="s">
        <v>372</v>
      </c>
      <c r="G391">
        <v>7</v>
      </c>
      <c r="H391">
        <v>11</v>
      </c>
      <c r="I391">
        <v>1</v>
      </c>
      <c r="J391">
        <v>30</v>
      </c>
      <c r="K391">
        <v>26</v>
      </c>
      <c r="L391">
        <v>26</v>
      </c>
      <c r="M391">
        <v>1</v>
      </c>
      <c r="N391" t="s">
        <v>256</v>
      </c>
      <c r="O391" t="s">
        <v>201</v>
      </c>
      <c r="P391" t="s">
        <v>202</v>
      </c>
      <c r="Q391" t="s">
        <v>221</v>
      </c>
      <c r="R391" t="s">
        <v>202</v>
      </c>
      <c r="S391" t="s">
        <v>81</v>
      </c>
      <c r="T391" t="s">
        <v>257</v>
      </c>
      <c r="U391">
        <v>2</v>
      </c>
      <c r="V391" t="s">
        <v>245</v>
      </c>
      <c r="W391" t="s">
        <v>108</v>
      </c>
      <c r="X391" t="s">
        <v>197</v>
      </c>
      <c r="Y391">
        <v>2</v>
      </c>
      <c r="Z391">
        <v>4</v>
      </c>
      <c r="AA391">
        <v>44.1</v>
      </c>
      <c r="AB391">
        <v>1.2969999999999999</v>
      </c>
      <c r="AC391" t="s">
        <v>245</v>
      </c>
      <c r="AD391">
        <v>3</v>
      </c>
      <c r="AE391">
        <v>4</v>
      </c>
      <c r="AF391">
        <v>0</v>
      </c>
      <c r="AG391">
        <v>2.6150000000000002</v>
      </c>
      <c r="AH391">
        <v>0.4</v>
      </c>
      <c r="AI391">
        <v>1.296</v>
      </c>
    </row>
    <row r="392" spans="1:35" x14ac:dyDescent="0.35">
      <c r="A392">
        <v>202</v>
      </c>
      <c r="B392">
        <v>202</v>
      </c>
      <c r="C392" t="s">
        <v>38</v>
      </c>
      <c r="D392" t="s">
        <v>39</v>
      </c>
      <c r="E392">
        <v>4</v>
      </c>
      <c r="F392" t="s">
        <v>372</v>
      </c>
      <c r="G392">
        <v>7</v>
      </c>
      <c r="H392">
        <v>11</v>
      </c>
      <c r="I392">
        <v>1</v>
      </c>
      <c r="J392">
        <v>31</v>
      </c>
      <c r="K392">
        <v>35</v>
      </c>
      <c r="L392">
        <v>35</v>
      </c>
      <c r="M392">
        <v>1</v>
      </c>
      <c r="N392" t="s">
        <v>260</v>
      </c>
      <c r="O392" t="s">
        <v>201</v>
      </c>
      <c r="P392" t="s">
        <v>202</v>
      </c>
      <c r="Q392" t="s">
        <v>232</v>
      </c>
      <c r="R392" t="s">
        <v>202</v>
      </c>
      <c r="S392" t="s">
        <v>81</v>
      </c>
      <c r="T392" t="s">
        <v>261</v>
      </c>
      <c r="U392">
        <v>5</v>
      </c>
      <c r="V392" t="s">
        <v>207</v>
      </c>
      <c r="W392" t="s">
        <v>187</v>
      </c>
      <c r="X392" t="s">
        <v>104</v>
      </c>
      <c r="Y392">
        <v>2</v>
      </c>
      <c r="Z392">
        <v>4</v>
      </c>
      <c r="AA392">
        <v>44.1</v>
      </c>
      <c r="AB392">
        <v>1.2949999999999999</v>
      </c>
      <c r="AC392" t="s">
        <v>261</v>
      </c>
      <c r="AD392">
        <v>1</v>
      </c>
      <c r="AE392">
        <v>5</v>
      </c>
      <c r="AF392">
        <v>1</v>
      </c>
      <c r="AG392">
        <v>3.14</v>
      </c>
      <c r="AH392">
        <v>0.38300000000000001</v>
      </c>
      <c r="AI392">
        <v>1.29</v>
      </c>
    </row>
    <row r="393" spans="1:35" x14ac:dyDescent="0.35">
      <c r="A393">
        <v>202</v>
      </c>
      <c r="B393">
        <v>202</v>
      </c>
      <c r="C393" t="s">
        <v>38</v>
      </c>
      <c r="D393" t="s">
        <v>39</v>
      </c>
      <c r="E393">
        <v>4</v>
      </c>
      <c r="F393" t="s">
        <v>372</v>
      </c>
      <c r="G393">
        <v>7</v>
      </c>
      <c r="H393">
        <v>11</v>
      </c>
      <c r="I393">
        <v>1</v>
      </c>
      <c r="J393">
        <v>32</v>
      </c>
      <c r="K393">
        <v>31</v>
      </c>
      <c r="L393">
        <v>31</v>
      </c>
      <c r="M393">
        <v>1</v>
      </c>
      <c r="N393" t="s">
        <v>248</v>
      </c>
      <c r="O393" t="s">
        <v>201</v>
      </c>
      <c r="P393" t="s">
        <v>202</v>
      </c>
      <c r="Q393" t="s">
        <v>212</v>
      </c>
      <c r="R393" t="s">
        <v>202</v>
      </c>
      <c r="S393" t="s">
        <v>46</v>
      </c>
      <c r="T393" t="s">
        <v>249</v>
      </c>
      <c r="U393">
        <v>4</v>
      </c>
      <c r="V393" t="s">
        <v>213</v>
      </c>
      <c r="W393" t="s">
        <v>193</v>
      </c>
      <c r="X393" t="s">
        <v>64</v>
      </c>
      <c r="Y393">
        <v>1</v>
      </c>
      <c r="Z393">
        <v>4</v>
      </c>
      <c r="AA393">
        <v>44.1</v>
      </c>
      <c r="AB393">
        <v>1.248</v>
      </c>
      <c r="AC393" t="s">
        <v>193</v>
      </c>
      <c r="AD393">
        <v>4</v>
      </c>
      <c r="AE393">
        <v>2</v>
      </c>
      <c r="AF393">
        <v>0</v>
      </c>
      <c r="AG393">
        <v>2.1110000000000002</v>
      </c>
      <c r="AH393">
        <v>1.016</v>
      </c>
      <c r="AI393">
        <v>1.2470000000000001</v>
      </c>
    </row>
    <row r="394" spans="1:35" x14ac:dyDescent="0.35">
      <c r="A394">
        <v>202</v>
      </c>
      <c r="B394">
        <v>202</v>
      </c>
      <c r="C394" t="s">
        <v>38</v>
      </c>
      <c r="D394" t="s">
        <v>39</v>
      </c>
      <c r="E394">
        <v>4</v>
      </c>
      <c r="F394" t="s">
        <v>372</v>
      </c>
      <c r="G394">
        <v>7</v>
      </c>
      <c r="H394">
        <v>11</v>
      </c>
      <c r="I394">
        <v>1</v>
      </c>
      <c r="J394">
        <v>33</v>
      </c>
      <c r="K394">
        <v>33</v>
      </c>
      <c r="L394">
        <v>33</v>
      </c>
      <c r="M394">
        <v>1</v>
      </c>
      <c r="N394" t="s">
        <v>258</v>
      </c>
      <c r="O394" t="s">
        <v>201</v>
      </c>
      <c r="P394" t="s">
        <v>202</v>
      </c>
      <c r="Q394" t="s">
        <v>209</v>
      </c>
      <c r="R394" t="s">
        <v>202</v>
      </c>
      <c r="S394" t="s">
        <v>46</v>
      </c>
      <c r="T394" t="s">
        <v>259</v>
      </c>
      <c r="U394">
        <v>5</v>
      </c>
      <c r="V394" t="s">
        <v>249</v>
      </c>
      <c r="W394" t="s">
        <v>94</v>
      </c>
      <c r="X394" t="s">
        <v>183</v>
      </c>
      <c r="Y394">
        <v>2</v>
      </c>
      <c r="Z394">
        <v>4</v>
      </c>
      <c r="AA394">
        <v>44.1</v>
      </c>
      <c r="AB394">
        <v>1.4630000000000001</v>
      </c>
      <c r="AC394" t="s">
        <v>259</v>
      </c>
      <c r="AD394">
        <v>1</v>
      </c>
      <c r="AE394">
        <v>5</v>
      </c>
      <c r="AF394">
        <v>1</v>
      </c>
      <c r="AG394">
        <v>2.5310000000000001</v>
      </c>
      <c r="AH394">
        <v>0.25</v>
      </c>
      <c r="AI394">
        <v>1.464</v>
      </c>
    </row>
    <row r="395" spans="1:35" x14ac:dyDescent="0.35">
      <c r="A395">
        <v>202</v>
      </c>
      <c r="B395">
        <v>202</v>
      </c>
      <c r="C395" t="s">
        <v>38</v>
      </c>
      <c r="D395" t="s">
        <v>39</v>
      </c>
      <c r="E395">
        <v>4</v>
      </c>
      <c r="F395" t="s">
        <v>372</v>
      </c>
      <c r="G395">
        <v>7</v>
      </c>
      <c r="H395">
        <v>11</v>
      </c>
      <c r="I395">
        <v>1</v>
      </c>
      <c r="J395">
        <v>34</v>
      </c>
      <c r="K395">
        <v>36</v>
      </c>
      <c r="L395">
        <v>36</v>
      </c>
      <c r="M395">
        <v>1</v>
      </c>
      <c r="N395" t="s">
        <v>231</v>
      </c>
      <c r="O395" t="s">
        <v>201</v>
      </c>
      <c r="P395" t="s">
        <v>202</v>
      </c>
      <c r="Q395" t="s">
        <v>232</v>
      </c>
      <c r="R395" t="s">
        <v>202</v>
      </c>
      <c r="S395" t="s">
        <v>53</v>
      </c>
      <c r="T395" t="s">
        <v>233</v>
      </c>
      <c r="U395">
        <v>4</v>
      </c>
      <c r="V395" t="s">
        <v>261</v>
      </c>
      <c r="W395" t="s">
        <v>137</v>
      </c>
      <c r="X395" t="s">
        <v>110</v>
      </c>
      <c r="Y395">
        <v>1</v>
      </c>
      <c r="Z395">
        <v>4</v>
      </c>
      <c r="AA395">
        <v>44.1</v>
      </c>
      <c r="AB395">
        <v>1.387</v>
      </c>
      <c r="AC395" t="s">
        <v>137</v>
      </c>
      <c r="AD395">
        <v>4</v>
      </c>
      <c r="AE395">
        <v>1</v>
      </c>
      <c r="AF395">
        <v>0</v>
      </c>
      <c r="AG395">
        <v>2.2599999999999998</v>
      </c>
      <c r="AH395">
        <v>0.33400000000000002</v>
      </c>
      <c r="AI395">
        <v>1.3839999999999999</v>
      </c>
    </row>
    <row r="396" spans="1:35" x14ac:dyDescent="0.35">
      <c r="A396">
        <v>202</v>
      </c>
      <c r="B396">
        <v>202</v>
      </c>
      <c r="C396" t="s">
        <v>38</v>
      </c>
      <c r="D396" t="s">
        <v>39</v>
      </c>
      <c r="E396">
        <v>4</v>
      </c>
      <c r="F396" t="s">
        <v>372</v>
      </c>
      <c r="G396">
        <v>7</v>
      </c>
      <c r="H396">
        <v>11</v>
      </c>
      <c r="I396">
        <v>1</v>
      </c>
      <c r="J396">
        <v>35</v>
      </c>
      <c r="K396">
        <v>28</v>
      </c>
      <c r="L396">
        <v>28</v>
      </c>
      <c r="M396">
        <v>1</v>
      </c>
      <c r="N396" t="s">
        <v>246</v>
      </c>
      <c r="O396" t="s">
        <v>201</v>
      </c>
      <c r="P396" t="s">
        <v>202</v>
      </c>
      <c r="Q396" t="s">
        <v>206</v>
      </c>
      <c r="R396" t="s">
        <v>202</v>
      </c>
      <c r="S396" t="s">
        <v>63</v>
      </c>
      <c r="T396" t="s">
        <v>247</v>
      </c>
      <c r="U396">
        <v>5</v>
      </c>
      <c r="V396" t="s">
        <v>216</v>
      </c>
      <c r="W396" t="s">
        <v>145</v>
      </c>
      <c r="X396" t="s">
        <v>82</v>
      </c>
      <c r="Y396">
        <v>2</v>
      </c>
      <c r="Z396">
        <v>4</v>
      </c>
      <c r="AA396">
        <v>44.1</v>
      </c>
      <c r="AB396">
        <v>1.4179999999999999</v>
      </c>
      <c r="AC396" t="s">
        <v>145</v>
      </c>
      <c r="AD396">
        <v>4</v>
      </c>
      <c r="AE396">
        <v>2</v>
      </c>
      <c r="AF396">
        <v>0</v>
      </c>
      <c r="AG396">
        <v>1.599</v>
      </c>
      <c r="AH396">
        <v>0.34899999999999998</v>
      </c>
      <c r="AI396">
        <v>1.4179999999999999</v>
      </c>
    </row>
    <row r="397" spans="1:35" x14ac:dyDescent="0.35">
      <c r="A397">
        <v>202</v>
      </c>
      <c r="B397">
        <v>202</v>
      </c>
      <c r="C397" t="s">
        <v>38</v>
      </c>
      <c r="D397" t="s">
        <v>39</v>
      </c>
      <c r="E397">
        <v>4</v>
      </c>
      <c r="F397" t="s">
        <v>372</v>
      </c>
      <c r="G397">
        <v>7</v>
      </c>
      <c r="H397">
        <v>11</v>
      </c>
      <c r="I397">
        <v>1</v>
      </c>
      <c r="J397">
        <v>36</v>
      </c>
      <c r="K397">
        <v>34</v>
      </c>
      <c r="L397">
        <v>34</v>
      </c>
      <c r="M397">
        <v>1</v>
      </c>
      <c r="N397" t="s">
        <v>208</v>
      </c>
      <c r="O397" t="s">
        <v>201</v>
      </c>
      <c r="P397" t="s">
        <v>202</v>
      </c>
      <c r="Q397" t="s">
        <v>209</v>
      </c>
      <c r="R397" t="s">
        <v>202</v>
      </c>
      <c r="S397" t="s">
        <v>63</v>
      </c>
      <c r="T397" t="s">
        <v>210</v>
      </c>
      <c r="U397">
        <v>4</v>
      </c>
      <c r="V397" t="s">
        <v>259</v>
      </c>
      <c r="W397" t="s">
        <v>175</v>
      </c>
      <c r="X397" t="s">
        <v>106</v>
      </c>
      <c r="Y397">
        <v>1</v>
      </c>
      <c r="Z397">
        <v>4</v>
      </c>
      <c r="AA397">
        <v>44.1</v>
      </c>
      <c r="AB397">
        <v>1.2370000000000001</v>
      </c>
      <c r="AC397" t="s">
        <v>106</v>
      </c>
      <c r="AD397">
        <v>4</v>
      </c>
      <c r="AE397">
        <v>5</v>
      </c>
      <c r="AF397">
        <v>0</v>
      </c>
      <c r="AG397">
        <v>1.0780000000000001</v>
      </c>
      <c r="AH397">
        <v>0.26700000000000002</v>
      </c>
      <c r="AI397">
        <v>1.23</v>
      </c>
    </row>
    <row r="398" spans="1:35" x14ac:dyDescent="0.35">
      <c r="A398">
        <v>202</v>
      </c>
      <c r="B398">
        <v>202</v>
      </c>
      <c r="C398" t="s">
        <v>38</v>
      </c>
      <c r="D398" t="s">
        <v>39</v>
      </c>
      <c r="E398">
        <v>4</v>
      </c>
      <c r="F398" t="s">
        <v>372</v>
      </c>
      <c r="G398">
        <v>7</v>
      </c>
      <c r="H398">
        <v>11</v>
      </c>
      <c r="I398">
        <v>1</v>
      </c>
      <c r="J398">
        <v>37</v>
      </c>
      <c r="K398">
        <v>44</v>
      </c>
      <c r="L398">
        <v>44</v>
      </c>
      <c r="M398">
        <v>2</v>
      </c>
      <c r="N398" t="s">
        <v>91</v>
      </c>
      <c r="O398" t="s">
        <v>42</v>
      </c>
      <c r="P398" t="s">
        <v>92</v>
      </c>
      <c r="Q398" t="s">
        <v>93</v>
      </c>
      <c r="R398" t="s">
        <v>62</v>
      </c>
      <c r="S398" t="s">
        <v>63</v>
      </c>
      <c r="T398" t="s">
        <v>94</v>
      </c>
      <c r="U398">
        <v>4</v>
      </c>
      <c r="V398" t="s">
        <v>68</v>
      </c>
      <c r="W398" t="s">
        <v>204</v>
      </c>
      <c r="X398" t="s">
        <v>141</v>
      </c>
      <c r="Y398">
        <v>2</v>
      </c>
      <c r="Z398">
        <v>4</v>
      </c>
      <c r="AA398">
        <v>44.1</v>
      </c>
      <c r="AB398">
        <v>1.5760000000000001</v>
      </c>
      <c r="AC398" t="s">
        <v>68</v>
      </c>
      <c r="AD398">
        <v>3</v>
      </c>
      <c r="AE398">
        <v>2</v>
      </c>
      <c r="AF398">
        <v>0</v>
      </c>
      <c r="AG398">
        <v>2.7349999999999999</v>
      </c>
      <c r="AH398">
        <v>0.38300000000000001</v>
      </c>
      <c r="AI398">
        <v>1.5720000000000001</v>
      </c>
    </row>
    <row r="399" spans="1:35" x14ac:dyDescent="0.35">
      <c r="A399">
        <v>202</v>
      </c>
      <c r="B399">
        <v>202</v>
      </c>
      <c r="C399" t="s">
        <v>38</v>
      </c>
      <c r="D399" t="s">
        <v>39</v>
      </c>
      <c r="E399">
        <v>4</v>
      </c>
      <c r="F399" t="s">
        <v>372</v>
      </c>
      <c r="G399">
        <v>7</v>
      </c>
      <c r="H399">
        <v>11</v>
      </c>
      <c r="I399">
        <v>1</v>
      </c>
      <c r="J399">
        <v>38</v>
      </c>
      <c r="K399">
        <v>39</v>
      </c>
      <c r="L399">
        <v>39</v>
      </c>
      <c r="M399">
        <v>2</v>
      </c>
      <c r="N399" t="s">
        <v>73</v>
      </c>
      <c r="O399" t="s">
        <v>42</v>
      </c>
      <c r="P399" t="s">
        <v>74</v>
      </c>
      <c r="Q399" t="s">
        <v>75</v>
      </c>
      <c r="R399" t="s">
        <v>45</v>
      </c>
      <c r="S399" t="s">
        <v>46</v>
      </c>
      <c r="T399" t="s">
        <v>76</v>
      </c>
      <c r="U399">
        <v>5</v>
      </c>
      <c r="V399" t="s">
        <v>110</v>
      </c>
      <c r="W399" t="s">
        <v>155</v>
      </c>
      <c r="X399" t="s">
        <v>261</v>
      </c>
      <c r="Y399">
        <v>2</v>
      </c>
      <c r="Z399">
        <v>4</v>
      </c>
      <c r="AA399">
        <v>44.1</v>
      </c>
      <c r="AB399">
        <v>1.468</v>
      </c>
      <c r="AC399" t="s">
        <v>76</v>
      </c>
      <c r="AD399">
        <v>1</v>
      </c>
      <c r="AE399">
        <v>5</v>
      </c>
      <c r="AF399">
        <v>1</v>
      </c>
      <c r="AG399">
        <v>3.2029999999999998</v>
      </c>
      <c r="AH399">
        <v>0.433</v>
      </c>
      <c r="AI399">
        <v>1.4630000000000001</v>
      </c>
    </row>
    <row r="400" spans="1:35" x14ac:dyDescent="0.35">
      <c r="A400">
        <v>202</v>
      </c>
      <c r="B400">
        <v>202</v>
      </c>
      <c r="C400" t="s">
        <v>38</v>
      </c>
      <c r="D400" t="s">
        <v>39</v>
      </c>
      <c r="E400">
        <v>4</v>
      </c>
      <c r="F400" t="s">
        <v>372</v>
      </c>
      <c r="G400">
        <v>7</v>
      </c>
      <c r="H400">
        <v>11</v>
      </c>
      <c r="I400">
        <v>1</v>
      </c>
      <c r="J400">
        <v>39</v>
      </c>
      <c r="K400">
        <v>42</v>
      </c>
      <c r="L400">
        <v>42</v>
      </c>
      <c r="M400">
        <v>2</v>
      </c>
      <c r="N400" t="s">
        <v>113</v>
      </c>
      <c r="O400" t="s">
        <v>42</v>
      </c>
      <c r="P400" t="s">
        <v>102</v>
      </c>
      <c r="Q400" t="s">
        <v>103</v>
      </c>
      <c r="R400" t="s">
        <v>80</v>
      </c>
      <c r="S400" t="s">
        <v>81</v>
      </c>
      <c r="T400" t="s">
        <v>114</v>
      </c>
      <c r="U400">
        <v>1</v>
      </c>
      <c r="V400" t="s">
        <v>122</v>
      </c>
      <c r="W400" t="s">
        <v>210</v>
      </c>
      <c r="X400" t="s">
        <v>195</v>
      </c>
      <c r="Y400">
        <v>2</v>
      </c>
      <c r="Z400">
        <v>4</v>
      </c>
      <c r="AA400">
        <v>44.1</v>
      </c>
      <c r="AB400">
        <v>1.3240000000000001</v>
      </c>
      <c r="AC400" t="s">
        <v>114</v>
      </c>
      <c r="AD400">
        <v>1</v>
      </c>
      <c r="AE400">
        <v>1</v>
      </c>
      <c r="AF400">
        <v>1</v>
      </c>
      <c r="AG400">
        <v>1.206</v>
      </c>
      <c r="AH400">
        <v>0.36699999999999999</v>
      </c>
      <c r="AI400">
        <v>1.3260000000000001</v>
      </c>
    </row>
    <row r="401" spans="1:35" x14ac:dyDescent="0.35">
      <c r="A401">
        <v>202</v>
      </c>
      <c r="B401">
        <v>202</v>
      </c>
      <c r="C401" t="s">
        <v>38</v>
      </c>
      <c r="D401" t="s">
        <v>39</v>
      </c>
      <c r="E401">
        <v>4</v>
      </c>
      <c r="F401" t="s">
        <v>372</v>
      </c>
      <c r="G401">
        <v>7</v>
      </c>
      <c r="H401">
        <v>11</v>
      </c>
      <c r="I401">
        <v>1</v>
      </c>
      <c r="J401">
        <v>40</v>
      </c>
      <c r="K401">
        <v>45</v>
      </c>
      <c r="L401">
        <v>45</v>
      </c>
      <c r="M401">
        <v>2</v>
      </c>
      <c r="N401" t="s">
        <v>83</v>
      </c>
      <c r="O401" t="s">
        <v>42</v>
      </c>
      <c r="P401" t="s">
        <v>84</v>
      </c>
      <c r="Q401" t="s">
        <v>85</v>
      </c>
      <c r="R401" t="s">
        <v>62</v>
      </c>
      <c r="S401" t="s">
        <v>63</v>
      </c>
      <c r="T401" t="s">
        <v>86</v>
      </c>
      <c r="U401">
        <v>4</v>
      </c>
      <c r="V401" t="s">
        <v>116</v>
      </c>
      <c r="W401" t="s">
        <v>207</v>
      </c>
      <c r="X401" t="s">
        <v>187</v>
      </c>
      <c r="Y401">
        <v>1</v>
      </c>
      <c r="Z401">
        <v>4</v>
      </c>
      <c r="AA401">
        <v>44.1</v>
      </c>
      <c r="AB401">
        <v>1.456</v>
      </c>
      <c r="AC401" t="s">
        <v>86</v>
      </c>
      <c r="AD401">
        <v>1</v>
      </c>
      <c r="AE401">
        <v>4</v>
      </c>
      <c r="AF401">
        <v>1</v>
      </c>
      <c r="AG401">
        <v>2.9609999999999999</v>
      </c>
      <c r="AH401">
        <v>0.63300000000000001</v>
      </c>
      <c r="AI401">
        <v>1.452</v>
      </c>
    </row>
    <row r="402" spans="1:35" x14ac:dyDescent="0.35">
      <c r="A402">
        <v>202</v>
      </c>
      <c r="B402">
        <v>202</v>
      </c>
      <c r="C402" t="s">
        <v>38</v>
      </c>
      <c r="D402" t="s">
        <v>39</v>
      </c>
      <c r="E402">
        <v>4</v>
      </c>
      <c r="F402" t="s">
        <v>372</v>
      </c>
      <c r="G402">
        <v>7</v>
      </c>
      <c r="H402">
        <v>11</v>
      </c>
      <c r="I402">
        <v>1</v>
      </c>
      <c r="J402">
        <v>41</v>
      </c>
      <c r="K402">
        <v>38</v>
      </c>
      <c r="L402">
        <v>38</v>
      </c>
      <c r="M402">
        <v>2</v>
      </c>
      <c r="N402" t="s">
        <v>65</v>
      </c>
      <c r="O402" t="s">
        <v>42</v>
      </c>
      <c r="P402" t="s">
        <v>66</v>
      </c>
      <c r="Q402" t="s">
        <v>67</v>
      </c>
      <c r="R402" t="s">
        <v>62</v>
      </c>
      <c r="S402" t="s">
        <v>63</v>
      </c>
      <c r="T402" t="s">
        <v>68</v>
      </c>
      <c r="U402">
        <v>1</v>
      </c>
      <c r="V402" t="s">
        <v>120</v>
      </c>
      <c r="W402" t="s">
        <v>197</v>
      </c>
      <c r="X402" t="s">
        <v>213</v>
      </c>
      <c r="Y402">
        <v>1</v>
      </c>
      <c r="Z402">
        <v>4</v>
      </c>
      <c r="AA402">
        <v>44.1</v>
      </c>
      <c r="AB402">
        <v>1.345</v>
      </c>
      <c r="AC402" t="s">
        <v>213</v>
      </c>
      <c r="AD402">
        <v>4</v>
      </c>
      <c r="AE402">
        <v>2</v>
      </c>
      <c r="AF402">
        <v>0</v>
      </c>
      <c r="AG402">
        <v>3.3959999999999999</v>
      </c>
      <c r="AH402">
        <v>0.61599999999999999</v>
      </c>
      <c r="AI402">
        <v>1.3440000000000001</v>
      </c>
    </row>
    <row r="403" spans="1:35" x14ac:dyDescent="0.35">
      <c r="A403">
        <v>202</v>
      </c>
      <c r="B403">
        <v>202</v>
      </c>
      <c r="C403" t="s">
        <v>38</v>
      </c>
      <c r="D403" t="s">
        <v>39</v>
      </c>
      <c r="E403">
        <v>4</v>
      </c>
      <c r="F403" t="s">
        <v>372</v>
      </c>
      <c r="G403">
        <v>7</v>
      </c>
      <c r="H403">
        <v>11</v>
      </c>
      <c r="I403">
        <v>1</v>
      </c>
      <c r="J403">
        <v>42</v>
      </c>
      <c r="K403">
        <v>41</v>
      </c>
      <c r="L403">
        <v>41</v>
      </c>
      <c r="M403">
        <v>2</v>
      </c>
      <c r="N403" t="s">
        <v>101</v>
      </c>
      <c r="O403" t="s">
        <v>42</v>
      </c>
      <c r="P403" t="s">
        <v>102</v>
      </c>
      <c r="Q403" t="s">
        <v>103</v>
      </c>
      <c r="R403" t="s">
        <v>45</v>
      </c>
      <c r="S403" t="s">
        <v>46</v>
      </c>
      <c r="T403" t="s">
        <v>104</v>
      </c>
      <c r="U403">
        <v>5</v>
      </c>
      <c r="V403" t="s">
        <v>114</v>
      </c>
      <c r="W403" t="s">
        <v>216</v>
      </c>
      <c r="X403" t="s">
        <v>199</v>
      </c>
      <c r="Y403">
        <v>1</v>
      </c>
      <c r="Z403">
        <v>4</v>
      </c>
      <c r="AA403">
        <v>44.1</v>
      </c>
      <c r="AB403">
        <v>1.4770000000000001</v>
      </c>
      <c r="AC403" t="s">
        <v>48</v>
      </c>
      <c r="AD403">
        <v>0</v>
      </c>
      <c r="AE403">
        <v>0</v>
      </c>
      <c r="AF403">
        <v>0</v>
      </c>
      <c r="AG403">
        <v>-1</v>
      </c>
      <c r="AH403">
        <v>0.46700000000000003</v>
      </c>
      <c r="AI403">
        <v>1.476</v>
      </c>
    </row>
    <row r="404" spans="1:35" x14ac:dyDescent="0.35">
      <c r="A404">
        <v>202</v>
      </c>
      <c r="B404">
        <v>202</v>
      </c>
      <c r="C404" t="s">
        <v>38</v>
      </c>
      <c r="D404" t="s">
        <v>39</v>
      </c>
      <c r="E404">
        <v>4</v>
      </c>
      <c r="F404" t="s">
        <v>372</v>
      </c>
      <c r="G404">
        <v>7</v>
      </c>
      <c r="H404">
        <v>11</v>
      </c>
      <c r="I404">
        <v>1</v>
      </c>
      <c r="J404">
        <v>43</v>
      </c>
      <c r="K404">
        <v>37</v>
      </c>
      <c r="L404">
        <v>37</v>
      </c>
      <c r="M404">
        <v>2</v>
      </c>
      <c r="N404" t="s">
        <v>119</v>
      </c>
      <c r="O404" t="s">
        <v>42</v>
      </c>
      <c r="P404" t="s">
        <v>66</v>
      </c>
      <c r="Q404" t="s">
        <v>67</v>
      </c>
      <c r="R404" t="s">
        <v>80</v>
      </c>
      <c r="S404" t="s">
        <v>81</v>
      </c>
      <c r="T404" t="s">
        <v>120</v>
      </c>
      <c r="U404">
        <v>4</v>
      </c>
      <c r="V404" t="s">
        <v>82</v>
      </c>
      <c r="W404" t="s">
        <v>233</v>
      </c>
      <c r="X404" t="s">
        <v>191</v>
      </c>
      <c r="Y404">
        <v>2</v>
      </c>
      <c r="Z404">
        <v>4</v>
      </c>
      <c r="AA404">
        <v>44.1</v>
      </c>
      <c r="AB404">
        <v>1.2370000000000001</v>
      </c>
      <c r="AC404" t="s">
        <v>82</v>
      </c>
      <c r="AD404">
        <v>3</v>
      </c>
      <c r="AE404">
        <v>5</v>
      </c>
      <c r="AF404">
        <v>0</v>
      </c>
      <c r="AG404">
        <v>2.2280000000000002</v>
      </c>
      <c r="AH404">
        <v>0.68400000000000005</v>
      </c>
      <c r="AI404">
        <v>1.232</v>
      </c>
    </row>
    <row r="405" spans="1:35" x14ac:dyDescent="0.35">
      <c r="A405">
        <v>202</v>
      </c>
      <c r="B405">
        <v>202</v>
      </c>
      <c r="C405" t="s">
        <v>38</v>
      </c>
      <c r="D405" t="s">
        <v>39</v>
      </c>
      <c r="E405">
        <v>4</v>
      </c>
      <c r="F405" t="s">
        <v>372</v>
      </c>
      <c r="G405">
        <v>7</v>
      </c>
      <c r="H405">
        <v>11</v>
      </c>
      <c r="I405">
        <v>1</v>
      </c>
      <c r="J405">
        <v>44</v>
      </c>
      <c r="K405">
        <v>47</v>
      </c>
      <c r="L405">
        <v>47</v>
      </c>
      <c r="M405">
        <v>2</v>
      </c>
      <c r="N405" t="s">
        <v>87</v>
      </c>
      <c r="O405" t="s">
        <v>42</v>
      </c>
      <c r="P405" t="s">
        <v>50</v>
      </c>
      <c r="Q405" t="s">
        <v>51</v>
      </c>
      <c r="R405" t="s">
        <v>45</v>
      </c>
      <c r="S405" t="s">
        <v>46</v>
      </c>
      <c r="T405" t="s">
        <v>88</v>
      </c>
      <c r="U405">
        <v>5</v>
      </c>
      <c r="V405" t="s">
        <v>104</v>
      </c>
      <c r="W405" t="s">
        <v>161</v>
      </c>
      <c r="X405" t="s">
        <v>230</v>
      </c>
      <c r="Y405">
        <v>2</v>
      </c>
      <c r="Z405">
        <v>4</v>
      </c>
      <c r="AA405">
        <v>44.1</v>
      </c>
      <c r="AB405">
        <v>1.329</v>
      </c>
      <c r="AC405" t="s">
        <v>230</v>
      </c>
      <c r="AD405">
        <v>4</v>
      </c>
      <c r="AE405">
        <v>1</v>
      </c>
      <c r="AF405">
        <v>0</v>
      </c>
      <c r="AG405">
        <v>2.984</v>
      </c>
      <c r="AH405">
        <v>0.95</v>
      </c>
      <c r="AI405">
        <v>1.3260000000000001</v>
      </c>
    </row>
    <row r="406" spans="1:35" x14ac:dyDescent="0.35">
      <c r="A406">
        <v>202</v>
      </c>
      <c r="B406">
        <v>202</v>
      </c>
      <c r="C406" t="s">
        <v>38</v>
      </c>
      <c r="D406" t="s">
        <v>39</v>
      </c>
      <c r="E406">
        <v>4</v>
      </c>
      <c r="F406" t="s">
        <v>372</v>
      </c>
      <c r="G406">
        <v>7</v>
      </c>
      <c r="H406">
        <v>11</v>
      </c>
      <c r="I406">
        <v>1</v>
      </c>
      <c r="J406">
        <v>45</v>
      </c>
      <c r="K406">
        <v>46</v>
      </c>
      <c r="L406">
        <v>46</v>
      </c>
      <c r="M406">
        <v>2</v>
      </c>
      <c r="N406" t="s">
        <v>115</v>
      </c>
      <c r="O406" t="s">
        <v>42</v>
      </c>
      <c r="P406" t="s">
        <v>84</v>
      </c>
      <c r="Q406" t="s">
        <v>85</v>
      </c>
      <c r="R406" t="s">
        <v>52</v>
      </c>
      <c r="S406" t="s">
        <v>53</v>
      </c>
      <c r="T406" t="s">
        <v>116</v>
      </c>
      <c r="U406">
        <v>2</v>
      </c>
      <c r="V406" t="s">
        <v>54</v>
      </c>
      <c r="W406" t="s">
        <v>249</v>
      </c>
      <c r="X406" t="s">
        <v>165</v>
      </c>
      <c r="Y406">
        <v>2</v>
      </c>
      <c r="Z406">
        <v>4</v>
      </c>
      <c r="AA406">
        <v>44.1</v>
      </c>
      <c r="AB406">
        <v>1.716</v>
      </c>
      <c r="AC406" t="s">
        <v>165</v>
      </c>
      <c r="AD406">
        <v>4</v>
      </c>
      <c r="AE406">
        <v>5</v>
      </c>
      <c r="AF406">
        <v>0</v>
      </c>
      <c r="AG406">
        <v>3.1120000000000001</v>
      </c>
      <c r="AH406">
        <v>3.0339999999999998</v>
      </c>
      <c r="AI406">
        <v>1.712</v>
      </c>
    </row>
    <row r="407" spans="1:35" x14ac:dyDescent="0.35">
      <c r="A407">
        <v>202</v>
      </c>
      <c r="B407">
        <v>202</v>
      </c>
      <c r="C407" t="s">
        <v>38</v>
      </c>
      <c r="D407" t="s">
        <v>39</v>
      </c>
      <c r="E407">
        <v>4</v>
      </c>
      <c r="F407" t="s">
        <v>372</v>
      </c>
      <c r="G407">
        <v>7</v>
      </c>
      <c r="H407">
        <v>11</v>
      </c>
      <c r="I407">
        <v>1</v>
      </c>
      <c r="J407">
        <v>46</v>
      </c>
      <c r="K407">
        <v>48</v>
      </c>
      <c r="L407">
        <v>48</v>
      </c>
      <c r="M407">
        <v>2</v>
      </c>
      <c r="N407" t="s">
        <v>49</v>
      </c>
      <c r="O407" t="s">
        <v>42</v>
      </c>
      <c r="P407" t="s">
        <v>50</v>
      </c>
      <c r="Q407" t="s">
        <v>51</v>
      </c>
      <c r="R407" t="s">
        <v>52</v>
      </c>
      <c r="S407" t="s">
        <v>53</v>
      </c>
      <c r="T407" t="s">
        <v>54</v>
      </c>
      <c r="U407">
        <v>2</v>
      </c>
      <c r="V407" t="s">
        <v>88</v>
      </c>
      <c r="W407" t="s">
        <v>183</v>
      </c>
      <c r="X407" t="s">
        <v>243</v>
      </c>
      <c r="Y407">
        <v>1</v>
      </c>
      <c r="Z407">
        <v>4</v>
      </c>
      <c r="AA407">
        <v>44.1</v>
      </c>
      <c r="AB407">
        <v>1.2370000000000001</v>
      </c>
      <c r="AC407" t="s">
        <v>54</v>
      </c>
      <c r="AD407">
        <v>1</v>
      </c>
      <c r="AE407">
        <v>2</v>
      </c>
      <c r="AF407">
        <v>1</v>
      </c>
      <c r="AG407">
        <v>2.3780000000000001</v>
      </c>
      <c r="AH407">
        <v>2.0990000000000002</v>
      </c>
      <c r="AI407">
        <v>1.2310000000000001</v>
      </c>
    </row>
    <row r="408" spans="1:35" x14ac:dyDescent="0.35">
      <c r="A408">
        <v>202</v>
      </c>
      <c r="B408">
        <v>202</v>
      </c>
      <c r="C408" t="s">
        <v>38</v>
      </c>
      <c r="D408" t="s">
        <v>39</v>
      </c>
      <c r="E408">
        <v>4</v>
      </c>
      <c r="F408" t="s">
        <v>372</v>
      </c>
      <c r="G408">
        <v>7</v>
      </c>
      <c r="H408">
        <v>11</v>
      </c>
      <c r="I408">
        <v>1</v>
      </c>
      <c r="J408">
        <v>47</v>
      </c>
      <c r="K408">
        <v>43</v>
      </c>
      <c r="L408">
        <v>43</v>
      </c>
      <c r="M408">
        <v>2</v>
      </c>
      <c r="N408" t="s">
        <v>111</v>
      </c>
      <c r="O408" t="s">
        <v>42</v>
      </c>
      <c r="P408" t="s">
        <v>92</v>
      </c>
      <c r="Q408" t="s">
        <v>93</v>
      </c>
      <c r="R408" t="s">
        <v>80</v>
      </c>
      <c r="S408" t="s">
        <v>81</v>
      </c>
      <c r="T408" t="s">
        <v>112</v>
      </c>
      <c r="U408">
        <v>5</v>
      </c>
      <c r="V408" t="s">
        <v>94</v>
      </c>
      <c r="W408" t="s">
        <v>251</v>
      </c>
      <c r="X408" t="s">
        <v>175</v>
      </c>
      <c r="Y408">
        <v>1</v>
      </c>
      <c r="Z408">
        <v>4</v>
      </c>
      <c r="AA408">
        <v>44.1</v>
      </c>
      <c r="AB408">
        <v>1.3660000000000001</v>
      </c>
      <c r="AC408" t="s">
        <v>112</v>
      </c>
      <c r="AD408">
        <v>1</v>
      </c>
      <c r="AE408">
        <v>5</v>
      </c>
      <c r="AF408">
        <v>1</v>
      </c>
      <c r="AG408">
        <v>2.4009999999999998</v>
      </c>
      <c r="AH408">
        <v>0.35</v>
      </c>
      <c r="AI408">
        <v>1.361</v>
      </c>
    </row>
    <row r="409" spans="1:35" x14ac:dyDescent="0.35">
      <c r="A409">
        <v>202</v>
      </c>
      <c r="B409">
        <v>202</v>
      </c>
      <c r="C409" t="s">
        <v>38</v>
      </c>
      <c r="D409" t="s">
        <v>39</v>
      </c>
      <c r="E409">
        <v>4</v>
      </c>
      <c r="F409" t="s">
        <v>372</v>
      </c>
      <c r="G409">
        <v>7</v>
      </c>
      <c r="H409">
        <v>11</v>
      </c>
      <c r="I409">
        <v>1</v>
      </c>
      <c r="J409">
        <v>48</v>
      </c>
      <c r="K409">
        <v>40</v>
      </c>
      <c r="L409">
        <v>40</v>
      </c>
      <c r="M409">
        <v>2</v>
      </c>
      <c r="N409" t="s">
        <v>105</v>
      </c>
      <c r="O409" t="s">
        <v>42</v>
      </c>
      <c r="P409" t="s">
        <v>74</v>
      </c>
      <c r="Q409" t="s">
        <v>75</v>
      </c>
      <c r="R409" t="s">
        <v>52</v>
      </c>
      <c r="S409" t="s">
        <v>53</v>
      </c>
      <c r="T409" t="s">
        <v>106</v>
      </c>
      <c r="U409">
        <v>5</v>
      </c>
      <c r="V409" t="s">
        <v>76</v>
      </c>
      <c r="W409" t="s">
        <v>245</v>
      </c>
      <c r="X409" t="s">
        <v>145</v>
      </c>
      <c r="Y409">
        <v>1</v>
      </c>
      <c r="Z409">
        <v>4</v>
      </c>
      <c r="AA409">
        <v>44.1</v>
      </c>
      <c r="AB409">
        <v>1.3260000000000001</v>
      </c>
      <c r="AC409" t="s">
        <v>106</v>
      </c>
      <c r="AD409">
        <v>1</v>
      </c>
      <c r="AE409">
        <v>5</v>
      </c>
      <c r="AF409">
        <v>1</v>
      </c>
      <c r="AG409">
        <v>2.36</v>
      </c>
      <c r="AH409">
        <v>0.68300000000000005</v>
      </c>
      <c r="AI409">
        <v>1.323</v>
      </c>
    </row>
    <row r="410" spans="1:35" x14ac:dyDescent="0.35">
      <c r="A410">
        <v>202</v>
      </c>
      <c r="B410">
        <v>202</v>
      </c>
      <c r="C410" t="s">
        <v>38</v>
      </c>
      <c r="D410" t="s">
        <v>39</v>
      </c>
      <c r="E410">
        <v>4</v>
      </c>
      <c r="F410" t="s">
        <v>372</v>
      </c>
      <c r="G410">
        <v>7</v>
      </c>
      <c r="H410">
        <v>11</v>
      </c>
      <c r="I410">
        <v>1</v>
      </c>
      <c r="J410">
        <v>49</v>
      </c>
      <c r="K410">
        <v>53</v>
      </c>
      <c r="L410">
        <v>53</v>
      </c>
      <c r="M410">
        <v>2</v>
      </c>
      <c r="N410" t="s">
        <v>172</v>
      </c>
      <c r="O410" t="s">
        <v>124</v>
      </c>
      <c r="P410" t="s">
        <v>143</v>
      </c>
      <c r="Q410" t="s">
        <v>144</v>
      </c>
      <c r="R410" t="s">
        <v>127</v>
      </c>
      <c r="S410" t="s">
        <v>46</v>
      </c>
      <c r="T410" t="s">
        <v>173</v>
      </c>
      <c r="U410">
        <v>2</v>
      </c>
      <c r="V410" t="s">
        <v>145</v>
      </c>
      <c r="W410" t="s">
        <v>86</v>
      </c>
      <c r="X410" t="s">
        <v>243</v>
      </c>
      <c r="Y410">
        <v>1</v>
      </c>
      <c r="Z410">
        <v>4</v>
      </c>
      <c r="AA410">
        <v>44.1</v>
      </c>
      <c r="AB410">
        <v>1.3360000000000001</v>
      </c>
      <c r="AC410" t="s">
        <v>173</v>
      </c>
      <c r="AD410">
        <v>1</v>
      </c>
      <c r="AE410">
        <v>2</v>
      </c>
      <c r="AF410">
        <v>1</v>
      </c>
      <c r="AG410">
        <v>2.0649999999999999</v>
      </c>
      <c r="AH410">
        <v>0.3</v>
      </c>
      <c r="AI410">
        <v>1.337</v>
      </c>
    </row>
    <row r="411" spans="1:35" x14ac:dyDescent="0.35">
      <c r="A411">
        <v>202</v>
      </c>
      <c r="B411">
        <v>202</v>
      </c>
      <c r="C411" t="s">
        <v>38</v>
      </c>
      <c r="D411" t="s">
        <v>39</v>
      </c>
      <c r="E411">
        <v>4</v>
      </c>
      <c r="F411" t="s">
        <v>372</v>
      </c>
      <c r="G411">
        <v>7</v>
      </c>
      <c r="H411">
        <v>11</v>
      </c>
      <c r="I411">
        <v>1</v>
      </c>
      <c r="J411">
        <v>50</v>
      </c>
      <c r="K411">
        <v>57</v>
      </c>
      <c r="L411">
        <v>57</v>
      </c>
      <c r="M411">
        <v>2</v>
      </c>
      <c r="N411" t="s">
        <v>180</v>
      </c>
      <c r="O411" t="s">
        <v>124</v>
      </c>
      <c r="P411" t="s">
        <v>181</v>
      </c>
      <c r="Q411" t="s">
        <v>182</v>
      </c>
      <c r="R411" t="s">
        <v>147</v>
      </c>
      <c r="S411" t="s">
        <v>63</v>
      </c>
      <c r="T411" t="s">
        <v>183</v>
      </c>
      <c r="U411">
        <v>1</v>
      </c>
      <c r="V411" t="s">
        <v>191</v>
      </c>
      <c r="W411" t="s">
        <v>207</v>
      </c>
      <c r="X411" t="s">
        <v>47</v>
      </c>
      <c r="Y411">
        <v>1</v>
      </c>
      <c r="Z411">
        <v>4</v>
      </c>
      <c r="AA411">
        <v>44.1</v>
      </c>
      <c r="AB411">
        <v>1.476</v>
      </c>
      <c r="AC411" t="s">
        <v>207</v>
      </c>
      <c r="AD411">
        <v>4</v>
      </c>
      <c r="AE411">
        <v>5</v>
      </c>
      <c r="AF411">
        <v>0</v>
      </c>
      <c r="AG411">
        <v>1.9590000000000001</v>
      </c>
      <c r="AH411">
        <v>0.26700000000000002</v>
      </c>
      <c r="AI411">
        <v>1.4730000000000001</v>
      </c>
    </row>
    <row r="412" spans="1:35" x14ac:dyDescent="0.35">
      <c r="A412">
        <v>202</v>
      </c>
      <c r="B412">
        <v>202</v>
      </c>
      <c r="C412" t="s">
        <v>38</v>
      </c>
      <c r="D412" t="s">
        <v>39</v>
      </c>
      <c r="E412">
        <v>4</v>
      </c>
      <c r="F412" t="s">
        <v>372</v>
      </c>
      <c r="G412">
        <v>7</v>
      </c>
      <c r="H412">
        <v>11</v>
      </c>
      <c r="I412">
        <v>1</v>
      </c>
      <c r="J412">
        <v>51</v>
      </c>
      <c r="K412">
        <v>60</v>
      </c>
      <c r="L412">
        <v>60</v>
      </c>
      <c r="M412">
        <v>2</v>
      </c>
      <c r="N412" t="s">
        <v>196</v>
      </c>
      <c r="O412" t="s">
        <v>124</v>
      </c>
      <c r="P412" t="s">
        <v>185</v>
      </c>
      <c r="Q412" t="s">
        <v>186</v>
      </c>
      <c r="R412" t="s">
        <v>150</v>
      </c>
      <c r="S412" t="s">
        <v>53</v>
      </c>
      <c r="T412" t="s">
        <v>197</v>
      </c>
      <c r="U412">
        <v>2</v>
      </c>
      <c r="V412" t="s">
        <v>187</v>
      </c>
      <c r="W412" t="s">
        <v>253</v>
      </c>
      <c r="X412" t="s">
        <v>114</v>
      </c>
      <c r="Y412">
        <v>1</v>
      </c>
      <c r="Z412">
        <v>4</v>
      </c>
      <c r="AA412">
        <v>44.1</v>
      </c>
      <c r="AB412">
        <v>1.5489999999999999</v>
      </c>
      <c r="AC412" t="s">
        <v>197</v>
      </c>
      <c r="AD412">
        <v>1</v>
      </c>
      <c r="AE412">
        <v>2</v>
      </c>
      <c r="AF412">
        <v>1</v>
      </c>
      <c r="AG412">
        <v>1.2809999999999999</v>
      </c>
      <c r="AH412">
        <v>0.249</v>
      </c>
      <c r="AI412">
        <v>1.5409999999999999</v>
      </c>
    </row>
    <row r="413" spans="1:35" x14ac:dyDescent="0.35">
      <c r="A413">
        <v>202</v>
      </c>
      <c r="B413">
        <v>202</v>
      </c>
      <c r="C413" t="s">
        <v>38</v>
      </c>
      <c r="D413" t="s">
        <v>39</v>
      </c>
      <c r="E413">
        <v>4</v>
      </c>
      <c r="F413" t="s">
        <v>372</v>
      </c>
      <c r="G413">
        <v>7</v>
      </c>
      <c r="H413">
        <v>11</v>
      </c>
      <c r="I413">
        <v>1</v>
      </c>
      <c r="J413">
        <v>52</v>
      </c>
      <c r="K413">
        <v>50</v>
      </c>
      <c r="L413">
        <v>50</v>
      </c>
      <c r="M413">
        <v>2</v>
      </c>
      <c r="N413" t="s">
        <v>192</v>
      </c>
      <c r="O413" t="s">
        <v>124</v>
      </c>
      <c r="P413" t="s">
        <v>130</v>
      </c>
      <c r="Q413" t="s">
        <v>131</v>
      </c>
      <c r="R413" t="s">
        <v>147</v>
      </c>
      <c r="S413" t="s">
        <v>63</v>
      </c>
      <c r="T413" t="s">
        <v>193</v>
      </c>
      <c r="U413">
        <v>1</v>
      </c>
      <c r="V413" t="s">
        <v>155</v>
      </c>
      <c r="W413" t="s">
        <v>82</v>
      </c>
      <c r="X413" t="s">
        <v>257</v>
      </c>
      <c r="Y413">
        <v>2</v>
      </c>
      <c r="Z413">
        <v>4</v>
      </c>
      <c r="AA413">
        <v>44.1</v>
      </c>
      <c r="AB413">
        <v>1.387</v>
      </c>
      <c r="AC413" t="s">
        <v>257</v>
      </c>
      <c r="AD413">
        <v>4</v>
      </c>
      <c r="AE413">
        <v>4</v>
      </c>
      <c r="AF413">
        <v>0</v>
      </c>
      <c r="AG413">
        <v>2.621</v>
      </c>
      <c r="AH413">
        <v>0.5</v>
      </c>
      <c r="AI413">
        <v>1.3879999999999999</v>
      </c>
    </row>
    <row r="414" spans="1:35" x14ac:dyDescent="0.35">
      <c r="A414">
        <v>202</v>
      </c>
      <c r="B414">
        <v>202</v>
      </c>
      <c r="C414" t="s">
        <v>38</v>
      </c>
      <c r="D414" t="s">
        <v>39</v>
      </c>
      <c r="E414">
        <v>4</v>
      </c>
      <c r="F414" t="s">
        <v>372</v>
      </c>
      <c r="G414">
        <v>7</v>
      </c>
      <c r="H414">
        <v>11</v>
      </c>
      <c r="I414">
        <v>1</v>
      </c>
      <c r="J414">
        <v>53</v>
      </c>
      <c r="K414">
        <v>51</v>
      </c>
      <c r="L414">
        <v>51</v>
      </c>
      <c r="M414">
        <v>2</v>
      </c>
      <c r="N414" t="s">
        <v>194</v>
      </c>
      <c r="O414" t="s">
        <v>124</v>
      </c>
      <c r="P414" t="s">
        <v>167</v>
      </c>
      <c r="Q414" t="s">
        <v>168</v>
      </c>
      <c r="R414" t="s">
        <v>127</v>
      </c>
      <c r="S414" t="s">
        <v>46</v>
      </c>
      <c r="T414" t="s">
        <v>195</v>
      </c>
      <c r="U414">
        <v>5</v>
      </c>
      <c r="V414" t="s">
        <v>173</v>
      </c>
      <c r="W414" t="s">
        <v>228</v>
      </c>
      <c r="X414" t="s">
        <v>120</v>
      </c>
      <c r="Y414">
        <v>2</v>
      </c>
      <c r="Z414">
        <v>4</v>
      </c>
      <c r="AA414">
        <v>44.1</v>
      </c>
      <c r="AB414">
        <v>1.2969999999999999</v>
      </c>
      <c r="AC414" t="s">
        <v>48</v>
      </c>
      <c r="AD414">
        <v>0</v>
      </c>
      <c r="AE414">
        <v>0</v>
      </c>
      <c r="AF414">
        <v>0</v>
      </c>
      <c r="AG414">
        <v>-1</v>
      </c>
      <c r="AH414">
        <v>0.56699999999999995</v>
      </c>
      <c r="AI414">
        <v>1.294</v>
      </c>
    </row>
    <row r="415" spans="1:35" x14ac:dyDescent="0.35">
      <c r="A415">
        <v>202</v>
      </c>
      <c r="B415">
        <v>202</v>
      </c>
      <c r="C415" t="s">
        <v>38</v>
      </c>
      <c r="D415" t="s">
        <v>39</v>
      </c>
      <c r="E415">
        <v>4</v>
      </c>
      <c r="F415" t="s">
        <v>372</v>
      </c>
      <c r="G415">
        <v>7</v>
      </c>
      <c r="H415">
        <v>11</v>
      </c>
      <c r="I415">
        <v>1</v>
      </c>
      <c r="J415">
        <v>54</v>
      </c>
      <c r="K415">
        <v>55</v>
      </c>
      <c r="L415">
        <v>55</v>
      </c>
      <c r="M415">
        <v>2</v>
      </c>
      <c r="N415" t="s">
        <v>138</v>
      </c>
      <c r="O415" t="s">
        <v>124</v>
      </c>
      <c r="P415" t="s">
        <v>139</v>
      </c>
      <c r="Q415" t="s">
        <v>140</v>
      </c>
      <c r="R415" t="s">
        <v>132</v>
      </c>
      <c r="S415" t="s">
        <v>81</v>
      </c>
      <c r="T415" t="s">
        <v>141</v>
      </c>
      <c r="U415">
        <v>4</v>
      </c>
      <c r="V415" t="s">
        <v>159</v>
      </c>
      <c r="W415" t="s">
        <v>222</v>
      </c>
      <c r="X415" t="s">
        <v>116</v>
      </c>
      <c r="Y415">
        <v>2</v>
      </c>
      <c r="Z415">
        <v>4</v>
      </c>
      <c r="AA415">
        <v>44.1</v>
      </c>
      <c r="AB415">
        <v>1.276</v>
      </c>
      <c r="AC415" t="s">
        <v>141</v>
      </c>
      <c r="AD415">
        <v>1</v>
      </c>
      <c r="AE415">
        <v>4</v>
      </c>
      <c r="AF415">
        <v>1</v>
      </c>
      <c r="AG415">
        <v>1.325</v>
      </c>
      <c r="AH415">
        <v>0.54900000000000004</v>
      </c>
      <c r="AI415">
        <v>1.2709999999999999</v>
      </c>
    </row>
    <row r="416" spans="1:35" x14ac:dyDescent="0.35">
      <c r="A416">
        <v>202</v>
      </c>
      <c r="B416">
        <v>202</v>
      </c>
      <c r="C416" t="s">
        <v>38</v>
      </c>
      <c r="D416" t="s">
        <v>39</v>
      </c>
      <c r="E416">
        <v>4</v>
      </c>
      <c r="F416" t="s">
        <v>372</v>
      </c>
      <c r="G416">
        <v>7</v>
      </c>
      <c r="H416">
        <v>11</v>
      </c>
      <c r="I416">
        <v>1</v>
      </c>
      <c r="J416">
        <v>55</v>
      </c>
      <c r="K416">
        <v>52</v>
      </c>
      <c r="L416">
        <v>52</v>
      </c>
      <c r="M416">
        <v>2</v>
      </c>
      <c r="N416" t="s">
        <v>166</v>
      </c>
      <c r="O416" t="s">
        <v>124</v>
      </c>
      <c r="P416" t="s">
        <v>167</v>
      </c>
      <c r="Q416" t="s">
        <v>168</v>
      </c>
      <c r="R416" t="s">
        <v>150</v>
      </c>
      <c r="S416" t="s">
        <v>53</v>
      </c>
      <c r="T416" t="s">
        <v>169</v>
      </c>
      <c r="U416">
        <v>5</v>
      </c>
      <c r="V416" t="s">
        <v>195</v>
      </c>
      <c r="W416" t="s">
        <v>112</v>
      </c>
      <c r="X416" t="s">
        <v>241</v>
      </c>
      <c r="Y416">
        <v>1</v>
      </c>
      <c r="Z416">
        <v>4</v>
      </c>
      <c r="AA416">
        <v>44.1</v>
      </c>
      <c r="AB416">
        <v>1.266</v>
      </c>
      <c r="AC416" t="s">
        <v>169</v>
      </c>
      <c r="AD416">
        <v>1</v>
      </c>
      <c r="AE416">
        <v>5</v>
      </c>
      <c r="AF416">
        <v>1</v>
      </c>
      <c r="AG416">
        <v>2.5840000000000001</v>
      </c>
      <c r="AH416">
        <v>0.45</v>
      </c>
      <c r="AI416">
        <v>1.2669999999999999</v>
      </c>
    </row>
    <row r="417" spans="1:35" x14ac:dyDescent="0.35">
      <c r="A417">
        <v>202</v>
      </c>
      <c r="B417">
        <v>202</v>
      </c>
      <c r="C417" t="s">
        <v>38</v>
      </c>
      <c r="D417" t="s">
        <v>39</v>
      </c>
      <c r="E417">
        <v>4</v>
      </c>
      <c r="F417" t="s">
        <v>372</v>
      </c>
      <c r="G417">
        <v>7</v>
      </c>
      <c r="H417">
        <v>11</v>
      </c>
      <c r="I417">
        <v>1</v>
      </c>
      <c r="J417">
        <v>56</v>
      </c>
      <c r="K417">
        <v>49</v>
      </c>
      <c r="L417">
        <v>49</v>
      </c>
      <c r="M417">
        <v>2</v>
      </c>
      <c r="N417" t="s">
        <v>129</v>
      </c>
      <c r="O417" t="s">
        <v>124</v>
      </c>
      <c r="P417" t="s">
        <v>130</v>
      </c>
      <c r="Q417" t="s">
        <v>131</v>
      </c>
      <c r="R417" t="s">
        <v>132</v>
      </c>
      <c r="S417" t="s">
        <v>81</v>
      </c>
      <c r="T417" t="s">
        <v>133</v>
      </c>
      <c r="U417">
        <v>5</v>
      </c>
      <c r="V417" t="s">
        <v>193</v>
      </c>
      <c r="W417" t="s">
        <v>106</v>
      </c>
      <c r="X417" t="s">
        <v>219</v>
      </c>
      <c r="Y417">
        <v>1</v>
      </c>
      <c r="Z417">
        <v>4</v>
      </c>
      <c r="AA417">
        <v>44.1</v>
      </c>
      <c r="AB417">
        <v>1.1759999999999999</v>
      </c>
      <c r="AC417" t="s">
        <v>219</v>
      </c>
      <c r="AD417">
        <v>4</v>
      </c>
      <c r="AE417">
        <v>4</v>
      </c>
      <c r="AF417">
        <v>0</v>
      </c>
      <c r="AG417">
        <v>1.8320000000000001</v>
      </c>
      <c r="AH417">
        <v>0.33300000000000002</v>
      </c>
      <c r="AI417">
        <v>1.177</v>
      </c>
    </row>
    <row r="418" spans="1:35" x14ac:dyDescent="0.35">
      <c r="A418">
        <v>202</v>
      </c>
      <c r="B418">
        <v>202</v>
      </c>
      <c r="C418" t="s">
        <v>38</v>
      </c>
      <c r="D418" t="s">
        <v>39</v>
      </c>
      <c r="E418">
        <v>4</v>
      </c>
      <c r="F418" t="s">
        <v>372</v>
      </c>
      <c r="G418">
        <v>7</v>
      </c>
      <c r="H418">
        <v>11</v>
      </c>
      <c r="I418">
        <v>1</v>
      </c>
      <c r="J418">
        <v>57</v>
      </c>
      <c r="K418">
        <v>54</v>
      </c>
      <c r="L418">
        <v>54</v>
      </c>
      <c r="M418">
        <v>2</v>
      </c>
      <c r="N418" t="s">
        <v>142</v>
      </c>
      <c r="O418" t="s">
        <v>124</v>
      </c>
      <c r="P418" t="s">
        <v>143</v>
      </c>
      <c r="Q418" t="s">
        <v>144</v>
      </c>
      <c r="R418" t="s">
        <v>132</v>
      </c>
      <c r="S418" t="s">
        <v>81</v>
      </c>
      <c r="T418" t="s">
        <v>145</v>
      </c>
      <c r="U418">
        <v>4</v>
      </c>
      <c r="V418" t="s">
        <v>133</v>
      </c>
      <c r="W418" t="s">
        <v>238</v>
      </c>
      <c r="X418" t="s">
        <v>96</v>
      </c>
      <c r="Y418">
        <v>2</v>
      </c>
      <c r="Z418">
        <v>4</v>
      </c>
      <c r="AA418">
        <v>44.1</v>
      </c>
      <c r="AB418">
        <v>1.456</v>
      </c>
      <c r="AC418" t="s">
        <v>238</v>
      </c>
      <c r="AD418">
        <v>4</v>
      </c>
      <c r="AE418">
        <v>2</v>
      </c>
      <c r="AF418">
        <v>0</v>
      </c>
      <c r="AG418">
        <v>2.004</v>
      </c>
      <c r="AH418">
        <v>0.33200000000000002</v>
      </c>
      <c r="AI418">
        <v>1.454</v>
      </c>
    </row>
    <row r="419" spans="1:35" x14ac:dyDescent="0.35">
      <c r="A419">
        <v>202</v>
      </c>
      <c r="B419">
        <v>202</v>
      </c>
      <c r="C419" t="s">
        <v>38</v>
      </c>
      <c r="D419" t="s">
        <v>39</v>
      </c>
      <c r="E419">
        <v>4</v>
      </c>
      <c r="F419" t="s">
        <v>372</v>
      </c>
      <c r="G419">
        <v>7</v>
      </c>
      <c r="H419">
        <v>11</v>
      </c>
      <c r="I419">
        <v>1</v>
      </c>
      <c r="J419">
        <v>58</v>
      </c>
      <c r="K419">
        <v>56</v>
      </c>
      <c r="L419">
        <v>56</v>
      </c>
      <c r="M419">
        <v>2</v>
      </c>
      <c r="N419" t="s">
        <v>160</v>
      </c>
      <c r="O419" t="s">
        <v>124</v>
      </c>
      <c r="P419" t="s">
        <v>139</v>
      </c>
      <c r="Q419" t="s">
        <v>140</v>
      </c>
      <c r="R419" t="s">
        <v>147</v>
      </c>
      <c r="S419" t="s">
        <v>63</v>
      </c>
      <c r="T419" t="s">
        <v>161</v>
      </c>
      <c r="U419">
        <v>5</v>
      </c>
      <c r="V419" t="s">
        <v>141</v>
      </c>
      <c r="W419" t="s">
        <v>251</v>
      </c>
      <c r="X419" t="s">
        <v>76</v>
      </c>
      <c r="Y419">
        <v>1</v>
      </c>
      <c r="Z419">
        <v>4</v>
      </c>
      <c r="AA419">
        <v>44.1</v>
      </c>
      <c r="AB419">
        <v>1.377</v>
      </c>
      <c r="AC419" t="s">
        <v>161</v>
      </c>
      <c r="AD419">
        <v>1</v>
      </c>
      <c r="AE419">
        <v>5</v>
      </c>
      <c r="AF419">
        <v>1</v>
      </c>
      <c r="AG419">
        <v>1.302</v>
      </c>
      <c r="AH419">
        <v>0.78400000000000003</v>
      </c>
      <c r="AI419">
        <v>1.3740000000000001</v>
      </c>
    </row>
    <row r="420" spans="1:35" x14ac:dyDescent="0.35">
      <c r="A420">
        <v>202</v>
      </c>
      <c r="B420">
        <v>202</v>
      </c>
      <c r="C420" t="s">
        <v>38</v>
      </c>
      <c r="D420" t="s">
        <v>39</v>
      </c>
      <c r="E420">
        <v>4</v>
      </c>
      <c r="F420" t="s">
        <v>372</v>
      </c>
      <c r="G420">
        <v>7</v>
      </c>
      <c r="H420">
        <v>11</v>
      </c>
      <c r="I420">
        <v>1</v>
      </c>
      <c r="J420">
        <v>59</v>
      </c>
      <c r="K420">
        <v>58</v>
      </c>
      <c r="L420">
        <v>58</v>
      </c>
      <c r="M420">
        <v>2</v>
      </c>
      <c r="N420" t="s">
        <v>190</v>
      </c>
      <c r="O420" t="s">
        <v>124</v>
      </c>
      <c r="P420" t="s">
        <v>181</v>
      </c>
      <c r="Q420" t="s">
        <v>182</v>
      </c>
      <c r="R420" t="s">
        <v>150</v>
      </c>
      <c r="S420" t="s">
        <v>53</v>
      </c>
      <c r="T420" t="s">
        <v>191</v>
      </c>
      <c r="U420">
        <v>4</v>
      </c>
      <c r="V420" t="s">
        <v>169</v>
      </c>
      <c r="W420" t="s">
        <v>122</v>
      </c>
      <c r="X420" t="s">
        <v>225</v>
      </c>
      <c r="Y420">
        <v>2</v>
      </c>
      <c r="Z420">
        <v>4</v>
      </c>
      <c r="AA420">
        <v>44.1</v>
      </c>
      <c r="AB420">
        <v>1.177</v>
      </c>
      <c r="AC420" t="s">
        <v>225</v>
      </c>
      <c r="AD420">
        <v>4</v>
      </c>
      <c r="AE420">
        <v>5</v>
      </c>
      <c r="AF420">
        <v>0</v>
      </c>
      <c r="AG420">
        <v>1.6859999999999999</v>
      </c>
      <c r="AH420">
        <v>0.434</v>
      </c>
      <c r="AI420">
        <v>1.1719999999999999</v>
      </c>
    </row>
    <row r="421" spans="1:35" x14ac:dyDescent="0.35">
      <c r="A421">
        <v>202</v>
      </c>
      <c r="B421">
        <v>202</v>
      </c>
      <c r="C421" t="s">
        <v>38</v>
      </c>
      <c r="D421" t="s">
        <v>39</v>
      </c>
      <c r="E421">
        <v>4</v>
      </c>
      <c r="F421" t="s">
        <v>372</v>
      </c>
      <c r="G421">
        <v>7</v>
      </c>
      <c r="H421">
        <v>11</v>
      </c>
      <c r="I421">
        <v>1</v>
      </c>
      <c r="J421">
        <v>60</v>
      </c>
      <c r="K421">
        <v>59</v>
      </c>
      <c r="L421">
        <v>59</v>
      </c>
      <c r="M421">
        <v>2</v>
      </c>
      <c r="N421" t="s">
        <v>184</v>
      </c>
      <c r="O421" t="s">
        <v>124</v>
      </c>
      <c r="P421" t="s">
        <v>185</v>
      </c>
      <c r="Q421" t="s">
        <v>186</v>
      </c>
      <c r="R421" t="s">
        <v>127</v>
      </c>
      <c r="S421" t="s">
        <v>46</v>
      </c>
      <c r="T421" t="s">
        <v>187</v>
      </c>
      <c r="U421">
        <v>4</v>
      </c>
      <c r="V421" t="s">
        <v>128</v>
      </c>
      <c r="W421" t="s">
        <v>210</v>
      </c>
      <c r="X421" t="s">
        <v>94</v>
      </c>
      <c r="Y421">
        <v>2</v>
      </c>
      <c r="Z421">
        <v>4</v>
      </c>
      <c r="AA421">
        <v>44.1</v>
      </c>
      <c r="AB421">
        <v>1.3160000000000001</v>
      </c>
      <c r="AC421" t="s">
        <v>187</v>
      </c>
      <c r="AD421">
        <v>1</v>
      </c>
      <c r="AE421">
        <v>4</v>
      </c>
      <c r="AF421">
        <v>1</v>
      </c>
      <c r="AG421">
        <v>0.69799999999999995</v>
      </c>
      <c r="AH421">
        <v>0.29899999999999999</v>
      </c>
      <c r="AI421">
        <v>1.319</v>
      </c>
    </row>
    <row r="422" spans="1:35" x14ac:dyDescent="0.35">
      <c r="A422">
        <v>202</v>
      </c>
      <c r="B422">
        <v>202</v>
      </c>
      <c r="C422" t="s">
        <v>38</v>
      </c>
      <c r="D422" t="s">
        <v>39</v>
      </c>
      <c r="E422">
        <v>4</v>
      </c>
      <c r="F422" t="s">
        <v>372</v>
      </c>
      <c r="G422">
        <v>7</v>
      </c>
      <c r="H422">
        <v>11</v>
      </c>
      <c r="I422">
        <v>1</v>
      </c>
      <c r="J422">
        <v>61</v>
      </c>
      <c r="K422">
        <v>69</v>
      </c>
      <c r="L422">
        <v>69</v>
      </c>
      <c r="M422">
        <v>2</v>
      </c>
      <c r="N422" t="s">
        <v>252</v>
      </c>
      <c r="O422" t="s">
        <v>201</v>
      </c>
      <c r="P422" t="s">
        <v>202</v>
      </c>
      <c r="Q422" t="s">
        <v>218</v>
      </c>
      <c r="R422" t="s">
        <v>202</v>
      </c>
      <c r="S422" t="s">
        <v>63</v>
      </c>
      <c r="T422" t="s">
        <v>253</v>
      </c>
      <c r="U422">
        <v>5</v>
      </c>
      <c r="V422" t="s">
        <v>219</v>
      </c>
      <c r="W422" t="s">
        <v>100</v>
      </c>
      <c r="X422" t="s">
        <v>133</v>
      </c>
      <c r="Y422">
        <v>1</v>
      </c>
      <c r="Z422">
        <v>4</v>
      </c>
      <c r="AA422">
        <v>44.1</v>
      </c>
      <c r="AB422">
        <v>1.2769999999999999</v>
      </c>
      <c r="AC422" t="s">
        <v>219</v>
      </c>
      <c r="AD422">
        <v>2</v>
      </c>
      <c r="AE422">
        <v>4</v>
      </c>
      <c r="AF422">
        <v>0</v>
      </c>
      <c r="AG422">
        <v>2.2269999999999999</v>
      </c>
      <c r="AH422">
        <v>0.317</v>
      </c>
      <c r="AI422">
        <v>1.2709999999999999</v>
      </c>
    </row>
    <row r="423" spans="1:35" x14ac:dyDescent="0.35">
      <c r="A423">
        <v>202</v>
      </c>
      <c r="B423">
        <v>202</v>
      </c>
      <c r="C423" t="s">
        <v>38</v>
      </c>
      <c r="D423" t="s">
        <v>39</v>
      </c>
      <c r="E423">
        <v>4</v>
      </c>
      <c r="F423" t="s">
        <v>372</v>
      </c>
      <c r="G423">
        <v>7</v>
      </c>
      <c r="H423">
        <v>11</v>
      </c>
      <c r="I423">
        <v>1</v>
      </c>
      <c r="J423">
        <v>62</v>
      </c>
      <c r="K423">
        <v>62</v>
      </c>
      <c r="L423">
        <v>62</v>
      </c>
      <c r="M423">
        <v>2</v>
      </c>
      <c r="N423" t="s">
        <v>239</v>
      </c>
      <c r="O423" t="s">
        <v>201</v>
      </c>
      <c r="P423" t="s">
        <v>202</v>
      </c>
      <c r="Q423" t="s">
        <v>240</v>
      </c>
      <c r="R423" t="s">
        <v>202</v>
      </c>
      <c r="S423" t="s">
        <v>63</v>
      </c>
      <c r="T423" t="s">
        <v>241</v>
      </c>
      <c r="U423">
        <v>1</v>
      </c>
      <c r="V423" t="s">
        <v>210</v>
      </c>
      <c r="W423" t="s">
        <v>120</v>
      </c>
      <c r="X423" t="s">
        <v>128</v>
      </c>
      <c r="Y423">
        <v>2</v>
      </c>
      <c r="Z423">
        <v>4</v>
      </c>
      <c r="AA423">
        <v>44.1</v>
      </c>
      <c r="AB423">
        <v>1.5980000000000001</v>
      </c>
      <c r="AC423" t="s">
        <v>241</v>
      </c>
      <c r="AD423">
        <v>1</v>
      </c>
      <c r="AE423">
        <v>1</v>
      </c>
      <c r="AF423">
        <v>1</v>
      </c>
      <c r="AG423">
        <v>1.1240000000000001</v>
      </c>
      <c r="AH423">
        <v>0.25</v>
      </c>
      <c r="AI423">
        <v>1.6</v>
      </c>
    </row>
    <row r="424" spans="1:35" x14ac:dyDescent="0.35">
      <c r="A424">
        <v>202</v>
      </c>
      <c r="B424">
        <v>202</v>
      </c>
      <c r="C424" t="s">
        <v>38</v>
      </c>
      <c r="D424" t="s">
        <v>39</v>
      </c>
      <c r="E424">
        <v>4</v>
      </c>
      <c r="F424" t="s">
        <v>372</v>
      </c>
      <c r="G424">
        <v>7</v>
      </c>
      <c r="H424">
        <v>11</v>
      </c>
      <c r="I424">
        <v>1</v>
      </c>
      <c r="J424">
        <v>63</v>
      </c>
      <c r="K424">
        <v>66</v>
      </c>
      <c r="L424">
        <v>66</v>
      </c>
      <c r="M424">
        <v>2</v>
      </c>
      <c r="N424" t="s">
        <v>229</v>
      </c>
      <c r="O424" t="s">
        <v>201</v>
      </c>
      <c r="P424" t="s">
        <v>202</v>
      </c>
      <c r="Q424" t="s">
        <v>203</v>
      </c>
      <c r="R424" t="s">
        <v>202</v>
      </c>
      <c r="S424" t="s">
        <v>81</v>
      </c>
      <c r="T424" t="s">
        <v>230</v>
      </c>
      <c r="U424">
        <v>4</v>
      </c>
      <c r="V424" t="s">
        <v>228</v>
      </c>
      <c r="W424" t="s">
        <v>76</v>
      </c>
      <c r="X424" t="s">
        <v>155</v>
      </c>
      <c r="Y424">
        <v>2</v>
      </c>
      <c r="Z424">
        <v>4</v>
      </c>
      <c r="AA424">
        <v>44.1</v>
      </c>
      <c r="AB424">
        <v>1.3129999999999999</v>
      </c>
      <c r="AC424" t="s">
        <v>76</v>
      </c>
      <c r="AD424">
        <v>4</v>
      </c>
      <c r="AE424">
        <v>5</v>
      </c>
      <c r="AF424">
        <v>0</v>
      </c>
      <c r="AG424">
        <v>3.0630000000000002</v>
      </c>
      <c r="AH424">
        <v>0.499</v>
      </c>
      <c r="AI424">
        <v>1.3109999999999999</v>
      </c>
    </row>
    <row r="425" spans="1:35" x14ac:dyDescent="0.35">
      <c r="A425">
        <v>202</v>
      </c>
      <c r="B425">
        <v>202</v>
      </c>
      <c r="C425" t="s">
        <v>38</v>
      </c>
      <c r="D425" t="s">
        <v>39</v>
      </c>
      <c r="E425">
        <v>4</v>
      </c>
      <c r="F425" t="s">
        <v>372</v>
      </c>
      <c r="G425">
        <v>7</v>
      </c>
      <c r="H425">
        <v>11</v>
      </c>
      <c r="I425">
        <v>1</v>
      </c>
      <c r="J425">
        <v>64</v>
      </c>
      <c r="K425">
        <v>64</v>
      </c>
      <c r="L425">
        <v>64</v>
      </c>
      <c r="M425">
        <v>2</v>
      </c>
      <c r="N425" t="s">
        <v>237</v>
      </c>
      <c r="O425" t="s">
        <v>201</v>
      </c>
      <c r="P425" t="s">
        <v>202</v>
      </c>
      <c r="Q425" t="s">
        <v>224</v>
      </c>
      <c r="R425" t="s">
        <v>202</v>
      </c>
      <c r="S425" t="s">
        <v>53</v>
      </c>
      <c r="T425" t="s">
        <v>238</v>
      </c>
      <c r="U425">
        <v>5</v>
      </c>
      <c r="V425" t="s">
        <v>225</v>
      </c>
      <c r="W425" t="s">
        <v>171</v>
      </c>
      <c r="X425" t="s">
        <v>112</v>
      </c>
      <c r="Y425">
        <v>1</v>
      </c>
      <c r="Z425">
        <v>4</v>
      </c>
      <c r="AA425">
        <v>44.1</v>
      </c>
      <c r="AB425">
        <v>1.345</v>
      </c>
      <c r="AC425" t="s">
        <v>171</v>
      </c>
      <c r="AD425">
        <v>4</v>
      </c>
      <c r="AE425">
        <v>4</v>
      </c>
      <c r="AF425">
        <v>0</v>
      </c>
      <c r="AG425">
        <v>2.399</v>
      </c>
      <c r="AH425">
        <v>0.38400000000000001</v>
      </c>
      <c r="AI425">
        <v>1.343</v>
      </c>
    </row>
    <row r="426" spans="1:35" x14ac:dyDescent="0.35">
      <c r="A426">
        <v>202</v>
      </c>
      <c r="B426">
        <v>202</v>
      </c>
      <c r="C426" t="s">
        <v>38</v>
      </c>
      <c r="D426" t="s">
        <v>39</v>
      </c>
      <c r="E426">
        <v>4</v>
      </c>
      <c r="F426" t="s">
        <v>372</v>
      </c>
      <c r="G426">
        <v>7</v>
      </c>
      <c r="H426">
        <v>11</v>
      </c>
      <c r="I426">
        <v>1</v>
      </c>
      <c r="J426">
        <v>65</v>
      </c>
      <c r="K426">
        <v>71</v>
      </c>
      <c r="L426">
        <v>71</v>
      </c>
      <c r="M426">
        <v>2</v>
      </c>
      <c r="N426" t="s">
        <v>234</v>
      </c>
      <c r="O426" t="s">
        <v>201</v>
      </c>
      <c r="P426" t="s">
        <v>202</v>
      </c>
      <c r="Q426" t="s">
        <v>235</v>
      </c>
      <c r="R426" t="s">
        <v>202</v>
      </c>
      <c r="S426" t="s">
        <v>46</v>
      </c>
      <c r="T426" t="s">
        <v>236</v>
      </c>
      <c r="U426">
        <v>1</v>
      </c>
      <c r="V426" t="s">
        <v>204</v>
      </c>
      <c r="W426" t="s">
        <v>191</v>
      </c>
      <c r="X426" t="s">
        <v>86</v>
      </c>
      <c r="Y426">
        <v>2</v>
      </c>
      <c r="Z426">
        <v>4</v>
      </c>
      <c r="AA426">
        <v>44.1</v>
      </c>
      <c r="AB426">
        <v>1.44</v>
      </c>
      <c r="AC426" t="s">
        <v>191</v>
      </c>
      <c r="AD426">
        <v>4</v>
      </c>
      <c r="AE426">
        <v>2</v>
      </c>
      <c r="AF426">
        <v>0</v>
      </c>
      <c r="AG426">
        <v>2.883</v>
      </c>
      <c r="AH426">
        <v>0.38300000000000001</v>
      </c>
      <c r="AI426">
        <v>1.4390000000000001</v>
      </c>
    </row>
    <row r="427" spans="1:35" x14ac:dyDescent="0.35">
      <c r="A427">
        <v>202</v>
      </c>
      <c r="B427">
        <v>202</v>
      </c>
      <c r="C427" t="s">
        <v>38</v>
      </c>
      <c r="D427" t="s">
        <v>39</v>
      </c>
      <c r="E427">
        <v>4</v>
      </c>
      <c r="F427" t="s">
        <v>372</v>
      </c>
      <c r="G427">
        <v>7</v>
      </c>
      <c r="H427">
        <v>11</v>
      </c>
      <c r="I427">
        <v>1</v>
      </c>
      <c r="J427">
        <v>66</v>
      </c>
      <c r="K427">
        <v>67</v>
      </c>
      <c r="L427">
        <v>67</v>
      </c>
      <c r="M427">
        <v>2</v>
      </c>
      <c r="N427" t="s">
        <v>226</v>
      </c>
      <c r="O427" t="s">
        <v>201</v>
      </c>
      <c r="P427" t="s">
        <v>202</v>
      </c>
      <c r="Q427" t="s">
        <v>227</v>
      </c>
      <c r="R427" t="s">
        <v>202</v>
      </c>
      <c r="S427" t="s">
        <v>81</v>
      </c>
      <c r="T427" t="s">
        <v>228</v>
      </c>
      <c r="U427">
        <v>4</v>
      </c>
      <c r="V427" t="s">
        <v>243</v>
      </c>
      <c r="W427" t="s">
        <v>96</v>
      </c>
      <c r="X427" t="s">
        <v>169</v>
      </c>
      <c r="Y427">
        <v>1</v>
      </c>
      <c r="Z427">
        <v>4</v>
      </c>
      <c r="AA427">
        <v>44.1</v>
      </c>
      <c r="AB427">
        <v>1.3759999999999999</v>
      </c>
      <c r="AC427" t="s">
        <v>228</v>
      </c>
      <c r="AD427">
        <v>1</v>
      </c>
      <c r="AE427">
        <v>4</v>
      </c>
      <c r="AF427">
        <v>1</v>
      </c>
      <c r="AG427">
        <v>0.94799999999999995</v>
      </c>
      <c r="AH427">
        <v>0.36599999999999999</v>
      </c>
      <c r="AI427">
        <v>1.3779999999999999</v>
      </c>
    </row>
    <row r="428" spans="1:35" x14ac:dyDescent="0.35">
      <c r="A428">
        <v>202</v>
      </c>
      <c r="B428">
        <v>202</v>
      </c>
      <c r="C428" t="s">
        <v>38</v>
      </c>
      <c r="D428" t="s">
        <v>39</v>
      </c>
      <c r="E428">
        <v>4</v>
      </c>
      <c r="F428" t="s">
        <v>372</v>
      </c>
      <c r="G428">
        <v>7</v>
      </c>
      <c r="H428">
        <v>11</v>
      </c>
      <c r="I428">
        <v>1</v>
      </c>
      <c r="J428">
        <v>67</v>
      </c>
      <c r="K428">
        <v>61</v>
      </c>
      <c r="L428">
        <v>61</v>
      </c>
      <c r="M428">
        <v>2</v>
      </c>
      <c r="N428" t="s">
        <v>244</v>
      </c>
      <c r="O428" t="s">
        <v>201</v>
      </c>
      <c r="P428" t="s">
        <v>202</v>
      </c>
      <c r="Q428" t="s">
        <v>240</v>
      </c>
      <c r="R428" t="s">
        <v>202</v>
      </c>
      <c r="S428" t="s">
        <v>81</v>
      </c>
      <c r="T428" t="s">
        <v>245</v>
      </c>
      <c r="U428">
        <v>2</v>
      </c>
      <c r="V428" t="s">
        <v>241</v>
      </c>
      <c r="W428" t="s">
        <v>47</v>
      </c>
      <c r="X428" t="s">
        <v>151</v>
      </c>
      <c r="Y428">
        <v>1</v>
      </c>
      <c r="Z428">
        <v>4</v>
      </c>
      <c r="AA428">
        <v>44.1</v>
      </c>
      <c r="AB428">
        <v>1.3260000000000001</v>
      </c>
      <c r="AC428" t="s">
        <v>245</v>
      </c>
      <c r="AD428">
        <v>1</v>
      </c>
      <c r="AE428">
        <v>2</v>
      </c>
      <c r="AF428">
        <v>1</v>
      </c>
      <c r="AG428">
        <v>2.7850000000000001</v>
      </c>
      <c r="AH428">
        <v>0.35</v>
      </c>
      <c r="AI428">
        <v>1.329</v>
      </c>
    </row>
    <row r="429" spans="1:35" x14ac:dyDescent="0.35">
      <c r="A429">
        <v>202</v>
      </c>
      <c r="B429">
        <v>202</v>
      </c>
      <c r="C429" t="s">
        <v>38</v>
      </c>
      <c r="D429" t="s">
        <v>39</v>
      </c>
      <c r="E429">
        <v>4</v>
      </c>
      <c r="F429" t="s">
        <v>372</v>
      </c>
      <c r="G429">
        <v>7</v>
      </c>
      <c r="H429">
        <v>11</v>
      </c>
      <c r="I429">
        <v>1</v>
      </c>
      <c r="J429">
        <v>68</v>
      </c>
      <c r="K429">
        <v>63</v>
      </c>
      <c r="L429">
        <v>63</v>
      </c>
      <c r="M429">
        <v>2</v>
      </c>
      <c r="N429" t="s">
        <v>223</v>
      </c>
      <c r="O429" t="s">
        <v>201</v>
      </c>
      <c r="P429" t="s">
        <v>202</v>
      </c>
      <c r="Q429" t="s">
        <v>224</v>
      </c>
      <c r="R429" t="s">
        <v>202</v>
      </c>
      <c r="S429" t="s">
        <v>46</v>
      </c>
      <c r="T429" t="s">
        <v>225</v>
      </c>
      <c r="U429">
        <v>1</v>
      </c>
      <c r="V429" t="s">
        <v>222</v>
      </c>
      <c r="W429" t="s">
        <v>114</v>
      </c>
      <c r="X429" t="s">
        <v>179</v>
      </c>
      <c r="Y429">
        <v>2</v>
      </c>
      <c r="Z429">
        <v>4</v>
      </c>
      <c r="AA429">
        <v>44.1</v>
      </c>
      <c r="AB429">
        <v>1.357</v>
      </c>
      <c r="AC429" t="s">
        <v>225</v>
      </c>
      <c r="AD429">
        <v>1</v>
      </c>
      <c r="AE429">
        <v>1</v>
      </c>
      <c r="AF429">
        <v>1</v>
      </c>
      <c r="AG429">
        <v>2.786</v>
      </c>
      <c r="AH429">
        <v>0.46700000000000003</v>
      </c>
      <c r="AI429">
        <v>1.357</v>
      </c>
    </row>
    <row r="430" spans="1:35" x14ac:dyDescent="0.35">
      <c r="A430">
        <v>202</v>
      </c>
      <c r="B430">
        <v>202</v>
      </c>
      <c r="C430" t="s">
        <v>38</v>
      </c>
      <c r="D430" t="s">
        <v>39</v>
      </c>
      <c r="E430">
        <v>4</v>
      </c>
      <c r="F430" t="s">
        <v>372</v>
      </c>
      <c r="G430">
        <v>7</v>
      </c>
      <c r="H430">
        <v>11</v>
      </c>
      <c r="I430">
        <v>1</v>
      </c>
      <c r="J430">
        <v>69</v>
      </c>
      <c r="K430">
        <v>68</v>
      </c>
      <c r="L430">
        <v>68</v>
      </c>
      <c r="M430">
        <v>2</v>
      </c>
      <c r="N430" t="s">
        <v>242</v>
      </c>
      <c r="O430" t="s">
        <v>201</v>
      </c>
      <c r="P430" t="s">
        <v>202</v>
      </c>
      <c r="Q430" t="s">
        <v>227</v>
      </c>
      <c r="R430" t="s">
        <v>202</v>
      </c>
      <c r="S430" t="s">
        <v>63</v>
      </c>
      <c r="T430" t="s">
        <v>243</v>
      </c>
      <c r="U430">
        <v>5</v>
      </c>
      <c r="V430" t="s">
        <v>253</v>
      </c>
      <c r="W430" t="s">
        <v>199</v>
      </c>
      <c r="X430" t="s">
        <v>118</v>
      </c>
      <c r="Y430">
        <v>2</v>
      </c>
      <c r="Z430">
        <v>4</v>
      </c>
      <c r="AA430">
        <v>44.1</v>
      </c>
      <c r="AB430">
        <v>1.5069999999999999</v>
      </c>
      <c r="AC430" t="s">
        <v>118</v>
      </c>
      <c r="AD430">
        <v>4</v>
      </c>
      <c r="AE430">
        <v>1</v>
      </c>
      <c r="AF430">
        <v>0</v>
      </c>
      <c r="AG430">
        <v>2.694</v>
      </c>
      <c r="AH430">
        <v>0.41599999999999998</v>
      </c>
      <c r="AI430">
        <v>1.5049999999999999</v>
      </c>
    </row>
    <row r="431" spans="1:35" x14ac:dyDescent="0.35">
      <c r="A431">
        <v>202</v>
      </c>
      <c r="B431">
        <v>202</v>
      </c>
      <c r="C431" t="s">
        <v>38</v>
      </c>
      <c r="D431" t="s">
        <v>39</v>
      </c>
      <c r="E431">
        <v>4</v>
      </c>
      <c r="F431" t="s">
        <v>372</v>
      </c>
      <c r="G431">
        <v>7</v>
      </c>
      <c r="H431">
        <v>11</v>
      </c>
      <c r="I431">
        <v>1</v>
      </c>
      <c r="J431">
        <v>70</v>
      </c>
      <c r="K431">
        <v>72</v>
      </c>
      <c r="L431">
        <v>72</v>
      </c>
      <c r="M431">
        <v>2</v>
      </c>
      <c r="N431" t="s">
        <v>250</v>
      </c>
      <c r="O431" t="s">
        <v>201</v>
      </c>
      <c r="P431" t="s">
        <v>202</v>
      </c>
      <c r="Q431" t="s">
        <v>235</v>
      </c>
      <c r="R431" t="s">
        <v>202</v>
      </c>
      <c r="S431" t="s">
        <v>53</v>
      </c>
      <c r="T431" t="s">
        <v>251</v>
      </c>
      <c r="U431">
        <v>1</v>
      </c>
      <c r="V431" t="s">
        <v>236</v>
      </c>
      <c r="W431" t="s">
        <v>141</v>
      </c>
      <c r="X431" t="s">
        <v>122</v>
      </c>
      <c r="Y431">
        <v>1</v>
      </c>
      <c r="Z431">
        <v>4</v>
      </c>
      <c r="AA431">
        <v>44.1</v>
      </c>
      <c r="AB431">
        <v>1.3979999999999999</v>
      </c>
      <c r="AC431" t="s">
        <v>251</v>
      </c>
      <c r="AD431">
        <v>1</v>
      </c>
      <c r="AE431">
        <v>1</v>
      </c>
      <c r="AF431">
        <v>1</v>
      </c>
      <c r="AG431">
        <v>0.54200000000000004</v>
      </c>
      <c r="AH431">
        <v>0.33300000000000002</v>
      </c>
      <c r="AI431">
        <v>1.391</v>
      </c>
    </row>
    <row r="432" spans="1:35" x14ac:dyDescent="0.35">
      <c r="A432">
        <v>202</v>
      </c>
      <c r="B432">
        <v>202</v>
      </c>
      <c r="C432" t="s">
        <v>38</v>
      </c>
      <c r="D432" t="s">
        <v>39</v>
      </c>
      <c r="E432">
        <v>4</v>
      </c>
      <c r="F432" t="s">
        <v>372</v>
      </c>
      <c r="G432">
        <v>7</v>
      </c>
      <c r="H432">
        <v>11</v>
      </c>
      <c r="I432">
        <v>1</v>
      </c>
      <c r="J432">
        <v>71</v>
      </c>
      <c r="K432">
        <v>70</v>
      </c>
      <c r="L432">
        <v>70</v>
      </c>
      <c r="M432">
        <v>2</v>
      </c>
      <c r="N432" t="s">
        <v>217</v>
      </c>
      <c r="O432" t="s">
        <v>201</v>
      </c>
      <c r="P432" t="s">
        <v>202</v>
      </c>
      <c r="Q432" t="s">
        <v>218</v>
      </c>
      <c r="R432" t="s">
        <v>202</v>
      </c>
      <c r="S432" t="s">
        <v>53</v>
      </c>
      <c r="T432" t="s">
        <v>219</v>
      </c>
      <c r="U432">
        <v>2</v>
      </c>
      <c r="V432" t="s">
        <v>238</v>
      </c>
      <c r="W432" t="s">
        <v>72</v>
      </c>
      <c r="X432" t="s">
        <v>173</v>
      </c>
      <c r="Y432">
        <v>2</v>
      </c>
      <c r="Z432">
        <v>4</v>
      </c>
      <c r="AA432">
        <v>44.1</v>
      </c>
      <c r="AB432">
        <v>1.476</v>
      </c>
      <c r="AC432" t="s">
        <v>72</v>
      </c>
      <c r="AD432">
        <v>4</v>
      </c>
      <c r="AE432">
        <v>1</v>
      </c>
      <c r="AF432">
        <v>0</v>
      </c>
      <c r="AG432">
        <v>2.59</v>
      </c>
      <c r="AH432">
        <v>0.38300000000000001</v>
      </c>
      <c r="AI432">
        <v>1.4790000000000001</v>
      </c>
    </row>
    <row r="433" spans="1:35" x14ac:dyDescent="0.35">
      <c r="A433">
        <v>202</v>
      </c>
      <c r="B433">
        <v>202</v>
      </c>
      <c r="C433" t="s">
        <v>38</v>
      </c>
      <c r="D433" t="s">
        <v>39</v>
      </c>
      <c r="E433">
        <v>4</v>
      </c>
      <c r="F433" t="s">
        <v>372</v>
      </c>
      <c r="G433">
        <v>7</v>
      </c>
      <c r="H433">
        <v>11</v>
      </c>
      <c r="I433">
        <v>1</v>
      </c>
      <c r="J433">
        <v>72</v>
      </c>
      <c r="K433">
        <v>65</v>
      </c>
      <c r="L433">
        <v>65</v>
      </c>
      <c r="M433">
        <v>2</v>
      </c>
      <c r="N433" t="s">
        <v>200</v>
      </c>
      <c r="O433" t="s">
        <v>201</v>
      </c>
      <c r="P433" t="s">
        <v>202</v>
      </c>
      <c r="Q433" t="s">
        <v>203</v>
      </c>
      <c r="R433" t="s">
        <v>202</v>
      </c>
      <c r="S433" t="s">
        <v>46</v>
      </c>
      <c r="T433" t="s">
        <v>204</v>
      </c>
      <c r="U433">
        <v>5</v>
      </c>
      <c r="V433" t="s">
        <v>230</v>
      </c>
      <c r="W433" t="s">
        <v>148</v>
      </c>
      <c r="X433" t="s">
        <v>54</v>
      </c>
      <c r="Y433">
        <v>1</v>
      </c>
      <c r="Z433">
        <v>4</v>
      </c>
      <c r="AA433">
        <v>44.1</v>
      </c>
      <c r="AB433">
        <v>1.397</v>
      </c>
      <c r="AC433" t="s">
        <v>204</v>
      </c>
      <c r="AD433">
        <v>1</v>
      </c>
      <c r="AE433">
        <v>5</v>
      </c>
      <c r="AF433">
        <v>1</v>
      </c>
      <c r="AG433">
        <v>0.76500000000000001</v>
      </c>
      <c r="AH433">
        <v>0.29899999999999999</v>
      </c>
      <c r="AI433">
        <v>1.393</v>
      </c>
    </row>
    <row r="434" spans="1:35" x14ac:dyDescent="0.35">
      <c r="A434">
        <v>202</v>
      </c>
      <c r="B434">
        <v>202</v>
      </c>
      <c r="C434" t="s">
        <v>38</v>
      </c>
      <c r="D434" t="s">
        <v>39</v>
      </c>
      <c r="E434">
        <v>4</v>
      </c>
      <c r="F434" t="s">
        <v>372</v>
      </c>
      <c r="G434">
        <v>8</v>
      </c>
      <c r="H434">
        <v>13</v>
      </c>
      <c r="I434">
        <v>1</v>
      </c>
      <c r="J434">
        <v>1</v>
      </c>
      <c r="K434">
        <v>9</v>
      </c>
      <c r="L434">
        <v>9</v>
      </c>
      <c r="M434">
        <v>1</v>
      </c>
      <c r="N434" t="s">
        <v>55</v>
      </c>
      <c r="O434" t="s">
        <v>42</v>
      </c>
      <c r="P434" t="s">
        <v>56</v>
      </c>
      <c r="Q434" t="s">
        <v>57</v>
      </c>
      <c r="R434" t="s">
        <v>45</v>
      </c>
      <c r="S434" t="s">
        <v>46</v>
      </c>
      <c r="T434" t="s">
        <v>58</v>
      </c>
      <c r="U434">
        <v>4</v>
      </c>
      <c r="V434" t="s">
        <v>108</v>
      </c>
      <c r="W434" t="s">
        <v>151</v>
      </c>
      <c r="X434" t="s">
        <v>255</v>
      </c>
      <c r="Y434">
        <v>1</v>
      </c>
      <c r="Z434">
        <v>4</v>
      </c>
      <c r="AA434">
        <v>44.1</v>
      </c>
      <c r="AB434">
        <v>1.276</v>
      </c>
      <c r="AC434" t="s">
        <v>58</v>
      </c>
      <c r="AD434">
        <v>1</v>
      </c>
      <c r="AE434">
        <v>4</v>
      </c>
      <c r="AF434">
        <v>1</v>
      </c>
      <c r="AG434">
        <v>3.0710000000000002</v>
      </c>
      <c r="AH434">
        <v>3.0339999999999998</v>
      </c>
      <c r="AI434">
        <v>1.274</v>
      </c>
    </row>
    <row r="435" spans="1:35" x14ac:dyDescent="0.35">
      <c r="A435">
        <v>202</v>
      </c>
      <c r="B435">
        <v>202</v>
      </c>
      <c r="C435" t="s">
        <v>38</v>
      </c>
      <c r="D435" t="s">
        <v>39</v>
      </c>
      <c r="E435">
        <v>4</v>
      </c>
      <c r="F435" t="s">
        <v>372</v>
      </c>
      <c r="G435">
        <v>8</v>
      </c>
      <c r="H435">
        <v>13</v>
      </c>
      <c r="I435">
        <v>1</v>
      </c>
      <c r="J435">
        <v>2</v>
      </c>
      <c r="K435">
        <v>1</v>
      </c>
      <c r="L435">
        <v>1</v>
      </c>
      <c r="M435">
        <v>1</v>
      </c>
      <c r="N435" t="s">
        <v>109</v>
      </c>
      <c r="O435" t="s">
        <v>42</v>
      </c>
      <c r="P435" t="s">
        <v>98</v>
      </c>
      <c r="Q435" t="s">
        <v>99</v>
      </c>
      <c r="R435" t="s">
        <v>45</v>
      </c>
      <c r="S435" t="s">
        <v>46</v>
      </c>
      <c r="T435" t="s">
        <v>110</v>
      </c>
      <c r="U435">
        <v>2</v>
      </c>
      <c r="V435" t="s">
        <v>100</v>
      </c>
      <c r="W435" t="s">
        <v>238</v>
      </c>
      <c r="X435" t="s">
        <v>193</v>
      </c>
      <c r="Y435">
        <v>1</v>
      </c>
      <c r="Z435">
        <v>4</v>
      </c>
      <c r="AA435">
        <v>44.1</v>
      </c>
      <c r="AB435">
        <v>1.3080000000000001</v>
      </c>
      <c r="AC435" t="s">
        <v>110</v>
      </c>
      <c r="AD435">
        <v>1</v>
      </c>
      <c r="AE435">
        <v>2</v>
      </c>
      <c r="AF435">
        <v>1</v>
      </c>
      <c r="AG435">
        <v>2.7869999999999999</v>
      </c>
      <c r="AH435">
        <v>0.91600000000000004</v>
      </c>
      <c r="AI435">
        <v>1.3089999999999999</v>
      </c>
    </row>
    <row r="436" spans="1:35" x14ac:dyDescent="0.35">
      <c r="A436">
        <v>202</v>
      </c>
      <c r="B436">
        <v>202</v>
      </c>
      <c r="C436" t="s">
        <v>38</v>
      </c>
      <c r="D436" t="s">
        <v>39</v>
      </c>
      <c r="E436">
        <v>4</v>
      </c>
      <c r="F436" t="s">
        <v>372</v>
      </c>
      <c r="G436">
        <v>8</v>
      </c>
      <c r="H436">
        <v>13</v>
      </c>
      <c r="I436">
        <v>1</v>
      </c>
      <c r="J436">
        <v>3</v>
      </c>
      <c r="K436">
        <v>6</v>
      </c>
      <c r="L436">
        <v>6</v>
      </c>
      <c r="M436">
        <v>1</v>
      </c>
      <c r="N436" t="s">
        <v>89</v>
      </c>
      <c r="O436" t="s">
        <v>42</v>
      </c>
      <c r="P436" t="s">
        <v>60</v>
      </c>
      <c r="Q436" t="s">
        <v>61</v>
      </c>
      <c r="R436" t="s">
        <v>52</v>
      </c>
      <c r="S436" t="s">
        <v>53</v>
      </c>
      <c r="T436" t="s">
        <v>90</v>
      </c>
      <c r="U436">
        <v>4</v>
      </c>
      <c r="V436" t="s">
        <v>118</v>
      </c>
      <c r="W436" t="s">
        <v>159</v>
      </c>
      <c r="X436" t="s">
        <v>241</v>
      </c>
      <c r="Y436">
        <v>2</v>
      </c>
      <c r="Z436">
        <v>4</v>
      </c>
      <c r="AA436">
        <v>44.1</v>
      </c>
      <c r="AB436">
        <v>1.4570000000000001</v>
      </c>
      <c r="AC436" t="s">
        <v>159</v>
      </c>
      <c r="AD436">
        <v>4</v>
      </c>
      <c r="AE436">
        <v>2</v>
      </c>
      <c r="AF436">
        <v>0</v>
      </c>
      <c r="AG436">
        <v>2.2719999999999998</v>
      </c>
      <c r="AH436">
        <v>0.53300000000000003</v>
      </c>
      <c r="AI436">
        <v>1.4530000000000001</v>
      </c>
    </row>
    <row r="437" spans="1:35" x14ac:dyDescent="0.35">
      <c r="A437">
        <v>202</v>
      </c>
      <c r="B437">
        <v>202</v>
      </c>
      <c r="C437" t="s">
        <v>38</v>
      </c>
      <c r="D437" t="s">
        <v>39</v>
      </c>
      <c r="E437">
        <v>4</v>
      </c>
      <c r="F437" t="s">
        <v>372</v>
      </c>
      <c r="G437">
        <v>8</v>
      </c>
      <c r="H437">
        <v>13</v>
      </c>
      <c r="I437">
        <v>1</v>
      </c>
      <c r="J437">
        <v>4</v>
      </c>
      <c r="K437">
        <v>3</v>
      </c>
      <c r="L437">
        <v>3</v>
      </c>
      <c r="M437">
        <v>1</v>
      </c>
      <c r="N437" t="s">
        <v>121</v>
      </c>
      <c r="O437" t="s">
        <v>42</v>
      </c>
      <c r="P437" t="s">
        <v>70</v>
      </c>
      <c r="Q437" t="s">
        <v>71</v>
      </c>
      <c r="R437" t="s">
        <v>80</v>
      </c>
      <c r="S437" t="s">
        <v>81</v>
      </c>
      <c r="T437" t="s">
        <v>122</v>
      </c>
      <c r="U437">
        <v>4</v>
      </c>
      <c r="V437" t="s">
        <v>72</v>
      </c>
      <c r="W437" t="s">
        <v>173</v>
      </c>
      <c r="X437" t="s">
        <v>236</v>
      </c>
      <c r="Y437">
        <v>1</v>
      </c>
      <c r="Z437">
        <v>4</v>
      </c>
      <c r="AA437">
        <v>44.1</v>
      </c>
      <c r="AB437">
        <v>1.4159999999999999</v>
      </c>
      <c r="AC437" t="s">
        <v>72</v>
      </c>
      <c r="AD437">
        <v>2</v>
      </c>
      <c r="AE437">
        <v>5</v>
      </c>
      <c r="AF437">
        <v>0</v>
      </c>
      <c r="AG437">
        <v>2.1120000000000001</v>
      </c>
      <c r="AH437">
        <v>0.63300000000000001</v>
      </c>
      <c r="AI437">
        <v>1.4139999999999999</v>
      </c>
    </row>
    <row r="438" spans="1:35" x14ac:dyDescent="0.35">
      <c r="A438">
        <v>202</v>
      </c>
      <c r="B438">
        <v>202</v>
      </c>
      <c r="C438" t="s">
        <v>38</v>
      </c>
      <c r="D438" t="s">
        <v>39</v>
      </c>
      <c r="E438">
        <v>4</v>
      </c>
      <c r="F438" t="s">
        <v>372</v>
      </c>
      <c r="G438">
        <v>8</v>
      </c>
      <c r="H438">
        <v>13</v>
      </c>
      <c r="I438">
        <v>1</v>
      </c>
      <c r="J438">
        <v>5</v>
      </c>
      <c r="K438">
        <v>7</v>
      </c>
      <c r="L438">
        <v>7</v>
      </c>
      <c r="M438">
        <v>1</v>
      </c>
      <c r="N438" t="s">
        <v>41</v>
      </c>
      <c r="O438" t="s">
        <v>42</v>
      </c>
      <c r="P438" t="s">
        <v>43</v>
      </c>
      <c r="Q438" t="s">
        <v>44</v>
      </c>
      <c r="R438" t="s">
        <v>45</v>
      </c>
      <c r="S438" t="s">
        <v>46</v>
      </c>
      <c r="T438" t="s">
        <v>47</v>
      </c>
      <c r="U438">
        <v>2</v>
      </c>
      <c r="V438" t="s">
        <v>58</v>
      </c>
      <c r="W438" t="s">
        <v>253</v>
      </c>
      <c r="X438" t="s">
        <v>171</v>
      </c>
      <c r="Y438">
        <v>2</v>
      </c>
      <c r="Z438">
        <v>4</v>
      </c>
      <c r="AA438">
        <v>44.1</v>
      </c>
      <c r="AB438">
        <v>1.54</v>
      </c>
      <c r="AC438" t="s">
        <v>47</v>
      </c>
      <c r="AD438">
        <v>1</v>
      </c>
      <c r="AE438">
        <v>2</v>
      </c>
      <c r="AF438">
        <v>1</v>
      </c>
      <c r="AG438">
        <v>0.88900000000000001</v>
      </c>
      <c r="AH438">
        <v>0.54900000000000004</v>
      </c>
      <c r="AI438">
        <v>1.534</v>
      </c>
    </row>
    <row r="439" spans="1:35" x14ac:dyDescent="0.35">
      <c r="A439">
        <v>202</v>
      </c>
      <c r="B439">
        <v>202</v>
      </c>
      <c r="C439" t="s">
        <v>38</v>
      </c>
      <c r="D439" t="s">
        <v>39</v>
      </c>
      <c r="E439">
        <v>4</v>
      </c>
      <c r="F439" t="s">
        <v>372</v>
      </c>
      <c r="G439">
        <v>8</v>
      </c>
      <c r="H439">
        <v>13</v>
      </c>
      <c r="I439">
        <v>1</v>
      </c>
      <c r="J439">
        <v>6</v>
      </c>
      <c r="K439">
        <v>10</v>
      </c>
      <c r="L439">
        <v>10</v>
      </c>
      <c r="M439">
        <v>1</v>
      </c>
      <c r="N439" t="s">
        <v>107</v>
      </c>
      <c r="O439" t="s">
        <v>42</v>
      </c>
      <c r="P439" t="s">
        <v>56</v>
      </c>
      <c r="Q439" t="s">
        <v>57</v>
      </c>
      <c r="R439" t="s">
        <v>62</v>
      </c>
      <c r="S439" t="s">
        <v>63</v>
      </c>
      <c r="T439" t="s">
        <v>108</v>
      </c>
      <c r="U439">
        <v>5</v>
      </c>
      <c r="V439" t="s">
        <v>86</v>
      </c>
      <c r="W439" t="s">
        <v>169</v>
      </c>
      <c r="X439" t="s">
        <v>219</v>
      </c>
      <c r="Y439">
        <v>2</v>
      </c>
      <c r="Z439">
        <v>4</v>
      </c>
      <c r="AA439">
        <v>44.1</v>
      </c>
      <c r="AB439">
        <v>1.3560000000000001</v>
      </c>
      <c r="AC439" t="s">
        <v>86</v>
      </c>
      <c r="AD439">
        <v>3</v>
      </c>
      <c r="AE439">
        <v>2</v>
      </c>
      <c r="AF439">
        <v>0</v>
      </c>
      <c r="AG439">
        <v>3.1880000000000002</v>
      </c>
      <c r="AH439">
        <v>0.5</v>
      </c>
      <c r="AI439">
        <v>1.353</v>
      </c>
    </row>
    <row r="440" spans="1:35" x14ac:dyDescent="0.35">
      <c r="A440">
        <v>202</v>
      </c>
      <c r="B440">
        <v>202</v>
      </c>
      <c r="C440" t="s">
        <v>38</v>
      </c>
      <c r="D440" t="s">
        <v>39</v>
      </c>
      <c r="E440">
        <v>4</v>
      </c>
      <c r="F440" t="s">
        <v>372</v>
      </c>
      <c r="G440">
        <v>8</v>
      </c>
      <c r="H440">
        <v>13</v>
      </c>
      <c r="I440">
        <v>1</v>
      </c>
      <c r="J440">
        <v>7</v>
      </c>
      <c r="K440">
        <v>4</v>
      </c>
      <c r="L440">
        <v>4</v>
      </c>
      <c r="M440">
        <v>1</v>
      </c>
      <c r="N440" t="s">
        <v>69</v>
      </c>
      <c r="O440" t="s">
        <v>42</v>
      </c>
      <c r="P440" t="s">
        <v>70</v>
      </c>
      <c r="Q440" t="s">
        <v>71</v>
      </c>
      <c r="R440" t="s">
        <v>62</v>
      </c>
      <c r="S440" t="s">
        <v>63</v>
      </c>
      <c r="T440" t="s">
        <v>72</v>
      </c>
      <c r="U440">
        <v>1</v>
      </c>
      <c r="V440" t="s">
        <v>64</v>
      </c>
      <c r="W440" t="s">
        <v>128</v>
      </c>
      <c r="X440" t="s">
        <v>259</v>
      </c>
      <c r="Y440">
        <v>2</v>
      </c>
      <c r="Z440">
        <v>4</v>
      </c>
      <c r="AA440">
        <v>44.1</v>
      </c>
      <c r="AB440">
        <v>2.0880000000000001</v>
      </c>
      <c r="AC440" t="s">
        <v>64</v>
      </c>
      <c r="AD440">
        <v>3</v>
      </c>
      <c r="AE440">
        <v>5</v>
      </c>
      <c r="AF440">
        <v>0</v>
      </c>
      <c r="AG440">
        <v>1.2010000000000001</v>
      </c>
      <c r="AH440">
        <v>0.58299999999999996</v>
      </c>
      <c r="AI440">
        <v>2.085</v>
      </c>
    </row>
    <row r="441" spans="1:35" x14ac:dyDescent="0.35">
      <c r="A441">
        <v>202</v>
      </c>
      <c r="B441">
        <v>202</v>
      </c>
      <c r="C441" t="s">
        <v>38</v>
      </c>
      <c r="D441" t="s">
        <v>39</v>
      </c>
      <c r="E441">
        <v>4</v>
      </c>
      <c r="F441" t="s">
        <v>372</v>
      </c>
      <c r="G441">
        <v>8</v>
      </c>
      <c r="H441">
        <v>13</v>
      </c>
      <c r="I441">
        <v>1</v>
      </c>
      <c r="J441">
        <v>8</v>
      </c>
      <c r="K441">
        <v>12</v>
      </c>
      <c r="L441">
        <v>12</v>
      </c>
      <c r="M441">
        <v>1</v>
      </c>
      <c r="N441" t="s">
        <v>95</v>
      </c>
      <c r="O441" t="s">
        <v>42</v>
      </c>
      <c r="P441" t="s">
        <v>78</v>
      </c>
      <c r="Q441" t="s">
        <v>79</v>
      </c>
      <c r="R441" t="s">
        <v>52</v>
      </c>
      <c r="S441" t="s">
        <v>53</v>
      </c>
      <c r="T441" t="s">
        <v>96</v>
      </c>
      <c r="U441">
        <v>5</v>
      </c>
      <c r="V441" t="s">
        <v>106</v>
      </c>
      <c r="W441" t="s">
        <v>133</v>
      </c>
      <c r="X441" t="s">
        <v>257</v>
      </c>
      <c r="Y441">
        <v>2</v>
      </c>
      <c r="Z441">
        <v>4</v>
      </c>
      <c r="AA441">
        <v>44.1</v>
      </c>
      <c r="AB441">
        <v>1.3460000000000001</v>
      </c>
      <c r="AC441" t="s">
        <v>106</v>
      </c>
      <c r="AD441">
        <v>3</v>
      </c>
      <c r="AE441">
        <v>1</v>
      </c>
      <c r="AF441">
        <v>0</v>
      </c>
      <c r="AG441">
        <v>1.917</v>
      </c>
      <c r="AH441">
        <v>0.98199999999999998</v>
      </c>
      <c r="AI441">
        <v>1.347</v>
      </c>
    </row>
    <row r="442" spans="1:35" x14ac:dyDescent="0.35">
      <c r="A442">
        <v>202</v>
      </c>
      <c r="B442">
        <v>202</v>
      </c>
      <c r="C442" t="s">
        <v>38</v>
      </c>
      <c r="D442" t="s">
        <v>39</v>
      </c>
      <c r="E442">
        <v>4</v>
      </c>
      <c r="F442" t="s">
        <v>372</v>
      </c>
      <c r="G442">
        <v>8</v>
      </c>
      <c r="H442">
        <v>13</v>
      </c>
      <c r="I442">
        <v>1</v>
      </c>
      <c r="J442">
        <v>9</v>
      </c>
      <c r="K442">
        <v>5</v>
      </c>
      <c r="L442">
        <v>5</v>
      </c>
      <c r="M442">
        <v>1</v>
      </c>
      <c r="N442" t="s">
        <v>59</v>
      </c>
      <c r="O442" t="s">
        <v>42</v>
      </c>
      <c r="P442" t="s">
        <v>60</v>
      </c>
      <c r="Q442" t="s">
        <v>61</v>
      </c>
      <c r="R442" t="s">
        <v>62</v>
      </c>
      <c r="S442" t="s">
        <v>63</v>
      </c>
      <c r="T442" t="s">
        <v>64</v>
      </c>
      <c r="U442">
        <v>2</v>
      </c>
      <c r="V442" t="s">
        <v>90</v>
      </c>
      <c r="W442" t="s">
        <v>179</v>
      </c>
      <c r="X442" t="s">
        <v>225</v>
      </c>
      <c r="Y442">
        <v>1</v>
      </c>
      <c r="Z442">
        <v>4</v>
      </c>
      <c r="AA442">
        <v>44.1</v>
      </c>
      <c r="AB442">
        <v>1.8540000000000001</v>
      </c>
      <c r="AC442" t="s">
        <v>64</v>
      </c>
      <c r="AD442">
        <v>1</v>
      </c>
      <c r="AE442">
        <v>2</v>
      </c>
      <c r="AF442">
        <v>1</v>
      </c>
      <c r="AG442">
        <v>3.4409999999999998</v>
      </c>
      <c r="AH442">
        <v>0.45</v>
      </c>
      <c r="AI442">
        <v>1.855</v>
      </c>
    </row>
    <row r="443" spans="1:35" x14ac:dyDescent="0.35">
      <c r="A443">
        <v>202</v>
      </c>
      <c r="B443">
        <v>202</v>
      </c>
      <c r="C443" t="s">
        <v>38</v>
      </c>
      <c r="D443" t="s">
        <v>39</v>
      </c>
      <c r="E443">
        <v>4</v>
      </c>
      <c r="F443" t="s">
        <v>372</v>
      </c>
      <c r="G443">
        <v>8</v>
      </c>
      <c r="H443">
        <v>13</v>
      </c>
      <c r="I443">
        <v>1</v>
      </c>
      <c r="J443">
        <v>10</v>
      </c>
      <c r="K443">
        <v>11</v>
      </c>
      <c r="L443">
        <v>11</v>
      </c>
      <c r="M443">
        <v>1</v>
      </c>
      <c r="N443" t="s">
        <v>77</v>
      </c>
      <c r="O443" t="s">
        <v>42</v>
      </c>
      <c r="P443" t="s">
        <v>78</v>
      </c>
      <c r="Q443" t="s">
        <v>79</v>
      </c>
      <c r="R443" t="s">
        <v>80</v>
      </c>
      <c r="S443" t="s">
        <v>81</v>
      </c>
      <c r="T443" t="s">
        <v>82</v>
      </c>
      <c r="U443">
        <v>4</v>
      </c>
      <c r="V443" t="s">
        <v>96</v>
      </c>
      <c r="W443" t="s">
        <v>189</v>
      </c>
      <c r="X443" t="s">
        <v>247</v>
      </c>
      <c r="Y443">
        <v>1</v>
      </c>
      <c r="Z443">
        <v>4</v>
      </c>
      <c r="AA443">
        <v>44.1</v>
      </c>
      <c r="AB443">
        <v>1.256</v>
      </c>
      <c r="AC443" t="s">
        <v>82</v>
      </c>
      <c r="AD443">
        <v>1</v>
      </c>
      <c r="AE443">
        <v>4</v>
      </c>
      <c r="AF443">
        <v>1</v>
      </c>
      <c r="AG443">
        <v>0.73799999999999999</v>
      </c>
      <c r="AH443">
        <v>0.6</v>
      </c>
      <c r="AI443">
        <v>1.256</v>
      </c>
    </row>
    <row r="444" spans="1:35" x14ac:dyDescent="0.35">
      <c r="A444">
        <v>202</v>
      </c>
      <c r="B444">
        <v>202</v>
      </c>
      <c r="C444" t="s">
        <v>38</v>
      </c>
      <c r="D444" t="s">
        <v>39</v>
      </c>
      <c r="E444">
        <v>4</v>
      </c>
      <c r="F444" t="s">
        <v>372</v>
      </c>
      <c r="G444">
        <v>8</v>
      </c>
      <c r="H444">
        <v>13</v>
      </c>
      <c r="I444">
        <v>1</v>
      </c>
      <c r="J444">
        <v>11</v>
      </c>
      <c r="K444">
        <v>8</v>
      </c>
      <c r="L444">
        <v>8</v>
      </c>
      <c r="M444">
        <v>1</v>
      </c>
      <c r="N444" t="s">
        <v>117</v>
      </c>
      <c r="O444" t="s">
        <v>42</v>
      </c>
      <c r="P444" t="s">
        <v>43</v>
      </c>
      <c r="Q444" t="s">
        <v>44</v>
      </c>
      <c r="R444" t="s">
        <v>52</v>
      </c>
      <c r="S444" t="s">
        <v>53</v>
      </c>
      <c r="T444" t="s">
        <v>118</v>
      </c>
      <c r="U444">
        <v>1</v>
      </c>
      <c r="V444" t="s">
        <v>47</v>
      </c>
      <c r="W444" t="s">
        <v>228</v>
      </c>
      <c r="X444" t="s">
        <v>148</v>
      </c>
      <c r="Y444">
        <v>1</v>
      </c>
      <c r="Z444">
        <v>4</v>
      </c>
      <c r="AA444">
        <v>44.1</v>
      </c>
      <c r="AB444">
        <v>1.2769999999999999</v>
      </c>
      <c r="AC444" t="s">
        <v>148</v>
      </c>
      <c r="AD444">
        <v>4</v>
      </c>
      <c r="AE444">
        <v>5</v>
      </c>
      <c r="AF444">
        <v>0</v>
      </c>
      <c r="AG444">
        <v>2.8439999999999999</v>
      </c>
      <c r="AH444">
        <v>0.69899999999999995</v>
      </c>
      <c r="AI444">
        <v>1.278</v>
      </c>
    </row>
    <row r="445" spans="1:35" x14ac:dyDescent="0.35">
      <c r="A445">
        <v>202</v>
      </c>
      <c r="B445">
        <v>202</v>
      </c>
      <c r="C445" t="s">
        <v>38</v>
      </c>
      <c r="D445" t="s">
        <v>39</v>
      </c>
      <c r="E445">
        <v>4</v>
      </c>
      <c r="F445" t="s">
        <v>372</v>
      </c>
      <c r="G445">
        <v>8</v>
      </c>
      <c r="H445">
        <v>13</v>
      </c>
      <c r="I445">
        <v>1</v>
      </c>
      <c r="J445">
        <v>12</v>
      </c>
      <c r="K445">
        <v>2</v>
      </c>
      <c r="L445">
        <v>2</v>
      </c>
      <c r="M445">
        <v>1</v>
      </c>
      <c r="N445" t="s">
        <v>97</v>
      </c>
      <c r="O445" t="s">
        <v>42</v>
      </c>
      <c r="P445" t="s">
        <v>98</v>
      </c>
      <c r="Q445" t="s">
        <v>99</v>
      </c>
      <c r="R445" t="s">
        <v>80</v>
      </c>
      <c r="S445" t="s">
        <v>81</v>
      </c>
      <c r="T445" t="s">
        <v>100</v>
      </c>
      <c r="U445">
        <v>4</v>
      </c>
      <c r="V445" t="s">
        <v>112</v>
      </c>
      <c r="W445" t="s">
        <v>222</v>
      </c>
      <c r="X445" t="s">
        <v>137</v>
      </c>
      <c r="Y445">
        <v>2</v>
      </c>
      <c r="Z445">
        <v>4</v>
      </c>
      <c r="AA445">
        <v>44.1</v>
      </c>
      <c r="AB445">
        <v>1.248</v>
      </c>
      <c r="AC445" t="s">
        <v>112</v>
      </c>
      <c r="AD445">
        <v>3</v>
      </c>
      <c r="AE445">
        <v>1</v>
      </c>
      <c r="AF445">
        <v>0</v>
      </c>
      <c r="AG445">
        <v>2.3620000000000001</v>
      </c>
      <c r="AH445">
        <v>0.433</v>
      </c>
      <c r="AI445">
        <v>1.246</v>
      </c>
    </row>
    <row r="446" spans="1:35" x14ac:dyDescent="0.35">
      <c r="A446">
        <v>202</v>
      </c>
      <c r="B446">
        <v>202</v>
      </c>
      <c r="C446" t="s">
        <v>38</v>
      </c>
      <c r="D446" t="s">
        <v>39</v>
      </c>
      <c r="E446">
        <v>4</v>
      </c>
      <c r="F446" t="s">
        <v>372</v>
      </c>
      <c r="G446">
        <v>8</v>
      </c>
      <c r="H446">
        <v>13</v>
      </c>
      <c r="I446">
        <v>1</v>
      </c>
      <c r="J446">
        <v>13</v>
      </c>
      <c r="K446">
        <v>16</v>
      </c>
      <c r="L446">
        <v>16</v>
      </c>
      <c r="M446">
        <v>1</v>
      </c>
      <c r="N446" t="s">
        <v>170</v>
      </c>
      <c r="O446" t="s">
        <v>124</v>
      </c>
      <c r="P446" t="s">
        <v>157</v>
      </c>
      <c r="Q446" t="s">
        <v>158</v>
      </c>
      <c r="R446" t="s">
        <v>147</v>
      </c>
      <c r="S446" t="s">
        <v>63</v>
      </c>
      <c r="T446" t="s">
        <v>171</v>
      </c>
      <c r="U446">
        <v>2</v>
      </c>
      <c r="V446" t="s">
        <v>183</v>
      </c>
      <c r="W446" t="s">
        <v>58</v>
      </c>
      <c r="X446" t="s">
        <v>230</v>
      </c>
      <c r="Y446">
        <v>2</v>
      </c>
      <c r="Z446">
        <v>4</v>
      </c>
      <c r="AA446">
        <v>44.1</v>
      </c>
      <c r="AB446">
        <v>1.6859999999999999</v>
      </c>
      <c r="AC446" t="s">
        <v>183</v>
      </c>
      <c r="AD446">
        <v>3</v>
      </c>
      <c r="AE446">
        <v>5</v>
      </c>
      <c r="AF446">
        <v>0</v>
      </c>
      <c r="AG446">
        <v>3.2120000000000002</v>
      </c>
      <c r="AH446">
        <v>0.91700000000000004</v>
      </c>
      <c r="AI446">
        <v>1.6830000000000001</v>
      </c>
    </row>
    <row r="447" spans="1:35" x14ac:dyDescent="0.35">
      <c r="A447">
        <v>202</v>
      </c>
      <c r="B447">
        <v>202</v>
      </c>
      <c r="C447" t="s">
        <v>38</v>
      </c>
      <c r="D447" t="s">
        <v>39</v>
      </c>
      <c r="E447">
        <v>4</v>
      </c>
      <c r="F447" t="s">
        <v>372</v>
      </c>
      <c r="G447">
        <v>8</v>
      </c>
      <c r="H447">
        <v>13</v>
      </c>
      <c r="I447">
        <v>1</v>
      </c>
      <c r="J447">
        <v>14</v>
      </c>
      <c r="K447">
        <v>20</v>
      </c>
      <c r="L447">
        <v>20</v>
      </c>
      <c r="M447">
        <v>1</v>
      </c>
      <c r="N447" t="s">
        <v>149</v>
      </c>
      <c r="O447" t="s">
        <v>124</v>
      </c>
      <c r="P447" t="s">
        <v>135</v>
      </c>
      <c r="Q447" t="s">
        <v>136</v>
      </c>
      <c r="R447" t="s">
        <v>150</v>
      </c>
      <c r="S447" t="s">
        <v>53</v>
      </c>
      <c r="T447" t="s">
        <v>151</v>
      </c>
      <c r="U447">
        <v>2</v>
      </c>
      <c r="V447" t="s">
        <v>137</v>
      </c>
      <c r="W447" t="s">
        <v>245</v>
      </c>
      <c r="X447" t="s">
        <v>100</v>
      </c>
      <c r="Y447">
        <v>1</v>
      </c>
      <c r="Z447">
        <v>4</v>
      </c>
      <c r="AA447">
        <v>44.1</v>
      </c>
      <c r="AB447">
        <v>1.2769999999999999</v>
      </c>
      <c r="AC447" t="s">
        <v>151</v>
      </c>
      <c r="AD447">
        <v>1</v>
      </c>
      <c r="AE447">
        <v>2</v>
      </c>
      <c r="AF447">
        <v>1</v>
      </c>
      <c r="AG447">
        <v>0.49199999999999999</v>
      </c>
      <c r="AH447">
        <v>0.45</v>
      </c>
      <c r="AI447">
        <v>1.274</v>
      </c>
    </row>
    <row r="448" spans="1:35" x14ac:dyDescent="0.35">
      <c r="A448">
        <v>202</v>
      </c>
      <c r="B448">
        <v>202</v>
      </c>
      <c r="C448" t="s">
        <v>38</v>
      </c>
      <c r="D448" t="s">
        <v>39</v>
      </c>
      <c r="E448">
        <v>4</v>
      </c>
      <c r="F448" t="s">
        <v>372</v>
      </c>
      <c r="G448">
        <v>8</v>
      </c>
      <c r="H448">
        <v>13</v>
      </c>
      <c r="I448">
        <v>1</v>
      </c>
      <c r="J448">
        <v>15</v>
      </c>
      <c r="K448">
        <v>13</v>
      </c>
      <c r="L448">
        <v>13</v>
      </c>
      <c r="M448">
        <v>1</v>
      </c>
      <c r="N448" t="s">
        <v>188</v>
      </c>
      <c r="O448" t="s">
        <v>124</v>
      </c>
      <c r="P448" t="s">
        <v>163</v>
      </c>
      <c r="Q448" t="s">
        <v>164</v>
      </c>
      <c r="R448" t="s">
        <v>127</v>
      </c>
      <c r="S448" t="s">
        <v>46</v>
      </c>
      <c r="T448" t="s">
        <v>189</v>
      </c>
      <c r="U448">
        <v>1</v>
      </c>
      <c r="V448" t="s">
        <v>165</v>
      </c>
      <c r="W448" t="s">
        <v>68</v>
      </c>
      <c r="X448" t="s">
        <v>213</v>
      </c>
      <c r="Y448">
        <v>1</v>
      </c>
      <c r="Z448">
        <v>4</v>
      </c>
      <c r="AA448">
        <v>44.1</v>
      </c>
      <c r="AB448">
        <v>1.5249999999999999</v>
      </c>
      <c r="AC448" t="s">
        <v>213</v>
      </c>
      <c r="AD448">
        <v>4</v>
      </c>
      <c r="AE448">
        <v>2</v>
      </c>
      <c r="AF448">
        <v>0</v>
      </c>
      <c r="AG448">
        <v>2.86</v>
      </c>
      <c r="AH448">
        <v>0.4</v>
      </c>
      <c r="AI448">
        <v>1.53</v>
      </c>
    </row>
    <row r="449" spans="1:35" x14ac:dyDescent="0.35">
      <c r="A449">
        <v>202</v>
      </c>
      <c r="B449">
        <v>202</v>
      </c>
      <c r="C449" t="s">
        <v>38</v>
      </c>
      <c r="D449" t="s">
        <v>39</v>
      </c>
      <c r="E449">
        <v>4</v>
      </c>
      <c r="F449" t="s">
        <v>372</v>
      </c>
      <c r="G449">
        <v>8</v>
      </c>
      <c r="H449">
        <v>13</v>
      </c>
      <c r="I449">
        <v>1</v>
      </c>
      <c r="J449">
        <v>16</v>
      </c>
      <c r="K449">
        <v>15</v>
      </c>
      <c r="L449">
        <v>15</v>
      </c>
      <c r="M449">
        <v>1</v>
      </c>
      <c r="N449" t="s">
        <v>156</v>
      </c>
      <c r="O449" t="s">
        <v>124</v>
      </c>
      <c r="P449" t="s">
        <v>157</v>
      </c>
      <c r="Q449" t="s">
        <v>158</v>
      </c>
      <c r="R449" t="s">
        <v>132</v>
      </c>
      <c r="S449" t="s">
        <v>81</v>
      </c>
      <c r="T449" t="s">
        <v>159</v>
      </c>
      <c r="U449">
        <v>4</v>
      </c>
      <c r="V449" t="s">
        <v>171</v>
      </c>
      <c r="W449" t="s">
        <v>104</v>
      </c>
      <c r="X449" t="s">
        <v>259</v>
      </c>
      <c r="Y449">
        <v>1</v>
      </c>
      <c r="Z449">
        <v>4</v>
      </c>
      <c r="AA449">
        <v>44.1</v>
      </c>
      <c r="AB449">
        <v>1.5960000000000001</v>
      </c>
      <c r="AC449" t="s">
        <v>259</v>
      </c>
      <c r="AD449">
        <v>4</v>
      </c>
      <c r="AE449">
        <v>2</v>
      </c>
      <c r="AF449">
        <v>0</v>
      </c>
      <c r="AG449">
        <v>3.0550000000000002</v>
      </c>
      <c r="AH449">
        <v>0.35</v>
      </c>
      <c r="AI449">
        <v>1.591</v>
      </c>
    </row>
    <row r="450" spans="1:35" x14ac:dyDescent="0.35">
      <c r="A450">
        <v>202</v>
      </c>
      <c r="B450">
        <v>202</v>
      </c>
      <c r="C450" t="s">
        <v>38</v>
      </c>
      <c r="D450" t="s">
        <v>39</v>
      </c>
      <c r="E450">
        <v>4</v>
      </c>
      <c r="F450" t="s">
        <v>372</v>
      </c>
      <c r="G450">
        <v>8</v>
      </c>
      <c r="H450">
        <v>13</v>
      </c>
      <c r="I450">
        <v>1</v>
      </c>
      <c r="J450">
        <v>17</v>
      </c>
      <c r="K450">
        <v>22</v>
      </c>
      <c r="L450">
        <v>22</v>
      </c>
      <c r="M450">
        <v>1</v>
      </c>
      <c r="N450" t="s">
        <v>146</v>
      </c>
      <c r="O450" t="s">
        <v>124</v>
      </c>
      <c r="P450" t="s">
        <v>125</v>
      </c>
      <c r="Q450" t="s">
        <v>126</v>
      </c>
      <c r="R450" t="s">
        <v>147</v>
      </c>
      <c r="S450" t="s">
        <v>63</v>
      </c>
      <c r="T450" t="s">
        <v>148</v>
      </c>
      <c r="U450">
        <v>5</v>
      </c>
      <c r="V450" t="s">
        <v>161</v>
      </c>
      <c r="W450" t="s">
        <v>233</v>
      </c>
      <c r="X450" t="s">
        <v>90</v>
      </c>
      <c r="Y450">
        <v>2</v>
      </c>
      <c r="Z450">
        <v>4</v>
      </c>
      <c r="AA450">
        <v>44.1</v>
      </c>
      <c r="AB450">
        <v>1.4139999999999999</v>
      </c>
      <c r="AC450" t="s">
        <v>148</v>
      </c>
      <c r="AD450">
        <v>1</v>
      </c>
      <c r="AE450">
        <v>5</v>
      </c>
      <c r="AF450">
        <v>1</v>
      </c>
      <c r="AG450">
        <v>2.4569999999999999</v>
      </c>
      <c r="AH450">
        <v>0.34899999999999998</v>
      </c>
      <c r="AI450">
        <v>1.411</v>
      </c>
    </row>
    <row r="451" spans="1:35" x14ac:dyDescent="0.35">
      <c r="A451">
        <v>202</v>
      </c>
      <c r="B451">
        <v>202</v>
      </c>
      <c r="C451" t="s">
        <v>38</v>
      </c>
      <c r="D451" t="s">
        <v>39</v>
      </c>
      <c r="E451">
        <v>4</v>
      </c>
      <c r="F451" t="s">
        <v>372</v>
      </c>
      <c r="G451">
        <v>8</v>
      </c>
      <c r="H451">
        <v>13</v>
      </c>
      <c r="I451">
        <v>1</v>
      </c>
      <c r="J451">
        <v>18</v>
      </c>
      <c r="K451">
        <v>14</v>
      </c>
      <c r="L451">
        <v>14</v>
      </c>
      <c r="M451">
        <v>1</v>
      </c>
      <c r="N451" t="s">
        <v>162</v>
      </c>
      <c r="O451" t="s">
        <v>124</v>
      </c>
      <c r="P451" t="s">
        <v>163</v>
      </c>
      <c r="Q451" t="s">
        <v>164</v>
      </c>
      <c r="R451" t="s">
        <v>132</v>
      </c>
      <c r="S451" t="s">
        <v>81</v>
      </c>
      <c r="T451" t="s">
        <v>165</v>
      </c>
      <c r="U451">
        <v>5</v>
      </c>
      <c r="V451" t="s">
        <v>179</v>
      </c>
      <c r="W451" t="s">
        <v>118</v>
      </c>
      <c r="X451" t="s">
        <v>247</v>
      </c>
      <c r="Y451">
        <v>2</v>
      </c>
      <c r="Z451">
        <v>4</v>
      </c>
      <c r="AA451">
        <v>44.1</v>
      </c>
      <c r="AB451">
        <v>1.423</v>
      </c>
      <c r="AC451" t="s">
        <v>247</v>
      </c>
      <c r="AD451">
        <v>4</v>
      </c>
      <c r="AE451">
        <v>1</v>
      </c>
      <c r="AF451">
        <v>0</v>
      </c>
      <c r="AG451">
        <v>1.5409999999999999</v>
      </c>
      <c r="AH451">
        <v>0.51700000000000002</v>
      </c>
      <c r="AI451">
        <v>1.427</v>
      </c>
    </row>
    <row r="452" spans="1:35" x14ac:dyDescent="0.35">
      <c r="A452">
        <v>202</v>
      </c>
      <c r="B452">
        <v>202</v>
      </c>
      <c r="C452" t="s">
        <v>38</v>
      </c>
      <c r="D452" t="s">
        <v>39</v>
      </c>
      <c r="E452">
        <v>4</v>
      </c>
      <c r="F452" t="s">
        <v>372</v>
      </c>
      <c r="G452">
        <v>8</v>
      </c>
      <c r="H452">
        <v>13</v>
      </c>
      <c r="I452">
        <v>1</v>
      </c>
      <c r="J452">
        <v>19</v>
      </c>
      <c r="K452">
        <v>24</v>
      </c>
      <c r="L452">
        <v>24</v>
      </c>
      <c r="M452">
        <v>1</v>
      </c>
      <c r="N452" t="s">
        <v>198</v>
      </c>
      <c r="O452" t="s">
        <v>124</v>
      </c>
      <c r="P452" t="s">
        <v>177</v>
      </c>
      <c r="Q452" t="s">
        <v>178</v>
      </c>
      <c r="R452" t="s">
        <v>150</v>
      </c>
      <c r="S452" t="s">
        <v>53</v>
      </c>
      <c r="T452" t="s">
        <v>199</v>
      </c>
      <c r="U452">
        <v>4</v>
      </c>
      <c r="V452" t="s">
        <v>197</v>
      </c>
      <c r="W452" t="s">
        <v>64</v>
      </c>
      <c r="X452" t="s">
        <v>236</v>
      </c>
      <c r="Y452">
        <v>2</v>
      </c>
      <c r="Z452">
        <v>4</v>
      </c>
      <c r="AA452">
        <v>44.1</v>
      </c>
      <c r="AB452">
        <v>1.198</v>
      </c>
      <c r="AC452" t="s">
        <v>199</v>
      </c>
      <c r="AD452">
        <v>1</v>
      </c>
      <c r="AE452">
        <v>4</v>
      </c>
      <c r="AF452">
        <v>1</v>
      </c>
      <c r="AG452">
        <v>2.35</v>
      </c>
      <c r="AH452">
        <v>0.33300000000000002</v>
      </c>
      <c r="AI452">
        <v>1.198</v>
      </c>
    </row>
    <row r="453" spans="1:35" x14ac:dyDescent="0.35">
      <c r="A453">
        <v>202</v>
      </c>
      <c r="B453">
        <v>202</v>
      </c>
      <c r="C453" t="s">
        <v>38</v>
      </c>
      <c r="D453" t="s">
        <v>39</v>
      </c>
      <c r="E453">
        <v>4</v>
      </c>
      <c r="F453" t="s">
        <v>372</v>
      </c>
      <c r="G453">
        <v>8</v>
      </c>
      <c r="H453">
        <v>13</v>
      </c>
      <c r="I453">
        <v>1</v>
      </c>
      <c r="J453">
        <v>20</v>
      </c>
      <c r="K453">
        <v>19</v>
      </c>
      <c r="L453">
        <v>19</v>
      </c>
      <c r="M453">
        <v>1</v>
      </c>
      <c r="N453" t="s">
        <v>134</v>
      </c>
      <c r="O453" t="s">
        <v>124</v>
      </c>
      <c r="P453" t="s">
        <v>135</v>
      </c>
      <c r="Q453" t="s">
        <v>136</v>
      </c>
      <c r="R453" t="s">
        <v>127</v>
      </c>
      <c r="S453" t="s">
        <v>46</v>
      </c>
      <c r="T453" t="s">
        <v>137</v>
      </c>
      <c r="U453">
        <v>4</v>
      </c>
      <c r="V453" t="s">
        <v>189</v>
      </c>
      <c r="W453" t="s">
        <v>216</v>
      </c>
      <c r="X453" t="s">
        <v>72</v>
      </c>
      <c r="Y453">
        <v>2</v>
      </c>
      <c r="Z453">
        <v>4</v>
      </c>
      <c r="AA453">
        <v>44.1</v>
      </c>
      <c r="AB453">
        <v>1.736</v>
      </c>
      <c r="AC453" t="s">
        <v>137</v>
      </c>
      <c r="AD453">
        <v>1</v>
      </c>
      <c r="AE453">
        <v>4</v>
      </c>
      <c r="AF453">
        <v>1</v>
      </c>
      <c r="AG453">
        <v>1.35</v>
      </c>
      <c r="AH453">
        <v>0.34899999999999998</v>
      </c>
      <c r="AI453">
        <v>1.734</v>
      </c>
    </row>
    <row r="454" spans="1:35" x14ac:dyDescent="0.35">
      <c r="A454">
        <v>202</v>
      </c>
      <c r="B454">
        <v>202</v>
      </c>
      <c r="C454" t="s">
        <v>38</v>
      </c>
      <c r="D454" t="s">
        <v>39</v>
      </c>
      <c r="E454">
        <v>4</v>
      </c>
      <c r="F454" t="s">
        <v>372</v>
      </c>
      <c r="G454">
        <v>8</v>
      </c>
      <c r="H454">
        <v>13</v>
      </c>
      <c r="I454">
        <v>1</v>
      </c>
      <c r="J454">
        <v>21</v>
      </c>
      <c r="K454">
        <v>21</v>
      </c>
      <c r="L454">
        <v>21</v>
      </c>
      <c r="M454">
        <v>1</v>
      </c>
      <c r="N454" t="s">
        <v>123</v>
      </c>
      <c r="O454" t="s">
        <v>124</v>
      </c>
      <c r="P454" t="s">
        <v>125</v>
      </c>
      <c r="Q454" t="s">
        <v>126</v>
      </c>
      <c r="R454" t="s">
        <v>127</v>
      </c>
      <c r="S454" t="s">
        <v>46</v>
      </c>
      <c r="T454" t="s">
        <v>128</v>
      </c>
      <c r="U454">
        <v>1</v>
      </c>
      <c r="V454" t="s">
        <v>148</v>
      </c>
      <c r="W454" t="s">
        <v>54</v>
      </c>
      <c r="X454" t="s">
        <v>255</v>
      </c>
      <c r="Y454">
        <v>1</v>
      </c>
      <c r="Z454">
        <v>4</v>
      </c>
      <c r="AA454">
        <v>44.1</v>
      </c>
      <c r="AB454">
        <v>1.3640000000000001</v>
      </c>
      <c r="AC454" t="s">
        <v>54</v>
      </c>
      <c r="AD454">
        <v>4</v>
      </c>
      <c r="AE454">
        <v>5</v>
      </c>
      <c r="AF454">
        <v>0</v>
      </c>
      <c r="AG454">
        <v>3.121</v>
      </c>
      <c r="AH454">
        <v>0.433</v>
      </c>
      <c r="AI454">
        <v>1.365</v>
      </c>
    </row>
    <row r="455" spans="1:35" x14ac:dyDescent="0.35">
      <c r="A455">
        <v>202</v>
      </c>
      <c r="B455">
        <v>202</v>
      </c>
      <c r="C455" t="s">
        <v>38</v>
      </c>
      <c r="D455" t="s">
        <v>39</v>
      </c>
      <c r="E455">
        <v>4</v>
      </c>
      <c r="F455" t="s">
        <v>372</v>
      </c>
      <c r="G455">
        <v>8</v>
      </c>
      <c r="H455">
        <v>13</v>
      </c>
      <c r="I455">
        <v>1</v>
      </c>
      <c r="J455">
        <v>22</v>
      </c>
      <c r="K455">
        <v>18</v>
      </c>
      <c r="L455">
        <v>18</v>
      </c>
      <c r="M455">
        <v>1</v>
      </c>
      <c r="N455" t="s">
        <v>174</v>
      </c>
      <c r="O455" t="s">
        <v>124</v>
      </c>
      <c r="P455" t="s">
        <v>153</v>
      </c>
      <c r="Q455" t="s">
        <v>154</v>
      </c>
      <c r="R455" t="s">
        <v>150</v>
      </c>
      <c r="S455" t="s">
        <v>53</v>
      </c>
      <c r="T455" t="s">
        <v>175</v>
      </c>
      <c r="U455">
        <v>4</v>
      </c>
      <c r="V455" t="s">
        <v>151</v>
      </c>
      <c r="W455" t="s">
        <v>204</v>
      </c>
      <c r="X455" t="s">
        <v>108</v>
      </c>
      <c r="Y455">
        <v>2</v>
      </c>
      <c r="Z455">
        <v>4</v>
      </c>
      <c r="AA455">
        <v>44.1</v>
      </c>
      <c r="AB455">
        <v>1.3260000000000001</v>
      </c>
      <c r="AC455" t="s">
        <v>175</v>
      </c>
      <c r="AD455">
        <v>1</v>
      </c>
      <c r="AE455">
        <v>4</v>
      </c>
      <c r="AF455">
        <v>1</v>
      </c>
      <c r="AG455">
        <v>1.373</v>
      </c>
      <c r="AH455">
        <v>0.26700000000000002</v>
      </c>
      <c r="AI455">
        <v>1.3220000000000001</v>
      </c>
    </row>
    <row r="456" spans="1:35" x14ac:dyDescent="0.35">
      <c r="A456">
        <v>202</v>
      </c>
      <c r="B456">
        <v>202</v>
      </c>
      <c r="C456" t="s">
        <v>38</v>
      </c>
      <c r="D456" t="s">
        <v>39</v>
      </c>
      <c r="E456">
        <v>4</v>
      </c>
      <c r="F456" t="s">
        <v>372</v>
      </c>
      <c r="G456">
        <v>8</v>
      </c>
      <c r="H456">
        <v>13</v>
      </c>
      <c r="I456">
        <v>1</v>
      </c>
      <c r="J456">
        <v>23</v>
      </c>
      <c r="K456">
        <v>23</v>
      </c>
      <c r="L456">
        <v>23</v>
      </c>
      <c r="M456">
        <v>1</v>
      </c>
      <c r="N456" t="s">
        <v>176</v>
      </c>
      <c r="O456" t="s">
        <v>124</v>
      </c>
      <c r="P456" t="s">
        <v>177</v>
      </c>
      <c r="Q456" t="s">
        <v>178</v>
      </c>
      <c r="R456" t="s">
        <v>132</v>
      </c>
      <c r="S456" t="s">
        <v>81</v>
      </c>
      <c r="T456" t="s">
        <v>179</v>
      </c>
      <c r="U456">
        <v>5</v>
      </c>
      <c r="V456" t="s">
        <v>199</v>
      </c>
      <c r="W456" t="s">
        <v>249</v>
      </c>
      <c r="X456" t="s">
        <v>88</v>
      </c>
      <c r="Y456">
        <v>1</v>
      </c>
      <c r="Z456">
        <v>4</v>
      </c>
      <c r="AA456">
        <v>44.1</v>
      </c>
      <c r="AB456">
        <v>1.204</v>
      </c>
      <c r="AC456" t="s">
        <v>249</v>
      </c>
      <c r="AD456">
        <v>4</v>
      </c>
      <c r="AE456">
        <v>4</v>
      </c>
      <c r="AF456">
        <v>0</v>
      </c>
      <c r="AG456">
        <v>2.1859999999999999</v>
      </c>
      <c r="AH456">
        <v>0.41599999999999998</v>
      </c>
      <c r="AI456">
        <v>1.208</v>
      </c>
    </row>
    <row r="457" spans="1:35" x14ac:dyDescent="0.35">
      <c r="A457">
        <v>202</v>
      </c>
      <c r="B457">
        <v>202</v>
      </c>
      <c r="C457" t="s">
        <v>38</v>
      </c>
      <c r="D457" t="s">
        <v>39</v>
      </c>
      <c r="E457">
        <v>4</v>
      </c>
      <c r="F457" t="s">
        <v>372</v>
      </c>
      <c r="G457">
        <v>8</v>
      </c>
      <c r="H457">
        <v>13</v>
      </c>
      <c r="I457">
        <v>1</v>
      </c>
      <c r="J457">
        <v>24</v>
      </c>
      <c r="K457">
        <v>17</v>
      </c>
      <c r="L457">
        <v>17</v>
      </c>
      <c r="M457">
        <v>1</v>
      </c>
      <c r="N457" t="s">
        <v>152</v>
      </c>
      <c r="O457" t="s">
        <v>124</v>
      </c>
      <c r="P457" t="s">
        <v>153</v>
      </c>
      <c r="Q457" t="s">
        <v>154</v>
      </c>
      <c r="R457" t="s">
        <v>147</v>
      </c>
      <c r="S457" t="s">
        <v>63</v>
      </c>
      <c r="T457" t="s">
        <v>155</v>
      </c>
      <c r="U457">
        <v>4</v>
      </c>
      <c r="V457" t="s">
        <v>175</v>
      </c>
      <c r="W457" t="s">
        <v>110</v>
      </c>
      <c r="X457" t="s">
        <v>261</v>
      </c>
      <c r="Y457">
        <v>1</v>
      </c>
      <c r="Z457">
        <v>4</v>
      </c>
      <c r="AA457">
        <v>44.1</v>
      </c>
      <c r="AB457">
        <v>1.4450000000000001</v>
      </c>
      <c r="AC457" t="s">
        <v>155</v>
      </c>
      <c r="AD457">
        <v>1</v>
      </c>
      <c r="AE457">
        <v>4</v>
      </c>
      <c r="AF457">
        <v>1</v>
      </c>
      <c r="AG457">
        <v>3.516</v>
      </c>
      <c r="AH457">
        <v>0.217</v>
      </c>
      <c r="AI457">
        <v>1.448</v>
      </c>
    </row>
    <row r="458" spans="1:35" x14ac:dyDescent="0.35">
      <c r="A458">
        <v>202</v>
      </c>
      <c r="B458">
        <v>202</v>
      </c>
      <c r="C458" t="s">
        <v>38</v>
      </c>
      <c r="D458" t="s">
        <v>39</v>
      </c>
      <c r="E458">
        <v>4</v>
      </c>
      <c r="F458" t="s">
        <v>372</v>
      </c>
      <c r="G458">
        <v>8</v>
      </c>
      <c r="H458">
        <v>13</v>
      </c>
      <c r="I458">
        <v>1</v>
      </c>
      <c r="J458">
        <v>25</v>
      </c>
      <c r="K458">
        <v>27</v>
      </c>
      <c r="L458">
        <v>27</v>
      </c>
      <c r="M458">
        <v>1</v>
      </c>
      <c r="N458" t="s">
        <v>205</v>
      </c>
      <c r="O458" t="s">
        <v>201</v>
      </c>
      <c r="P458" t="s">
        <v>202</v>
      </c>
      <c r="Q458" t="s">
        <v>206</v>
      </c>
      <c r="R458" t="s">
        <v>202</v>
      </c>
      <c r="S458" t="s">
        <v>81</v>
      </c>
      <c r="T458" t="s">
        <v>207</v>
      </c>
      <c r="U458">
        <v>4</v>
      </c>
      <c r="V458" t="s">
        <v>247</v>
      </c>
      <c r="W458" t="s">
        <v>90</v>
      </c>
      <c r="X458" t="s">
        <v>189</v>
      </c>
      <c r="Y458">
        <v>1</v>
      </c>
      <c r="Z458">
        <v>4</v>
      </c>
      <c r="AA458">
        <v>44.1</v>
      </c>
      <c r="AB458">
        <v>1.3939999999999999</v>
      </c>
      <c r="AC458" t="s">
        <v>207</v>
      </c>
      <c r="AD458">
        <v>1</v>
      </c>
      <c r="AE458">
        <v>4</v>
      </c>
      <c r="AF458">
        <v>1</v>
      </c>
      <c r="AG458">
        <v>1.778</v>
      </c>
      <c r="AH458">
        <v>0.4</v>
      </c>
      <c r="AI458">
        <v>1.399</v>
      </c>
    </row>
    <row r="459" spans="1:35" x14ac:dyDescent="0.35">
      <c r="A459">
        <v>202</v>
      </c>
      <c r="B459">
        <v>202</v>
      </c>
      <c r="C459" t="s">
        <v>38</v>
      </c>
      <c r="D459" t="s">
        <v>39</v>
      </c>
      <c r="E459">
        <v>4</v>
      </c>
      <c r="F459" t="s">
        <v>372</v>
      </c>
      <c r="G459">
        <v>8</v>
      </c>
      <c r="H459">
        <v>13</v>
      </c>
      <c r="I459">
        <v>1</v>
      </c>
      <c r="J459">
        <v>26</v>
      </c>
      <c r="K459">
        <v>25</v>
      </c>
      <c r="L459">
        <v>25</v>
      </c>
      <c r="M459">
        <v>1</v>
      </c>
      <c r="N459" t="s">
        <v>220</v>
      </c>
      <c r="O459" t="s">
        <v>201</v>
      </c>
      <c r="P459" t="s">
        <v>202</v>
      </c>
      <c r="Q459" t="s">
        <v>221</v>
      </c>
      <c r="R459" t="s">
        <v>202</v>
      </c>
      <c r="S459" t="s">
        <v>46</v>
      </c>
      <c r="T459" t="s">
        <v>222</v>
      </c>
      <c r="U459">
        <v>1</v>
      </c>
      <c r="V459" t="s">
        <v>257</v>
      </c>
      <c r="W459" t="s">
        <v>116</v>
      </c>
      <c r="X459" t="s">
        <v>161</v>
      </c>
      <c r="Y459">
        <v>1</v>
      </c>
      <c r="Z459">
        <v>4</v>
      </c>
      <c r="AA459">
        <v>44.1</v>
      </c>
      <c r="AB459">
        <v>1.4750000000000001</v>
      </c>
      <c r="AC459" t="s">
        <v>222</v>
      </c>
      <c r="AD459">
        <v>1</v>
      </c>
      <c r="AE459">
        <v>1</v>
      </c>
      <c r="AF459">
        <v>1</v>
      </c>
      <c r="AG459">
        <v>2.7669999999999999</v>
      </c>
      <c r="AH459">
        <v>0.39900000000000002</v>
      </c>
      <c r="AI459">
        <v>1.4770000000000001</v>
      </c>
    </row>
    <row r="460" spans="1:35" x14ac:dyDescent="0.35">
      <c r="A460">
        <v>202</v>
      </c>
      <c r="B460">
        <v>202</v>
      </c>
      <c r="C460" t="s">
        <v>38</v>
      </c>
      <c r="D460" t="s">
        <v>39</v>
      </c>
      <c r="E460">
        <v>4</v>
      </c>
      <c r="F460" t="s">
        <v>372</v>
      </c>
      <c r="G460">
        <v>8</v>
      </c>
      <c r="H460">
        <v>13</v>
      </c>
      <c r="I460">
        <v>1</v>
      </c>
      <c r="J460">
        <v>27</v>
      </c>
      <c r="K460">
        <v>32</v>
      </c>
      <c r="L460">
        <v>32</v>
      </c>
      <c r="M460">
        <v>1</v>
      </c>
      <c r="N460" t="s">
        <v>211</v>
      </c>
      <c r="O460" t="s">
        <v>201</v>
      </c>
      <c r="P460" t="s">
        <v>202</v>
      </c>
      <c r="Q460" t="s">
        <v>212</v>
      </c>
      <c r="R460" t="s">
        <v>202</v>
      </c>
      <c r="S460" t="s">
        <v>53</v>
      </c>
      <c r="T460" t="s">
        <v>213</v>
      </c>
      <c r="U460">
        <v>1</v>
      </c>
      <c r="V460" t="s">
        <v>251</v>
      </c>
      <c r="W460" t="s">
        <v>195</v>
      </c>
      <c r="X460" t="s">
        <v>58</v>
      </c>
      <c r="Y460">
        <v>2</v>
      </c>
      <c r="Z460">
        <v>4</v>
      </c>
      <c r="AA460">
        <v>44.1</v>
      </c>
      <c r="AB460">
        <v>1.36</v>
      </c>
      <c r="AC460" t="s">
        <v>195</v>
      </c>
      <c r="AD460">
        <v>4</v>
      </c>
      <c r="AE460">
        <v>2</v>
      </c>
      <c r="AF460">
        <v>0</v>
      </c>
      <c r="AG460">
        <v>3.8559999999999999</v>
      </c>
      <c r="AH460">
        <v>0.48299999999999998</v>
      </c>
      <c r="AI460">
        <v>1.359</v>
      </c>
    </row>
    <row r="461" spans="1:35" x14ac:dyDescent="0.35">
      <c r="A461">
        <v>202</v>
      </c>
      <c r="B461">
        <v>202</v>
      </c>
      <c r="C461" t="s">
        <v>38</v>
      </c>
      <c r="D461" t="s">
        <v>39</v>
      </c>
      <c r="E461">
        <v>4</v>
      </c>
      <c r="F461" t="s">
        <v>372</v>
      </c>
      <c r="G461">
        <v>8</v>
      </c>
      <c r="H461">
        <v>13</v>
      </c>
      <c r="I461">
        <v>1</v>
      </c>
      <c r="J461">
        <v>28</v>
      </c>
      <c r="K461">
        <v>34</v>
      </c>
      <c r="L461">
        <v>34</v>
      </c>
      <c r="M461">
        <v>1</v>
      </c>
      <c r="N461" t="s">
        <v>208</v>
      </c>
      <c r="O461" t="s">
        <v>201</v>
      </c>
      <c r="P461" t="s">
        <v>202</v>
      </c>
      <c r="Q461" t="s">
        <v>209</v>
      </c>
      <c r="R461" t="s">
        <v>202</v>
      </c>
      <c r="S461" t="s">
        <v>63</v>
      </c>
      <c r="T461" t="s">
        <v>210</v>
      </c>
      <c r="U461">
        <v>2</v>
      </c>
      <c r="V461" t="s">
        <v>259</v>
      </c>
      <c r="W461" t="s">
        <v>175</v>
      </c>
      <c r="X461" t="s">
        <v>106</v>
      </c>
      <c r="Y461">
        <v>1</v>
      </c>
      <c r="Z461">
        <v>4</v>
      </c>
      <c r="AA461">
        <v>44.1</v>
      </c>
      <c r="AB461">
        <v>1.5349999999999999</v>
      </c>
      <c r="AC461" t="s">
        <v>210</v>
      </c>
      <c r="AD461">
        <v>1</v>
      </c>
      <c r="AE461">
        <v>2</v>
      </c>
      <c r="AF461">
        <v>1</v>
      </c>
      <c r="AG461">
        <v>2.2799999999999998</v>
      </c>
      <c r="AH461">
        <v>0.4</v>
      </c>
      <c r="AI461">
        <v>1.54</v>
      </c>
    </row>
    <row r="462" spans="1:35" x14ac:dyDescent="0.35">
      <c r="A462">
        <v>202</v>
      </c>
      <c r="B462">
        <v>202</v>
      </c>
      <c r="C462" t="s">
        <v>38</v>
      </c>
      <c r="D462" t="s">
        <v>39</v>
      </c>
      <c r="E462">
        <v>4</v>
      </c>
      <c r="F462" t="s">
        <v>372</v>
      </c>
      <c r="G462">
        <v>8</v>
      </c>
      <c r="H462">
        <v>13</v>
      </c>
      <c r="I462">
        <v>1</v>
      </c>
      <c r="J462">
        <v>29</v>
      </c>
      <c r="K462">
        <v>31</v>
      </c>
      <c r="L462">
        <v>31</v>
      </c>
      <c r="M462">
        <v>1</v>
      </c>
      <c r="N462" t="s">
        <v>248</v>
      </c>
      <c r="O462" t="s">
        <v>201</v>
      </c>
      <c r="P462" t="s">
        <v>202</v>
      </c>
      <c r="Q462" t="s">
        <v>212</v>
      </c>
      <c r="R462" t="s">
        <v>202</v>
      </c>
      <c r="S462" t="s">
        <v>46</v>
      </c>
      <c r="T462" t="s">
        <v>249</v>
      </c>
      <c r="U462">
        <v>1</v>
      </c>
      <c r="V462" t="s">
        <v>213</v>
      </c>
      <c r="W462" t="s">
        <v>193</v>
      </c>
      <c r="X462" t="s">
        <v>64</v>
      </c>
      <c r="Y462">
        <v>1</v>
      </c>
      <c r="Z462">
        <v>4</v>
      </c>
      <c r="AA462">
        <v>44.1</v>
      </c>
      <c r="AB462">
        <v>1.3660000000000001</v>
      </c>
      <c r="AC462" t="s">
        <v>193</v>
      </c>
      <c r="AD462">
        <v>4</v>
      </c>
      <c r="AE462">
        <v>2</v>
      </c>
      <c r="AF462">
        <v>0</v>
      </c>
      <c r="AG462">
        <v>3.327</v>
      </c>
      <c r="AH462">
        <v>0.44900000000000001</v>
      </c>
      <c r="AI462">
        <v>1.37</v>
      </c>
    </row>
    <row r="463" spans="1:35" x14ac:dyDescent="0.35">
      <c r="A463">
        <v>202</v>
      </c>
      <c r="B463">
        <v>202</v>
      </c>
      <c r="C463" t="s">
        <v>38</v>
      </c>
      <c r="D463" t="s">
        <v>39</v>
      </c>
      <c r="E463">
        <v>4</v>
      </c>
      <c r="F463" t="s">
        <v>372</v>
      </c>
      <c r="G463">
        <v>8</v>
      </c>
      <c r="H463">
        <v>13</v>
      </c>
      <c r="I463">
        <v>1</v>
      </c>
      <c r="J463">
        <v>30</v>
      </c>
      <c r="K463">
        <v>28</v>
      </c>
      <c r="L463">
        <v>28</v>
      </c>
      <c r="M463">
        <v>1</v>
      </c>
      <c r="N463" t="s">
        <v>246</v>
      </c>
      <c r="O463" t="s">
        <v>201</v>
      </c>
      <c r="P463" t="s">
        <v>202</v>
      </c>
      <c r="Q463" t="s">
        <v>206</v>
      </c>
      <c r="R463" t="s">
        <v>202</v>
      </c>
      <c r="S463" t="s">
        <v>63</v>
      </c>
      <c r="T463" t="s">
        <v>247</v>
      </c>
      <c r="U463">
        <v>5</v>
      </c>
      <c r="V463" t="s">
        <v>216</v>
      </c>
      <c r="W463" t="s">
        <v>145</v>
      </c>
      <c r="X463" t="s">
        <v>82</v>
      </c>
      <c r="Y463">
        <v>2</v>
      </c>
      <c r="Z463">
        <v>4</v>
      </c>
      <c r="AA463">
        <v>44.1</v>
      </c>
      <c r="AB463">
        <v>1.3049999999999999</v>
      </c>
      <c r="AC463" t="s">
        <v>145</v>
      </c>
      <c r="AD463">
        <v>4</v>
      </c>
      <c r="AE463">
        <v>1</v>
      </c>
      <c r="AF463">
        <v>0</v>
      </c>
      <c r="AG463">
        <v>2.3820000000000001</v>
      </c>
      <c r="AH463">
        <v>0.317</v>
      </c>
      <c r="AI463">
        <v>1.3069999999999999</v>
      </c>
    </row>
    <row r="464" spans="1:35" x14ac:dyDescent="0.35">
      <c r="A464">
        <v>202</v>
      </c>
      <c r="B464">
        <v>202</v>
      </c>
      <c r="C464" t="s">
        <v>38</v>
      </c>
      <c r="D464" t="s">
        <v>39</v>
      </c>
      <c r="E464">
        <v>4</v>
      </c>
      <c r="F464" t="s">
        <v>372</v>
      </c>
      <c r="G464">
        <v>8</v>
      </c>
      <c r="H464">
        <v>13</v>
      </c>
      <c r="I464">
        <v>1</v>
      </c>
      <c r="J464">
        <v>31</v>
      </c>
      <c r="K464">
        <v>30</v>
      </c>
      <c r="L464">
        <v>30</v>
      </c>
      <c r="M464">
        <v>1</v>
      </c>
      <c r="N464" t="s">
        <v>254</v>
      </c>
      <c r="O464" t="s">
        <v>201</v>
      </c>
      <c r="P464" t="s">
        <v>202</v>
      </c>
      <c r="Q464" t="s">
        <v>215</v>
      </c>
      <c r="R464" t="s">
        <v>202</v>
      </c>
      <c r="S464" t="s">
        <v>53</v>
      </c>
      <c r="T464" t="s">
        <v>255</v>
      </c>
      <c r="U464">
        <v>2</v>
      </c>
      <c r="V464" t="s">
        <v>233</v>
      </c>
      <c r="W464" t="s">
        <v>165</v>
      </c>
      <c r="X464" t="s">
        <v>68</v>
      </c>
      <c r="Y464">
        <v>2</v>
      </c>
      <c r="Z464">
        <v>4</v>
      </c>
      <c r="AA464">
        <v>44.1</v>
      </c>
      <c r="AB464">
        <v>1.4279999999999999</v>
      </c>
      <c r="AC464" t="s">
        <v>255</v>
      </c>
      <c r="AD464">
        <v>1</v>
      </c>
      <c r="AE464">
        <v>2</v>
      </c>
      <c r="AF464">
        <v>1</v>
      </c>
      <c r="AG464">
        <v>1.8220000000000001</v>
      </c>
      <c r="AH464">
        <v>0.53300000000000003</v>
      </c>
      <c r="AI464">
        <v>1.43</v>
      </c>
    </row>
    <row r="465" spans="1:35" x14ac:dyDescent="0.35">
      <c r="A465">
        <v>202</v>
      </c>
      <c r="B465">
        <v>202</v>
      </c>
      <c r="C465" t="s">
        <v>38</v>
      </c>
      <c r="D465" t="s">
        <v>39</v>
      </c>
      <c r="E465">
        <v>4</v>
      </c>
      <c r="F465" t="s">
        <v>372</v>
      </c>
      <c r="G465">
        <v>8</v>
      </c>
      <c r="H465">
        <v>13</v>
      </c>
      <c r="I465">
        <v>1</v>
      </c>
      <c r="J465">
        <v>32</v>
      </c>
      <c r="K465">
        <v>35</v>
      </c>
      <c r="L465">
        <v>35</v>
      </c>
      <c r="M465">
        <v>1</v>
      </c>
      <c r="N465" t="s">
        <v>260</v>
      </c>
      <c r="O465" t="s">
        <v>201</v>
      </c>
      <c r="P465" t="s">
        <v>202</v>
      </c>
      <c r="Q465" t="s">
        <v>232</v>
      </c>
      <c r="R465" t="s">
        <v>202</v>
      </c>
      <c r="S465" t="s">
        <v>81</v>
      </c>
      <c r="T465" t="s">
        <v>261</v>
      </c>
      <c r="U465">
        <v>5</v>
      </c>
      <c r="V465" t="s">
        <v>207</v>
      </c>
      <c r="W465" t="s">
        <v>187</v>
      </c>
      <c r="X465" t="s">
        <v>104</v>
      </c>
      <c r="Y465">
        <v>2</v>
      </c>
      <c r="Z465">
        <v>4</v>
      </c>
      <c r="AA465">
        <v>44.1</v>
      </c>
      <c r="AB465">
        <v>1.296</v>
      </c>
      <c r="AC465" t="s">
        <v>261</v>
      </c>
      <c r="AD465">
        <v>1</v>
      </c>
      <c r="AE465">
        <v>5</v>
      </c>
      <c r="AF465">
        <v>1</v>
      </c>
      <c r="AG465">
        <v>2.8610000000000002</v>
      </c>
      <c r="AH465">
        <v>0.28299999999999997</v>
      </c>
      <c r="AI465">
        <v>1.29</v>
      </c>
    </row>
    <row r="466" spans="1:35" x14ac:dyDescent="0.35">
      <c r="A466">
        <v>202</v>
      </c>
      <c r="B466">
        <v>202</v>
      </c>
      <c r="C466" t="s">
        <v>38</v>
      </c>
      <c r="D466" t="s">
        <v>39</v>
      </c>
      <c r="E466">
        <v>4</v>
      </c>
      <c r="F466" t="s">
        <v>372</v>
      </c>
      <c r="G466">
        <v>8</v>
      </c>
      <c r="H466">
        <v>13</v>
      </c>
      <c r="I466">
        <v>1</v>
      </c>
      <c r="J466">
        <v>33</v>
      </c>
      <c r="K466">
        <v>29</v>
      </c>
      <c r="L466">
        <v>29</v>
      </c>
      <c r="M466">
        <v>1</v>
      </c>
      <c r="N466" t="s">
        <v>214</v>
      </c>
      <c r="O466" t="s">
        <v>201</v>
      </c>
      <c r="P466" t="s">
        <v>202</v>
      </c>
      <c r="Q466" t="s">
        <v>215</v>
      </c>
      <c r="R466" t="s">
        <v>202</v>
      </c>
      <c r="S466" t="s">
        <v>63</v>
      </c>
      <c r="T466" t="s">
        <v>216</v>
      </c>
      <c r="U466">
        <v>5</v>
      </c>
      <c r="V466" t="s">
        <v>255</v>
      </c>
      <c r="W466" t="s">
        <v>88</v>
      </c>
      <c r="X466" t="s">
        <v>159</v>
      </c>
      <c r="Y466">
        <v>1</v>
      </c>
      <c r="Z466">
        <v>4</v>
      </c>
      <c r="AA466">
        <v>44.1</v>
      </c>
      <c r="AB466">
        <v>1.238</v>
      </c>
      <c r="AC466" t="s">
        <v>159</v>
      </c>
      <c r="AD466">
        <v>4</v>
      </c>
      <c r="AE466">
        <v>1</v>
      </c>
      <c r="AF466">
        <v>0</v>
      </c>
      <c r="AG466">
        <v>1.556</v>
      </c>
      <c r="AH466">
        <v>3.0339999999999998</v>
      </c>
      <c r="AI466">
        <v>1.23</v>
      </c>
    </row>
    <row r="467" spans="1:35" x14ac:dyDescent="0.35">
      <c r="A467">
        <v>202</v>
      </c>
      <c r="B467">
        <v>202</v>
      </c>
      <c r="C467" t="s">
        <v>38</v>
      </c>
      <c r="D467" t="s">
        <v>39</v>
      </c>
      <c r="E467">
        <v>4</v>
      </c>
      <c r="F467" t="s">
        <v>372</v>
      </c>
      <c r="G467">
        <v>8</v>
      </c>
      <c r="H467">
        <v>13</v>
      </c>
      <c r="I467">
        <v>1</v>
      </c>
      <c r="J467">
        <v>34</v>
      </c>
      <c r="K467">
        <v>26</v>
      </c>
      <c r="L467">
        <v>26</v>
      </c>
      <c r="M467">
        <v>1</v>
      </c>
      <c r="N467" t="s">
        <v>256</v>
      </c>
      <c r="O467" t="s">
        <v>201</v>
      </c>
      <c r="P467" t="s">
        <v>202</v>
      </c>
      <c r="Q467" t="s">
        <v>221</v>
      </c>
      <c r="R467" t="s">
        <v>202</v>
      </c>
      <c r="S467" t="s">
        <v>81</v>
      </c>
      <c r="T467" t="s">
        <v>257</v>
      </c>
      <c r="U467">
        <v>1</v>
      </c>
      <c r="V467" t="s">
        <v>245</v>
      </c>
      <c r="W467" t="s">
        <v>108</v>
      </c>
      <c r="X467" t="s">
        <v>197</v>
      </c>
      <c r="Y467">
        <v>2</v>
      </c>
      <c r="Z467">
        <v>4</v>
      </c>
      <c r="AA467">
        <v>44.1</v>
      </c>
      <c r="AB467">
        <v>1.1839999999999999</v>
      </c>
      <c r="AC467" t="s">
        <v>257</v>
      </c>
      <c r="AD467">
        <v>1</v>
      </c>
      <c r="AE467">
        <v>1</v>
      </c>
      <c r="AF467">
        <v>1</v>
      </c>
      <c r="AG467">
        <v>1.3</v>
      </c>
      <c r="AH467">
        <v>0.14899999999999999</v>
      </c>
      <c r="AI467">
        <v>1.1870000000000001</v>
      </c>
    </row>
    <row r="468" spans="1:35" x14ac:dyDescent="0.35">
      <c r="A468">
        <v>202</v>
      </c>
      <c r="B468">
        <v>202</v>
      </c>
      <c r="C468" t="s">
        <v>38</v>
      </c>
      <c r="D468" t="s">
        <v>39</v>
      </c>
      <c r="E468">
        <v>4</v>
      </c>
      <c r="F468" t="s">
        <v>372</v>
      </c>
      <c r="G468">
        <v>8</v>
      </c>
      <c r="H468">
        <v>13</v>
      </c>
      <c r="I468">
        <v>1</v>
      </c>
      <c r="J468">
        <v>35</v>
      </c>
      <c r="K468">
        <v>36</v>
      </c>
      <c r="L468">
        <v>36</v>
      </c>
      <c r="M468">
        <v>1</v>
      </c>
      <c r="N468" t="s">
        <v>231</v>
      </c>
      <c r="O468" t="s">
        <v>201</v>
      </c>
      <c r="P468" t="s">
        <v>202</v>
      </c>
      <c r="Q468" t="s">
        <v>232</v>
      </c>
      <c r="R468" t="s">
        <v>202</v>
      </c>
      <c r="S468" t="s">
        <v>53</v>
      </c>
      <c r="T468" t="s">
        <v>233</v>
      </c>
      <c r="U468">
        <v>1</v>
      </c>
      <c r="V468" t="s">
        <v>261</v>
      </c>
      <c r="W468" t="s">
        <v>137</v>
      </c>
      <c r="X468" t="s">
        <v>110</v>
      </c>
      <c r="Y468">
        <v>1</v>
      </c>
      <c r="Z468">
        <v>4</v>
      </c>
      <c r="AA468">
        <v>44.1</v>
      </c>
      <c r="AB468">
        <v>1.2370000000000001</v>
      </c>
      <c r="AC468" t="s">
        <v>110</v>
      </c>
      <c r="AD468">
        <v>4</v>
      </c>
      <c r="AE468">
        <v>4</v>
      </c>
      <c r="AF468">
        <v>0</v>
      </c>
      <c r="AG468">
        <v>2.5939999999999999</v>
      </c>
      <c r="AH468">
        <v>1.55</v>
      </c>
      <c r="AI468">
        <v>1.238</v>
      </c>
    </row>
    <row r="469" spans="1:35" x14ac:dyDescent="0.35">
      <c r="A469">
        <v>202</v>
      </c>
      <c r="B469">
        <v>202</v>
      </c>
      <c r="C469" t="s">
        <v>38</v>
      </c>
      <c r="D469" t="s">
        <v>39</v>
      </c>
      <c r="E469">
        <v>4</v>
      </c>
      <c r="F469" t="s">
        <v>372</v>
      </c>
      <c r="G469">
        <v>8</v>
      </c>
      <c r="H469">
        <v>13</v>
      </c>
      <c r="I469">
        <v>1</v>
      </c>
      <c r="J469">
        <v>36</v>
      </c>
      <c r="K469">
        <v>33</v>
      </c>
      <c r="L469">
        <v>33</v>
      </c>
      <c r="M469">
        <v>1</v>
      </c>
      <c r="N469" t="s">
        <v>258</v>
      </c>
      <c r="O469" t="s">
        <v>201</v>
      </c>
      <c r="P469" t="s">
        <v>202</v>
      </c>
      <c r="Q469" t="s">
        <v>209</v>
      </c>
      <c r="R469" t="s">
        <v>202</v>
      </c>
      <c r="S469" t="s">
        <v>46</v>
      </c>
      <c r="T469" t="s">
        <v>259</v>
      </c>
      <c r="U469">
        <v>2</v>
      </c>
      <c r="V469" t="s">
        <v>249</v>
      </c>
      <c r="W469" t="s">
        <v>94</v>
      </c>
      <c r="X469" t="s">
        <v>183</v>
      </c>
      <c r="Y469">
        <v>2</v>
      </c>
      <c r="Z469">
        <v>4</v>
      </c>
      <c r="AA469">
        <v>44.1</v>
      </c>
      <c r="AB469">
        <v>1.448</v>
      </c>
      <c r="AC469" t="s">
        <v>94</v>
      </c>
      <c r="AD469">
        <v>4</v>
      </c>
      <c r="AE469">
        <v>4</v>
      </c>
      <c r="AF469">
        <v>0</v>
      </c>
      <c r="AG469">
        <v>3.363</v>
      </c>
      <c r="AH469">
        <v>0.317</v>
      </c>
      <c r="AI469">
        <v>1.448</v>
      </c>
    </row>
    <row r="470" spans="1:35" x14ac:dyDescent="0.35">
      <c r="A470">
        <v>202</v>
      </c>
      <c r="B470">
        <v>202</v>
      </c>
      <c r="C470" t="s">
        <v>38</v>
      </c>
      <c r="D470" t="s">
        <v>39</v>
      </c>
      <c r="E470">
        <v>4</v>
      </c>
      <c r="F470" t="s">
        <v>372</v>
      </c>
      <c r="G470">
        <v>8</v>
      </c>
      <c r="H470">
        <v>13</v>
      </c>
      <c r="I470">
        <v>1</v>
      </c>
      <c r="J470">
        <v>37</v>
      </c>
      <c r="K470">
        <v>38</v>
      </c>
      <c r="L470">
        <v>38</v>
      </c>
      <c r="M470">
        <v>2</v>
      </c>
      <c r="N470" t="s">
        <v>65</v>
      </c>
      <c r="O470" t="s">
        <v>42</v>
      </c>
      <c r="P470" t="s">
        <v>66</v>
      </c>
      <c r="Q470" t="s">
        <v>67</v>
      </c>
      <c r="R470" t="s">
        <v>62</v>
      </c>
      <c r="S470" t="s">
        <v>63</v>
      </c>
      <c r="T470" t="s">
        <v>68</v>
      </c>
      <c r="U470">
        <v>2</v>
      </c>
      <c r="V470" t="s">
        <v>120</v>
      </c>
      <c r="W470" t="s">
        <v>197</v>
      </c>
      <c r="X470" t="s">
        <v>213</v>
      </c>
      <c r="Y470">
        <v>1</v>
      </c>
      <c r="Z470">
        <v>4</v>
      </c>
      <c r="AA470">
        <v>44.1</v>
      </c>
      <c r="AB470">
        <v>1.456</v>
      </c>
      <c r="AC470" t="s">
        <v>120</v>
      </c>
      <c r="AD470">
        <v>2</v>
      </c>
      <c r="AE470">
        <v>1</v>
      </c>
      <c r="AF470">
        <v>0</v>
      </c>
      <c r="AG470">
        <v>3.3969999999999998</v>
      </c>
      <c r="AH470">
        <v>0.64900000000000002</v>
      </c>
      <c r="AI470">
        <v>1.4550000000000001</v>
      </c>
    </row>
    <row r="471" spans="1:35" x14ac:dyDescent="0.35">
      <c r="A471">
        <v>202</v>
      </c>
      <c r="B471">
        <v>202</v>
      </c>
      <c r="C471" t="s">
        <v>38</v>
      </c>
      <c r="D471" t="s">
        <v>39</v>
      </c>
      <c r="E471">
        <v>4</v>
      </c>
      <c r="F471" t="s">
        <v>372</v>
      </c>
      <c r="G471">
        <v>8</v>
      </c>
      <c r="H471">
        <v>13</v>
      </c>
      <c r="I471">
        <v>1</v>
      </c>
      <c r="J471">
        <v>38</v>
      </c>
      <c r="K471">
        <v>40</v>
      </c>
      <c r="L471">
        <v>40</v>
      </c>
      <c r="M471">
        <v>2</v>
      </c>
      <c r="N471" t="s">
        <v>105</v>
      </c>
      <c r="O471" t="s">
        <v>42</v>
      </c>
      <c r="P471" t="s">
        <v>74</v>
      </c>
      <c r="Q471" t="s">
        <v>75</v>
      </c>
      <c r="R471" t="s">
        <v>52</v>
      </c>
      <c r="S471" t="s">
        <v>53</v>
      </c>
      <c r="T471" t="s">
        <v>106</v>
      </c>
      <c r="U471">
        <v>4</v>
      </c>
      <c r="V471" t="s">
        <v>76</v>
      </c>
      <c r="W471" t="s">
        <v>245</v>
      </c>
      <c r="X471" t="s">
        <v>145</v>
      </c>
      <c r="Y471">
        <v>1</v>
      </c>
      <c r="Z471">
        <v>4</v>
      </c>
      <c r="AA471">
        <v>44.1</v>
      </c>
      <c r="AB471">
        <v>1.3859999999999999</v>
      </c>
      <c r="AC471" t="s">
        <v>106</v>
      </c>
      <c r="AD471">
        <v>1</v>
      </c>
      <c r="AE471">
        <v>4</v>
      </c>
      <c r="AF471">
        <v>1</v>
      </c>
      <c r="AG471">
        <v>3.258</v>
      </c>
      <c r="AH471">
        <v>0.55000000000000004</v>
      </c>
      <c r="AI471">
        <v>1.383</v>
      </c>
    </row>
    <row r="472" spans="1:35" x14ac:dyDescent="0.35">
      <c r="A472">
        <v>202</v>
      </c>
      <c r="B472">
        <v>202</v>
      </c>
      <c r="C472" t="s">
        <v>38</v>
      </c>
      <c r="D472" t="s">
        <v>39</v>
      </c>
      <c r="E472">
        <v>4</v>
      </c>
      <c r="F472" t="s">
        <v>372</v>
      </c>
      <c r="G472">
        <v>8</v>
      </c>
      <c r="H472">
        <v>13</v>
      </c>
      <c r="I472">
        <v>1</v>
      </c>
      <c r="J472">
        <v>39</v>
      </c>
      <c r="K472">
        <v>41</v>
      </c>
      <c r="L472">
        <v>41</v>
      </c>
      <c r="M472">
        <v>2</v>
      </c>
      <c r="N472" t="s">
        <v>101</v>
      </c>
      <c r="O472" t="s">
        <v>42</v>
      </c>
      <c r="P472" t="s">
        <v>102</v>
      </c>
      <c r="Q472" t="s">
        <v>103</v>
      </c>
      <c r="R472" t="s">
        <v>45</v>
      </c>
      <c r="S472" t="s">
        <v>46</v>
      </c>
      <c r="T472" t="s">
        <v>104</v>
      </c>
      <c r="U472">
        <v>1</v>
      </c>
      <c r="V472" t="s">
        <v>114</v>
      </c>
      <c r="W472" t="s">
        <v>216</v>
      </c>
      <c r="X472" t="s">
        <v>199</v>
      </c>
      <c r="Y472">
        <v>1</v>
      </c>
      <c r="Z472">
        <v>4</v>
      </c>
      <c r="AA472">
        <v>44.1</v>
      </c>
      <c r="AB472">
        <v>1.4179999999999999</v>
      </c>
      <c r="AC472" t="s">
        <v>104</v>
      </c>
      <c r="AD472">
        <v>1</v>
      </c>
      <c r="AE472">
        <v>1</v>
      </c>
      <c r="AF472">
        <v>1</v>
      </c>
      <c r="AG472">
        <v>3.3140000000000001</v>
      </c>
      <c r="AH472">
        <v>0.23300000000000001</v>
      </c>
      <c r="AI472">
        <v>1.415</v>
      </c>
    </row>
    <row r="473" spans="1:35" x14ac:dyDescent="0.35">
      <c r="A473">
        <v>202</v>
      </c>
      <c r="B473">
        <v>202</v>
      </c>
      <c r="C473" t="s">
        <v>38</v>
      </c>
      <c r="D473" t="s">
        <v>39</v>
      </c>
      <c r="E473">
        <v>4</v>
      </c>
      <c r="F473" t="s">
        <v>372</v>
      </c>
      <c r="G473">
        <v>8</v>
      </c>
      <c r="H473">
        <v>13</v>
      </c>
      <c r="I473">
        <v>1</v>
      </c>
      <c r="J473">
        <v>40</v>
      </c>
      <c r="K473">
        <v>37</v>
      </c>
      <c r="L473">
        <v>37</v>
      </c>
      <c r="M473">
        <v>2</v>
      </c>
      <c r="N473" t="s">
        <v>119</v>
      </c>
      <c r="O473" t="s">
        <v>42</v>
      </c>
      <c r="P473" t="s">
        <v>66</v>
      </c>
      <c r="Q473" t="s">
        <v>67</v>
      </c>
      <c r="R473" t="s">
        <v>80</v>
      </c>
      <c r="S473" t="s">
        <v>81</v>
      </c>
      <c r="T473" t="s">
        <v>120</v>
      </c>
      <c r="U473">
        <v>2</v>
      </c>
      <c r="V473" t="s">
        <v>82</v>
      </c>
      <c r="W473" t="s">
        <v>233</v>
      </c>
      <c r="X473" t="s">
        <v>191</v>
      </c>
      <c r="Y473">
        <v>2</v>
      </c>
      <c r="Z473">
        <v>4</v>
      </c>
      <c r="AA473">
        <v>44.1</v>
      </c>
      <c r="AB473">
        <v>1.238</v>
      </c>
      <c r="AC473" t="s">
        <v>191</v>
      </c>
      <c r="AD473">
        <v>4</v>
      </c>
      <c r="AE473">
        <v>5</v>
      </c>
      <c r="AF473">
        <v>0</v>
      </c>
      <c r="AG473">
        <v>1.794</v>
      </c>
      <c r="AH473">
        <v>0.36599999999999999</v>
      </c>
      <c r="AI473">
        <v>1.234</v>
      </c>
    </row>
    <row r="474" spans="1:35" x14ac:dyDescent="0.35">
      <c r="A474">
        <v>202</v>
      </c>
      <c r="B474">
        <v>202</v>
      </c>
      <c r="C474" t="s">
        <v>38</v>
      </c>
      <c r="D474" t="s">
        <v>39</v>
      </c>
      <c r="E474">
        <v>4</v>
      </c>
      <c r="F474" t="s">
        <v>372</v>
      </c>
      <c r="G474">
        <v>8</v>
      </c>
      <c r="H474">
        <v>13</v>
      </c>
      <c r="I474">
        <v>1</v>
      </c>
      <c r="J474">
        <v>41</v>
      </c>
      <c r="K474">
        <v>39</v>
      </c>
      <c r="L474">
        <v>39</v>
      </c>
      <c r="M474">
        <v>2</v>
      </c>
      <c r="N474" t="s">
        <v>73</v>
      </c>
      <c r="O474" t="s">
        <v>42</v>
      </c>
      <c r="P474" t="s">
        <v>74</v>
      </c>
      <c r="Q474" t="s">
        <v>75</v>
      </c>
      <c r="R474" t="s">
        <v>45</v>
      </c>
      <c r="S474" t="s">
        <v>46</v>
      </c>
      <c r="T474" t="s">
        <v>76</v>
      </c>
      <c r="U474">
        <v>5</v>
      </c>
      <c r="V474" t="s">
        <v>110</v>
      </c>
      <c r="W474" t="s">
        <v>155</v>
      </c>
      <c r="X474" t="s">
        <v>261</v>
      </c>
      <c r="Y474">
        <v>2</v>
      </c>
      <c r="Z474">
        <v>4</v>
      </c>
      <c r="AA474">
        <v>44.1</v>
      </c>
      <c r="AB474">
        <v>1.4750000000000001</v>
      </c>
      <c r="AC474" t="s">
        <v>155</v>
      </c>
      <c r="AD474">
        <v>4</v>
      </c>
      <c r="AE474">
        <v>1</v>
      </c>
      <c r="AF474">
        <v>0</v>
      </c>
      <c r="AG474">
        <v>1.8420000000000001</v>
      </c>
      <c r="AH474">
        <v>0.26700000000000002</v>
      </c>
      <c r="AI474">
        <v>1.4770000000000001</v>
      </c>
    </row>
    <row r="475" spans="1:35" x14ac:dyDescent="0.35">
      <c r="A475">
        <v>202</v>
      </c>
      <c r="B475">
        <v>202</v>
      </c>
      <c r="C475" t="s">
        <v>38</v>
      </c>
      <c r="D475" t="s">
        <v>39</v>
      </c>
      <c r="E475">
        <v>4</v>
      </c>
      <c r="F475" t="s">
        <v>372</v>
      </c>
      <c r="G475">
        <v>8</v>
      </c>
      <c r="H475">
        <v>13</v>
      </c>
      <c r="I475">
        <v>1</v>
      </c>
      <c r="J475">
        <v>42</v>
      </c>
      <c r="K475">
        <v>44</v>
      </c>
      <c r="L475">
        <v>44</v>
      </c>
      <c r="M475">
        <v>2</v>
      </c>
      <c r="N475" t="s">
        <v>91</v>
      </c>
      <c r="O475" t="s">
        <v>42</v>
      </c>
      <c r="P475" t="s">
        <v>92</v>
      </c>
      <c r="Q475" t="s">
        <v>93</v>
      </c>
      <c r="R475" t="s">
        <v>62</v>
      </c>
      <c r="S475" t="s">
        <v>63</v>
      </c>
      <c r="T475" t="s">
        <v>94</v>
      </c>
      <c r="U475">
        <v>1</v>
      </c>
      <c r="V475" t="s">
        <v>68</v>
      </c>
      <c r="W475" t="s">
        <v>204</v>
      </c>
      <c r="X475" t="s">
        <v>141</v>
      </c>
      <c r="Y475">
        <v>2</v>
      </c>
      <c r="Z475">
        <v>4</v>
      </c>
      <c r="AA475">
        <v>44.1</v>
      </c>
      <c r="AB475">
        <v>1.268</v>
      </c>
      <c r="AC475" t="s">
        <v>94</v>
      </c>
      <c r="AD475">
        <v>1</v>
      </c>
      <c r="AE475">
        <v>1</v>
      </c>
      <c r="AF475">
        <v>1</v>
      </c>
      <c r="AG475">
        <v>2.9350000000000001</v>
      </c>
      <c r="AH475">
        <v>2.101</v>
      </c>
      <c r="AI475">
        <v>1.2669999999999999</v>
      </c>
    </row>
    <row r="476" spans="1:35" x14ac:dyDescent="0.35">
      <c r="A476">
        <v>202</v>
      </c>
      <c r="B476">
        <v>202</v>
      </c>
      <c r="C476" t="s">
        <v>38</v>
      </c>
      <c r="D476" t="s">
        <v>39</v>
      </c>
      <c r="E476">
        <v>4</v>
      </c>
      <c r="F476" t="s">
        <v>372</v>
      </c>
      <c r="G476">
        <v>8</v>
      </c>
      <c r="H476">
        <v>13</v>
      </c>
      <c r="I476">
        <v>1</v>
      </c>
      <c r="J476">
        <v>43</v>
      </c>
      <c r="K476">
        <v>48</v>
      </c>
      <c r="L476">
        <v>48</v>
      </c>
      <c r="M476">
        <v>2</v>
      </c>
      <c r="N476" t="s">
        <v>49</v>
      </c>
      <c r="O476" t="s">
        <v>42</v>
      </c>
      <c r="P476" t="s">
        <v>50</v>
      </c>
      <c r="Q476" t="s">
        <v>51</v>
      </c>
      <c r="R476" t="s">
        <v>52</v>
      </c>
      <c r="S476" t="s">
        <v>53</v>
      </c>
      <c r="T476" t="s">
        <v>54</v>
      </c>
      <c r="U476">
        <v>5</v>
      </c>
      <c r="V476" t="s">
        <v>88</v>
      </c>
      <c r="W476" t="s">
        <v>183</v>
      </c>
      <c r="X476" t="s">
        <v>243</v>
      </c>
      <c r="Y476">
        <v>1</v>
      </c>
      <c r="Z476">
        <v>4</v>
      </c>
      <c r="AA476">
        <v>44.1</v>
      </c>
      <c r="AB476">
        <v>1.345</v>
      </c>
      <c r="AC476" t="s">
        <v>243</v>
      </c>
      <c r="AD476">
        <v>4</v>
      </c>
      <c r="AE476">
        <v>2</v>
      </c>
      <c r="AF476">
        <v>0</v>
      </c>
      <c r="AG476">
        <v>3.4129999999999998</v>
      </c>
      <c r="AH476">
        <v>1.167</v>
      </c>
      <c r="AI476">
        <v>1.34</v>
      </c>
    </row>
    <row r="477" spans="1:35" x14ac:dyDescent="0.35">
      <c r="A477">
        <v>202</v>
      </c>
      <c r="B477">
        <v>202</v>
      </c>
      <c r="C477" t="s">
        <v>38</v>
      </c>
      <c r="D477" t="s">
        <v>39</v>
      </c>
      <c r="E477">
        <v>4</v>
      </c>
      <c r="F477" t="s">
        <v>372</v>
      </c>
      <c r="G477">
        <v>8</v>
      </c>
      <c r="H477">
        <v>13</v>
      </c>
      <c r="I477">
        <v>1</v>
      </c>
      <c r="J477">
        <v>44</v>
      </c>
      <c r="K477">
        <v>45</v>
      </c>
      <c r="L477">
        <v>45</v>
      </c>
      <c r="M477">
        <v>2</v>
      </c>
      <c r="N477" t="s">
        <v>83</v>
      </c>
      <c r="O477" t="s">
        <v>42</v>
      </c>
      <c r="P477" t="s">
        <v>84</v>
      </c>
      <c r="Q477" t="s">
        <v>85</v>
      </c>
      <c r="R477" t="s">
        <v>62</v>
      </c>
      <c r="S477" t="s">
        <v>63</v>
      </c>
      <c r="T477" t="s">
        <v>86</v>
      </c>
      <c r="U477">
        <v>1</v>
      </c>
      <c r="V477" t="s">
        <v>116</v>
      </c>
      <c r="W477" t="s">
        <v>207</v>
      </c>
      <c r="X477" t="s">
        <v>187</v>
      </c>
      <c r="Y477">
        <v>1</v>
      </c>
      <c r="Z477">
        <v>4</v>
      </c>
      <c r="AA477">
        <v>44.1</v>
      </c>
      <c r="AB477">
        <v>1.518</v>
      </c>
      <c r="AC477" t="s">
        <v>48</v>
      </c>
      <c r="AD477">
        <v>0</v>
      </c>
      <c r="AE477">
        <v>0</v>
      </c>
      <c r="AF477">
        <v>0</v>
      </c>
      <c r="AG477">
        <v>-1</v>
      </c>
      <c r="AH477">
        <v>0.433</v>
      </c>
      <c r="AI477">
        <v>1.5149999999999999</v>
      </c>
    </row>
    <row r="478" spans="1:35" x14ac:dyDescent="0.35">
      <c r="A478">
        <v>202</v>
      </c>
      <c r="B478">
        <v>202</v>
      </c>
      <c r="C478" t="s">
        <v>38</v>
      </c>
      <c r="D478" t="s">
        <v>39</v>
      </c>
      <c r="E478">
        <v>4</v>
      </c>
      <c r="F478" t="s">
        <v>372</v>
      </c>
      <c r="G478">
        <v>8</v>
      </c>
      <c r="H478">
        <v>13</v>
      </c>
      <c r="I478">
        <v>1</v>
      </c>
      <c r="J478">
        <v>45</v>
      </c>
      <c r="K478">
        <v>42</v>
      </c>
      <c r="L478">
        <v>42</v>
      </c>
      <c r="M478">
        <v>2</v>
      </c>
      <c r="N478" t="s">
        <v>113</v>
      </c>
      <c r="O478" t="s">
        <v>42</v>
      </c>
      <c r="P478" t="s">
        <v>102</v>
      </c>
      <c r="Q478" t="s">
        <v>103</v>
      </c>
      <c r="R478" t="s">
        <v>80</v>
      </c>
      <c r="S478" t="s">
        <v>81</v>
      </c>
      <c r="T478" t="s">
        <v>114</v>
      </c>
      <c r="U478">
        <v>2</v>
      </c>
      <c r="V478" t="s">
        <v>122</v>
      </c>
      <c r="W478" t="s">
        <v>210</v>
      </c>
      <c r="X478" t="s">
        <v>195</v>
      </c>
      <c r="Y478">
        <v>2</v>
      </c>
      <c r="Z478">
        <v>4</v>
      </c>
      <c r="AA478">
        <v>44.1</v>
      </c>
      <c r="AB478">
        <v>1.335</v>
      </c>
      <c r="AC478" t="s">
        <v>114</v>
      </c>
      <c r="AD478">
        <v>1</v>
      </c>
      <c r="AE478">
        <v>2</v>
      </c>
      <c r="AF478">
        <v>1</v>
      </c>
      <c r="AG478">
        <v>1.2769999999999999</v>
      </c>
      <c r="AH478">
        <v>1.3</v>
      </c>
      <c r="AI478">
        <v>1.3360000000000001</v>
      </c>
    </row>
    <row r="479" spans="1:35" x14ac:dyDescent="0.35">
      <c r="A479">
        <v>202</v>
      </c>
      <c r="B479">
        <v>202</v>
      </c>
      <c r="C479" t="s">
        <v>38</v>
      </c>
      <c r="D479" t="s">
        <v>39</v>
      </c>
      <c r="E479">
        <v>4</v>
      </c>
      <c r="F479" t="s">
        <v>372</v>
      </c>
      <c r="G479">
        <v>8</v>
      </c>
      <c r="H479">
        <v>13</v>
      </c>
      <c r="I479">
        <v>1</v>
      </c>
      <c r="J479">
        <v>46</v>
      </c>
      <c r="K479">
        <v>46</v>
      </c>
      <c r="L479">
        <v>46</v>
      </c>
      <c r="M479">
        <v>2</v>
      </c>
      <c r="N479" t="s">
        <v>115</v>
      </c>
      <c r="O479" t="s">
        <v>42</v>
      </c>
      <c r="P479" t="s">
        <v>84</v>
      </c>
      <c r="Q479" t="s">
        <v>85</v>
      </c>
      <c r="R479" t="s">
        <v>52</v>
      </c>
      <c r="S479" t="s">
        <v>53</v>
      </c>
      <c r="T479" t="s">
        <v>116</v>
      </c>
      <c r="U479">
        <v>2</v>
      </c>
      <c r="V479" t="s">
        <v>54</v>
      </c>
      <c r="W479" t="s">
        <v>249</v>
      </c>
      <c r="X479" t="s">
        <v>165</v>
      </c>
      <c r="Y479">
        <v>2</v>
      </c>
      <c r="Z479">
        <v>4</v>
      </c>
      <c r="AA479">
        <v>44.1</v>
      </c>
      <c r="AB479">
        <v>1.607</v>
      </c>
      <c r="AC479" t="s">
        <v>116</v>
      </c>
      <c r="AD479">
        <v>1</v>
      </c>
      <c r="AE479">
        <v>2</v>
      </c>
      <c r="AF479">
        <v>1</v>
      </c>
      <c r="AG479">
        <v>1.6439999999999999</v>
      </c>
      <c r="AH479">
        <v>1.617</v>
      </c>
      <c r="AI479">
        <v>1.6080000000000001</v>
      </c>
    </row>
    <row r="480" spans="1:35" x14ac:dyDescent="0.35">
      <c r="A480">
        <v>202</v>
      </c>
      <c r="B480">
        <v>202</v>
      </c>
      <c r="C480" t="s">
        <v>38</v>
      </c>
      <c r="D480" t="s">
        <v>39</v>
      </c>
      <c r="E480">
        <v>4</v>
      </c>
      <c r="F480" t="s">
        <v>372</v>
      </c>
      <c r="G480">
        <v>8</v>
      </c>
      <c r="H480">
        <v>13</v>
      </c>
      <c r="I480">
        <v>1</v>
      </c>
      <c r="J480">
        <v>47</v>
      </c>
      <c r="K480">
        <v>43</v>
      </c>
      <c r="L480">
        <v>43</v>
      </c>
      <c r="M480">
        <v>2</v>
      </c>
      <c r="N480" t="s">
        <v>111</v>
      </c>
      <c r="O480" t="s">
        <v>42</v>
      </c>
      <c r="P480" t="s">
        <v>92</v>
      </c>
      <c r="Q480" t="s">
        <v>93</v>
      </c>
      <c r="R480" t="s">
        <v>80</v>
      </c>
      <c r="S480" t="s">
        <v>81</v>
      </c>
      <c r="T480" t="s">
        <v>112</v>
      </c>
      <c r="U480">
        <v>5</v>
      </c>
      <c r="V480" t="s">
        <v>94</v>
      </c>
      <c r="W480" t="s">
        <v>251</v>
      </c>
      <c r="X480" t="s">
        <v>175</v>
      </c>
      <c r="Y480">
        <v>1</v>
      </c>
      <c r="Z480">
        <v>4</v>
      </c>
      <c r="AA480">
        <v>44.1</v>
      </c>
      <c r="AB480">
        <v>1.3759999999999999</v>
      </c>
      <c r="AC480" t="s">
        <v>112</v>
      </c>
      <c r="AD480">
        <v>1</v>
      </c>
      <c r="AE480">
        <v>5</v>
      </c>
      <c r="AF480">
        <v>1</v>
      </c>
      <c r="AG480">
        <v>3.31</v>
      </c>
      <c r="AH480">
        <v>0.83399999999999996</v>
      </c>
      <c r="AI480">
        <v>1.3759999999999999</v>
      </c>
    </row>
    <row r="481" spans="1:35" x14ac:dyDescent="0.35">
      <c r="A481">
        <v>202</v>
      </c>
      <c r="B481">
        <v>202</v>
      </c>
      <c r="C481" t="s">
        <v>38</v>
      </c>
      <c r="D481" t="s">
        <v>39</v>
      </c>
      <c r="E481">
        <v>4</v>
      </c>
      <c r="F481" t="s">
        <v>372</v>
      </c>
      <c r="G481">
        <v>8</v>
      </c>
      <c r="H481">
        <v>13</v>
      </c>
      <c r="I481">
        <v>1</v>
      </c>
      <c r="J481">
        <v>48</v>
      </c>
      <c r="K481">
        <v>47</v>
      </c>
      <c r="L481">
        <v>47</v>
      </c>
      <c r="M481">
        <v>2</v>
      </c>
      <c r="N481" t="s">
        <v>87</v>
      </c>
      <c r="O481" t="s">
        <v>42</v>
      </c>
      <c r="P481" t="s">
        <v>50</v>
      </c>
      <c r="Q481" t="s">
        <v>51</v>
      </c>
      <c r="R481" t="s">
        <v>45</v>
      </c>
      <c r="S481" t="s">
        <v>46</v>
      </c>
      <c r="T481" t="s">
        <v>88</v>
      </c>
      <c r="U481">
        <v>2</v>
      </c>
      <c r="V481" t="s">
        <v>104</v>
      </c>
      <c r="W481" t="s">
        <v>161</v>
      </c>
      <c r="X481" t="s">
        <v>230</v>
      </c>
      <c r="Y481">
        <v>2</v>
      </c>
      <c r="Z481">
        <v>4</v>
      </c>
      <c r="AA481">
        <v>44.1</v>
      </c>
      <c r="AB481">
        <v>1.496</v>
      </c>
      <c r="AC481" t="s">
        <v>230</v>
      </c>
      <c r="AD481">
        <v>4</v>
      </c>
      <c r="AE481">
        <v>1</v>
      </c>
      <c r="AF481">
        <v>0</v>
      </c>
      <c r="AG481">
        <v>3.7149999999999999</v>
      </c>
      <c r="AH481">
        <v>0.63300000000000001</v>
      </c>
      <c r="AI481">
        <v>1.4950000000000001</v>
      </c>
    </row>
    <row r="482" spans="1:35" x14ac:dyDescent="0.35">
      <c r="A482">
        <v>202</v>
      </c>
      <c r="B482">
        <v>202</v>
      </c>
      <c r="C482" t="s">
        <v>38</v>
      </c>
      <c r="D482" t="s">
        <v>39</v>
      </c>
      <c r="E482">
        <v>4</v>
      </c>
      <c r="F482" t="s">
        <v>372</v>
      </c>
      <c r="G482">
        <v>8</v>
      </c>
      <c r="H482">
        <v>13</v>
      </c>
      <c r="I482">
        <v>1</v>
      </c>
      <c r="J482">
        <v>49</v>
      </c>
      <c r="K482">
        <v>60</v>
      </c>
      <c r="L482">
        <v>60</v>
      </c>
      <c r="M482">
        <v>2</v>
      </c>
      <c r="N482" t="s">
        <v>196</v>
      </c>
      <c r="O482" t="s">
        <v>124</v>
      </c>
      <c r="P482" t="s">
        <v>185</v>
      </c>
      <c r="Q482" t="s">
        <v>186</v>
      </c>
      <c r="R482" t="s">
        <v>150</v>
      </c>
      <c r="S482" t="s">
        <v>53</v>
      </c>
      <c r="T482" t="s">
        <v>197</v>
      </c>
      <c r="U482">
        <v>2</v>
      </c>
      <c r="V482" t="s">
        <v>187</v>
      </c>
      <c r="W482" t="s">
        <v>253</v>
      </c>
      <c r="X482" t="s">
        <v>114</v>
      </c>
      <c r="Y482">
        <v>1</v>
      </c>
      <c r="Z482">
        <v>4</v>
      </c>
      <c r="AA482">
        <v>44.1</v>
      </c>
      <c r="AB482">
        <v>1.427</v>
      </c>
      <c r="AC482" t="s">
        <v>197</v>
      </c>
      <c r="AD482">
        <v>1</v>
      </c>
      <c r="AE482">
        <v>2</v>
      </c>
      <c r="AF482">
        <v>1</v>
      </c>
      <c r="AG482">
        <v>2.254</v>
      </c>
      <c r="AH482">
        <v>1.25</v>
      </c>
      <c r="AI482">
        <v>1.42</v>
      </c>
    </row>
    <row r="483" spans="1:35" x14ac:dyDescent="0.35">
      <c r="A483">
        <v>202</v>
      </c>
      <c r="B483">
        <v>202</v>
      </c>
      <c r="C483" t="s">
        <v>38</v>
      </c>
      <c r="D483" t="s">
        <v>39</v>
      </c>
      <c r="E483">
        <v>4</v>
      </c>
      <c r="F483" t="s">
        <v>372</v>
      </c>
      <c r="G483">
        <v>8</v>
      </c>
      <c r="H483">
        <v>13</v>
      </c>
      <c r="I483">
        <v>1</v>
      </c>
      <c r="J483">
        <v>50</v>
      </c>
      <c r="K483">
        <v>55</v>
      </c>
      <c r="L483">
        <v>55</v>
      </c>
      <c r="M483">
        <v>2</v>
      </c>
      <c r="N483" t="s">
        <v>138</v>
      </c>
      <c r="O483" t="s">
        <v>124</v>
      </c>
      <c r="P483" t="s">
        <v>139</v>
      </c>
      <c r="Q483" t="s">
        <v>140</v>
      </c>
      <c r="R483" t="s">
        <v>132</v>
      </c>
      <c r="S483" t="s">
        <v>81</v>
      </c>
      <c r="T483" t="s">
        <v>141</v>
      </c>
      <c r="U483">
        <v>4</v>
      </c>
      <c r="V483" t="s">
        <v>159</v>
      </c>
      <c r="W483" t="s">
        <v>222</v>
      </c>
      <c r="X483" t="s">
        <v>116</v>
      </c>
      <c r="Y483">
        <v>2</v>
      </c>
      <c r="Z483">
        <v>4</v>
      </c>
      <c r="AA483">
        <v>44.1</v>
      </c>
      <c r="AB483">
        <v>1.296</v>
      </c>
      <c r="AC483" t="s">
        <v>141</v>
      </c>
      <c r="AD483">
        <v>1</v>
      </c>
      <c r="AE483">
        <v>4</v>
      </c>
      <c r="AF483">
        <v>1</v>
      </c>
      <c r="AG483">
        <v>1.2849999999999999</v>
      </c>
      <c r="AH483">
        <v>0.48299999999999998</v>
      </c>
      <c r="AI483">
        <v>1.294</v>
      </c>
    </row>
    <row r="484" spans="1:35" x14ac:dyDescent="0.35">
      <c r="A484">
        <v>202</v>
      </c>
      <c r="B484">
        <v>202</v>
      </c>
      <c r="C484" t="s">
        <v>38</v>
      </c>
      <c r="D484" t="s">
        <v>39</v>
      </c>
      <c r="E484">
        <v>4</v>
      </c>
      <c r="F484" t="s">
        <v>372</v>
      </c>
      <c r="G484">
        <v>8</v>
      </c>
      <c r="H484">
        <v>13</v>
      </c>
      <c r="I484">
        <v>1</v>
      </c>
      <c r="J484">
        <v>51</v>
      </c>
      <c r="K484">
        <v>49</v>
      </c>
      <c r="L484">
        <v>49</v>
      </c>
      <c r="M484">
        <v>2</v>
      </c>
      <c r="N484" t="s">
        <v>129</v>
      </c>
      <c r="O484" t="s">
        <v>124</v>
      </c>
      <c r="P484" t="s">
        <v>130</v>
      </c>
      <c r="Q484" t="s">
        <v>131</v>
      </c>
      <c r="R484" t="s">
        <v>132</v>
      </c>
      <c r="S484" t="s">
        <v>81</v>
      </c>
      <c r="T484" t="s">
        <v>133</v>
      </c>
      <c r="U484">
        <v>4</v>
      </c>
      <c r="V484" t="s">
        <v>193</v>
      </c>
      <c r="W484" t="s">
        <v>106</v>
      </c>
      <c r="X484" t="s">
        <v>219</v>
      </c>
      <c r="Y484">
        <v>1</v>
      </c>
      <c r="Z484">
        <v>4</v>
      </c>
      <c r="AA484">
        <v>44.1</v>
      </c>
      <c r="AB484">
        <v>1.2470000000000001</v>
      </c>
      <c r="AC484" t="s">
        <v>106</v>
      </c>
      <c r="AD484">
        <v>4</v>
      </c>
      <c r="AE484">
        <v>2</v>
      </c>
      <c r="AF484">
        <v>0</v>
      </c>
      <c r="AG484">
        <v>3.0670000000000002</v>
      </c>
      <c r="AH484">
        <v>1.4159999999999999</v>
      </c>
      <c r="AI484">
        <v>1.24</v>
      </c>
    </row>
    <row r="485" spans="1:35" x14ac:dyDescent="0.35">
      <c r="A485">
        <v>202</v>
      </c>
      <c r="B485">
        <v>202</v>
      </c>
      <c r="C485" t="s">
        <v>38</v>
      </c>
      <c r="D485" t="s">
        <v>39</v>
      </c>
      <c r="E485">
        <v>4</v>
      </c>
      <c r="F485" t="s">
        <v>372</v>
      </c>
      <c r="G485">
        <v>8</v>
      </c>
      <c r="H485">
        <v>13</v>
      </c>
      <c r="I485">
        <v>1</v>
      </c>
      <c r="J485">
        <v>52</v>
      </c>
      <c r="K485">
        <v>54</v>
      </c>
      <c r="L485">
        <v>54</v>
      </c>
      <c r="M485">
        <v>2</v>
      </c>
      <c r="N485" t="s">
        <v>142</v>
      </c>
      <c r="O485" t="s">
        <v>124</v>
      </c>
      <c r="P485" t="s">
        <v>143</v>
      </c>
      <c r="Q485" t="s">
        <v>144</v>
      </c>
      <c r="R485" t="s">
        <v>132</v>
      </c>
      <c r="S485" t="s">
        <v>81</v>
      </c>
      <c r="T485" t="s">
        <v>145</v>
      </c>
      <c r="U485">
        <v>1</v>
      </c>
      <c r="V485" t="s">
        <v>133</v>
      </c>
      <c r="W485" t="s">
        <v>238</v>
      </c>
      <c r="X485" t="s">
        <v>96</v>
      </c>
      <c r="Y485">
        <v>2</v>
      </c>
      <c r="Z485">
        <v>4</v>
      </c>
      <c r="AA485">
        <v>44.1</v>
      </c>
      <c r="AB485">
        <v>1.385</v>
      </c>
      <c r="AC485" t="s">
        <v>145</v>
      </c>
      <c r="AD485">
        <v>1</v>
      </c>
      <c r="AE485">
        <v>1</v>
      </c>
      <c r="AF485">
        <v>1</v>
      </c>
      <c r="AG485">
        <v>3.339</v>
      </c>
      <c r="AH485">
        <v>0.23300000000000001</v>
      </c>
      <c r="AI485">
        <v>1.3879999999999999</v>
      </c>
    </row>
    <row r="486" spans="1:35" x14ac:dyDescent="0.35">
      <c r="A486">
        <v>202</v>
      </c>
      <c r="B486">
        <v>202</v>
      </c>
      <c r="C486" t="s">
        <v>38</v>
      </c>
      <c r="D486" t="s">
        <v>39</v>
      </c>
      <c r="E486">
        <v>4</v>
      </c>
      <c r="F486" t="s">
        <v>372</v>
      </c>
      <c r="G486">
        <v>8</v>
      </c>
      <c r="H486">
        <v>13</v>
      </c>
      <c r="I486">
        <v>1</v>
      </c>
      <c r="J486">
        <v>53</v>
      </c>
      <c r="K486">
        <v>58</v>
      </c>
      <c r="L486">
        <v>58</v>
      </c>
      <c r="M486">
        <v>2</v>
      </c>
      <c r="N486" t="s">
        <v>190</v>
      </c>
      <c r="O486" t="s">
        <v>124</v>
      </c>
      <c r="P486" t="s">
        <v>181</v>
      </c>
      <c r="Q486" t="s">
        <v>182</v>
      </c>
      <c r="R486" t="s">
        <v>150</v>
      </c>
      <c r="S486" t="s">
        <v>53</v>
      </c>
      <c r="T486" t="s">
        <v>191</v>
      </c>
      <c r="U486">
        <v>2</v>
      </c>
      <c r="V486" t="s">
        <v>169</v>
      </c>
      <c r="W486" t="s">
        <v>122</v>
      </c>
      <c r="X486" t="s">
        <v>225</v>
      </c>
      <c r="Y486">
        <v>2</v>
      </c>
      <c r="Z486">
        <v>4</v>
      </c>
      <c r="AA486">
        <v>44.1</v>
      </c>
      <c r="AB486">
        <v>1.2749999999999999</v>
      </c>
      <c r="AC486" t="s">
        <v>169</v>
      </c>
      <c r="AD486">
        <v>3</v>
      </c>
      <c r="AE486">
        <v>1</v>
      </c>
      <c r="AF486">
        <v>0</v>
      </c>
      <c r="AG486">
        <v>2.3130000000000002</v>
      </c>
      <c r="AH486">
        <v>0.36699999999999999</v>
      </c>
      <c r="AI486">
        <v>1.272</v>
      </c>
    </row>
    <row r="487" spans="1:35" x14ac:dyDescent="0.35">
      <c r="A487">
        <v>202</v>
      </c>
      <c r="B487">
        <v>202</v>
      </c>
      <c r="C487" t="s">
        <v>38</v>
      </c>
      <c r="D487" t="s">
        <v>39</v>
      </c>
      <c r="E487">
        <v>4</v>
      </c>
      <c r="F487" t="s">
        <v>372</v>
      </c>
      <c r="G487">
        <v>8</v>
      </c>
      <c r="H487">
        <v>13</v>
      </c>
      <c r="I487">
        <v>1</v>
      </c>
      <c r="J487">
        <v>54</v>
      </c>
      <c r="K487">
        <v>50</v>
      </c>
      <c r="L487">
        <v>50</v>
      </c>
      <c r="M487">
        <v>2</v>
      </c>
      <c r="N487" t="s">
        <v>192</v>
      </c>
      <c r="O487" t="s">
        <v>124</v>
      </c>
      <c r="P487" t="s">
        <v>130</v>
      </c>
      <c r="Q487" t="s">
        <v>131</v>
      </c>
      <c r="R487" t="s">
        <v>147</v>
      </c>
      <c r="S487" t="s">
        <v>63</v>
      </c>
      <c r="T487" t="s">
        <v>193</v>
      </c>
      <c r="U487">
        <v>4</v>
      </c>
      <c r="V487" t="s">
        <v>155</v>
      </c>
      <c r="W487" t="s">
        <v>82</v>
      </c>
      <c r="X487" t="s">
        <v>257</v>
      </c>
      <c r="Y487">
        <v>2</v>
      </c>
      <c r="Z487">
        <v>4</v>
      </c>
      <c r="AA487">
        <v>44.1</v>
      </c>
      <c r="AB487">
        <v>1.458</v>
      </c>
      <c r="AC487" t="s">
        <v>193</v>
      </c>
      <c r="AD487">
        <v>1</v>
      </c>
      <c r="AE487">
        <v>4</v>
      </c>
      <c r="AF487">
        <v>1</v>
      </c>
      <c r="AG487">
        <v>3.734</v>
      </c>
      <c r="AH487">
        <v>0.248</v>
      </c>
      <c r="AI487">
        <v>1.4550000000000001</v>
      </c>
    </row>
    <row r="488" spans="1:35" x14ac:dyDescent="0.35">
      <c r="A488">
        <v>202</v>
      </c>
      <c r="B488">
        <v>202</v>
      </c>
      <c r="C488" t="s">
        <v>38</v>
      </c>
      <c r="D488" t="s">
        <v>39</v>
      </c>
      <c r="E488">
        <v>4</v>
      </c>
      <c r="F488" t="s">
        <v>372</v>
      </c>
      <c r="G488">
        <v>8</v>
      </c>
      <c r="H488">
        <v>13</v>
      </c>
      <c r="I488">
        <v>1</v>
      </c>
      <c r="J488">
        <v>55</v>
      </c>
      <c r="K488">
        <v>52</v>
      </c>
      <c r="L488">
        <v>52</v>
      </c>
      <c r="M488">
        <v>2</v>
      </c>
      <c r="N488" t="s">
        <v>166</v>
      </c>
      <c r="O488" t="s">
        <v>124</v>
      </c>
      <c r="P488" t="s">
        <v>167</v>
      </c>
      <c r="Q488" t="s">
        <v>168</v>
      </c>
      <c r="R488" t="s">
        <v>150</v>
      </c>
      <c r="S488" t="s">
        <v>53</v>
      </c>
      <c r="T488" t="s">
        <v>169</v>
      </c>
      <c r="U488">
        <v>2</v>
      </c>
      <c r="V488" t="s">
        <v>195</v>
      </c>
      <c r="W488" t="s">
        <v>112</v>
      </c>
      <c r="X488" t="s">
        <v>241</v>
      </c>
      <c r="Y488">
        <v>1</v>
      </c>
      <c r="Z488">
        <v>4</v>
      </c>
      <c r="AA488">
        <v>44.1</v>
      </c>
      <c r="AB488">
        <v>1.2769999999999999</v>
      </c>
      <c r="AC488" t="s">
        <v>195</v>
      </c>
      <c r="AD488">
        <v>2</v>
      </c>
      <c r="AE488">
        <v>1</v>
      </c>
      <c r="AF488">
        <v>0</v>
      </c>
      <c r="AG488">
        <v>1.5269999999999999</v>
      </c>
      <c r="AH488">
        <v>0.3</v>
      </c>
      <c r="AI488">
        <v>1.2749999999999999</v>
      </c>
    </row>
    <row r="489" spans="1:35" x14ac:dyDescent="0.35">
      <c r="A489">
        <v>202</v>
      </c>
      <c r="B489">
        <v>202</v>
      </c>
      <c r="C489" t="s">
        <v>38</v>
      </c>
      <c r="D489" t="s">
        <v>39</v>
      </c>
      <c r="E489">
        <v>4</v>
      </c>
      <c r="F489" t="s">
        <v>372</v>
      </c>
      <c r="G489">
        <v>8</v>
      </c>
      <c r="H489">
        <v>13</v>
      </c>
      <c r="I489">
        <v>1</v>
      </c>
      <c r="J489">
        <v>56</v>
      </c>
      <c r="K489">
        <v>56</v>
      </c>
      <c r="L489">
        <v>56</v>
      </c>
      <c r="M489">
        <v>2</v>
      </c>
      <c r="N489" t="s">
        <v>160</v>
      </c>
      <c r="O489" t="s">
        <v>124</v>
      </c>
      <c r="P489" t="s">
        <v>139</v>
      </c>
      <c r="Q489" t="s">
        <v>140</v>
      </c>
      <c r="R489" t="s">
        <v>147</v>
      </c>
      <c r="S489" t="s">
        <v>63</v>
      </c>
      <c r="T489" t="s">
        <v>161</v>
      </c>
      <c r="U489">
        <v>5</v>
      </c>
      <c r="V489" t="s">
        <v>141</v>
      </c>
      <c r="W489" t="s">
        <v>251</v>
      </c>
      <c r="X489" t="s">
        <v>76</v>
      </c>
      <c r="Y489">
        <v>1</v>
      </c>
      <c r="Z489">
        <v>4</v>
      </c>
      <c r="AA489">
        <v>44.1</v>
      </c>
      <c r="AB489">
        <v>1.4570000000000001</v>
      </c>
      <c r="AC489" t="s">
        <v>161</v>
      </c>
      <c r="AD489">
        <v>1</v>
      </c>
      <c r="AE489">
        <v>5</v>
      </c>
      <c r="AF489">
        <v>1</v>
      </c>
      <c r="AG489">
        <v>1.464</v>
      </c>
      <c r="AH489">
        <v>0.15</v>
      </c>
      <c r="AI489">
        <v>1.45</v>
      </c>
    </row>
    <row r="490" spans="1:35" x14ac:dyDescent="0.35">
      <c r="A490">
        <v>202</v>
      </c>
      <c r="B490">
        <v>202</v>
      </c>
      <c r="C490" t="s">
        <v>38</v>
      </c>
      <c r="D490" t="s">
        <v>39</v>
      </c>
      <c r="E490">
        <v>4</v>
      </c>
      <c r="F490" t="s">
        <v>372</v>
      </c>
      <c r="G490">
        <v>8</v>
      </c>
      <c r="H490">
        <v>13</v>
      </c>
      <c r="I490">
        <v>1</v>
      </c>
      <c r="J490">
        <v>57</v>
      </c>
      <c r="K490">
        <v>59</v>
      </c>
      <c r="L490">
        <v>59</v>
      </c>
      <c r="M490">
        <v>2</v>
      </c>
      <c r="N490" t="s">
        <v>184</v>
      </c>
      <c r="O490" t="s">
        <v>124</v>
      </c>
      <c r="P490" t="s">
        <v>185</v>
      </c>
      <c r="Q490" t="s">
        <v>186</v>
      </c>
      <c r="R490" t="s">
        <v>127</v>
      </c>
      <c r="S490" t="s">
        <v>46</v>
      </c>
      <c r="T490" t="s">
        <v>187</v>
      </c>
      <c r="U490">
        <v>1</v>
      </c>
      <c r="V490" t="s">
        <v>128</v>
      </c>
      <c r="W490" t="s">
        <v>210</v>
      </c>
      <c r="X490" t="s">
        <v>94</v>
      </c>
      <c r="Y490">
        <v>2</v>
      </c>
      <c r="Z490">
        <v>4</v>
      </c>
      <c r="AA490">
        <v>44.1</v>
      </c>
      <c r="AB490">
        <v>1.474</v>
      </c>
      <c r="AC490" t="s">
        <v>187</v>
      </c>
      <c r="AD490">
        <v>1</v>
      </c>
      <c r="AE490">
        <v>1</v>
      </c>
      <c r="AF490">
        <v>1</v>
      </c>
      <c r="AG490">
        <v>0.80300000000000005</v>
      </c>
      <c r="AH490">
        <v>0.33200000000000002</v>
      </c>
      <c r="AI490">
        <v>1.472</v>
      </c>
    </row>
    <row r="491" spans="1:35" x14ac:dyDescent="0.35">
      <c r="A491">
        <v>202</v>
      </c>
      <c r="B491">
        <v>202</v>
      </c>
      <c r="C491" t="s">
        <v>38</v>
      </c>
      <c r="D491" t="s">
        <v>39</v>
      </c>
      <c r="E491">
        <v>4</v>
      </c>
      <c r="F491" t="s">
        <v>372</v>
      </c>
      <c r="G491">
        <v>8</v>
      </c>
      <c r="H491">
        <v>13</v>
      </c>
      <c r="I491">
        <v>1</v>
      </c>
      <c r="J491">
        <v>58</v>
      </c>
      <c r="K491">
        <v>53</v>
      </c>
      <c r="L491">
        <v>53</v>
      </c>
      <c r="M491">
        <v>2</v>
      </c>
      <c r="N491" t="s">
        <v>172</v>
      </c>
      <c r="O491" t="s">
        <v>124</v>
      </c>
      <c r="P491" t="s">
        <v>143</v>
      </c>
      <c r="Q491" t="s">
        <v>144</v>
      </c>
      <c r="R491" t="s">
        <v>127</v>
      </c>
      <c r="S491" t="s">
        <v>46</v>
      </c>
      <c r="T491" t="s">
        <v>173</v>
      </c>
      <c r="U491">
        <v>1</v>
      </c>
      <c r="V491" t="s">
        <v>145</v>
      </c>
      <c r="W491" t="s">
        <v>86</v>
      </c>
      <c r="X491" t="s">
        <v>243</v>
      </c>
      <c r="Y491">
        <v>1</v>
      </c>
      <c r="Z491">
        <v>4</v>
      </c>
      <c r="AA491">
        <v>44.1</v>
      </c>
      <c r="AB491">
        <v>1.1639999999999999</v>
      </c>
      <c r="AC491" t="s">
        <v>145</v>
      </c>
      <c r="AD491">
        <v>2</v>
      </c>
      <c r="AE491">
        <v>4</v>
      </c>
      <c r="AF491">
        <v>0</v>
      </c>
      <c r="AG491">
        <v>2.085</v>
      </c>
      <c r="AH491">
        <v>0.38300000000000001</v>
      </c>
      <c r="AI491">
        <v>1.169</v>
      </c>
    </row>
    <row r="492" spans="1:35" x14ac:dyDescent="0.35">
      <c r="A492">
        <v>202</v>
      </c>
      <c r="B492">
        <v>202</v>
      </c>
      <c r="C492" t="s">
        <v>38</v>
      </c>
      <c r="D492" t="s">
        <v>39</v>
      </c>
      <c r="E492">
        <v>4</v>
      </c>
      <c r="F492" t="s">
        <v>372</v>
      </c>
      <c r="G492">
        <v>8</v>
      </c>
      <c r="H492">
        <v>13</v>
      </c>
      <c r="I492">
        <v>1</v>
      </c>
      <c r="J492">
        <v>59</v>
      </c>
      <c r="K492">
        <v>51</v>
      </c>
      <c r="L492">
        <v>51</v>
      </c>
      <c r="M492">
        <v>2</v>
      </c>
      <c r="N492" t="s">
        <v>194</v>
      </c>
      <c r="O492" t="s">
        <v>124</v>
      </c>
      <c r="P492" t="s">
        <v>167</v>
      </c>
      <c r="Q492" t="s">
        <v>168</v>
      </c>
      <c r="R492" t="s">
        <v>127</v>
      </c>
      <c r="S492" t="s">
        <v>46</v>
      </c>
      <c r="T492" t="s">
        <v>195</v>
      </c>
      <c r="U492">
        <v>1</v>
      </c>
      <c r="V492" t="s">
        <v>173</v>
      </c>
      <c r="W492" t="s">
        <v>228</v>
      </c>
      <c r="X492" t="s">
        <v>120</v>
      </c>
      <c r="Y492">
        <v>2</v>
      </c>
      <c r="Z492">
        <v>4</v>
      </c>
      <c r="AA492">
        <v>44.1</v>
      </c>
      <c r="AB492">
        <v>1.206</v>
      </c>
      <c r="AC492" t="s">
        <v>195</v>
      </c>
      <c r="AD492">
        <v>1</v>
      </c>
      <c r="AE492">
        <v>1</v>
      </c>
      <c r="AF492">
        <v>1</v>
      </c>
      <c r="AG492">
        <v>2.1819999999999999</v>
      </c>
      <c r="AH492">
        <v>0.4</v>
      </c>
      <c r="AI492">
        <v>1.2090000000000001</v>
      </c>
    </row>
    <row r="493" spans="1:35" x14ac:dyDescent="0.35">
      <c r="A493">
        <v>202</v>
      </c>
      <c r="B493">
        <v>202</v>
      </c>
      <c r="C493" t="s">
        <v>38</v>
      </c>
      <c r="D493" t="s">
        <v>39</v>
      </c>
      <c r="E493">
        <v>4</v>
      </c>
      <c r="F493" t="s">
        <v>372</v>
      </c>
      <c r="G493">
        <v>8</v>
      </c>
      <c r="H493">
        <v>13</v>
      </c>
      <c r="I493">
        <v>1</v>
      </c>
      <c r="J493">
        <v>60</v>
      </c>
      <c r="K493">
        <v>57</v>
      </c>
      <c r="L493">
        <v>57</v>
      </c>
      <c r="M493">
        <v>2</v>
      </c>
      <c r="N493" t="s">
        <v>180</v>
      </c>
      <c r="O493" t="s">
        <v>124</v>
      </c>
      <c r="P493" t="s">
        <v>181</v>
      </c>
      <c r="Q493" t="s">
        <v>182</v>
      </c>
      <c r="R493" t="s">
        <v>147</v>
      </c>
      <c r="S493" t="s">
        <v>63</v>
      </c>
      <c r="T493" t="s">
        <v>183</v>
      </c>
      <c r="U493">
        <v>1</v>
      </c>
      <c r="V493" t="s">
        <v>191</v>
      </c>
      <c r="W493" t="s">
        <v>207</v>
      </c>
      <c r="X493" t="s">
        <v>47</v>
      </c>
      <c r="Y493">
        <v>1</v>
      </c>
      <c r="Z493">
        <v>4</v>
      </c>
      <c r="AA493">
        <v>44.1</v>
      </c>
      <c r="AB493">
        <v>1.4139999999999999</v>
      </c>
      <c r="AC493" t="s">
        <v>183</v>
      </c>
      <c r="AD493">
        <v>1</v>
      </c>
      <c r="AE493">
        <v>1</v>
      </c>
      <c r="AF493">
        <v>1</v>
      </c>
      <c r="AG493">
        <v>3.4119999999999999</v>
      </c>
      <c r="AH493">
        <v>0.76600000000000001</v>
      </c>
      <c r="AI493">
        <v>1.415</v>
      </c>
    </row>
    <row r="494" spans="1:35" x14ac:dyDescent="0.35">
      <c r="A494">
        <v>202</v>
      </c>
      <c r="B494">
        <v>202</v>
      </c>
      <c r="C494" t="s">
        <v>38</v>
      </c>
      <c r="D494" t="s">
        <v>39</v>
      </c>
      <c r="E494">
        <v>4</v>
      </c>
      <c r="F494" t="s">
        <v>372</v>
      </c>
      <c r="G494">
        <v>8</v>
      </c>
      <c r="H494">
        <v>13</v>
      </c>
      <c r="I494">
        <v>1</v>
      </c>
      <c r="J494">
        <v>61</v>
      </c>
      <c r="K494">
        <v>70</v>
      </c>
      <c r="L494">
        <v>70</v>
      </c>
      <c r="M494">
        <v>2</v>
      </c>
      <c r="N494" t="s">
        <v>217</v>
      </c>
      <c r="O494" t="s">
        <v>201</v>
      </c>
      <c r="P494" t="s">
        <v>202</v>
      </c>
      <c r="Q494" t="s">
        <v>218</v>
      </c>
      <c r="R494" t="s">
        <v>202</v>
      </c>
      <c r="S494" t="s">
        <v>53</v>
      </c>
      <c r="T494" t="s">
        <v>219</v>
      </c>
      <c r="U494">
        <v>4</v>
      </c>
      <c r="V494" t="s">
        <v>238</v>
      </c>
      <c r="W494" t="s">
        <v>72</v>
      </c>
      <c r="X494" t="s">
        <v>173</v>
      </c>
      <c r="Y494">
        <v>2</v>
      </c>
      <c r="Z494">
        <v>4</v>
      </c>
      <c r="AA494">
        <v>44.1</v>
      </c>
      <c r="AB494">
        <v>1.286</v>
      </c>
      <c r="AC494" t="s">
        <v>219</v>
      </c>
      <c r="AD494">
        <v>1</v>
      </c>
      <c r="AE494">
        <v>4</v>
      </c>
      <c r="AF494">
        <v>1</v>
      </c>
      <c r="AG494">
        <v>2.387</v>
      </c>
      <c r="AH494">
        <v>3.0339999999999998</v>
      </c>
      <c r="AI494">
        <v>1.2889999999999999</v>
      </c>
    </row>
    <row r="495" spans="1:35" x14ac:dyDescent="0.35">
      <c r="A495">
        <v>202</v>
      </c>
      <c r="B495">
        <v>202</v>
      </c>
      <c r="C495" t="s">
        <v>38</v>
      </c>
      <c r="D495" t="s">
        <v>39</v>
      </c>
      <c r="E495">
        <v>4</v>
      </c>
      <c r="F495" t="s">
        <v>372</v>
      </c>
      <c r="G495">
        <v>8</v>
      </c>
      <c r="H495">
        <v>13</v>
      </c>
      <c r="I495">
        <v>1</v>
      </c>
      <c r="J495">
        <v>62</v>
      </c>
      <c r="K495">
        <v>68</v>
      </c>
      <c r="L495">
        <v>68</v>
      </c>
      <c r="M495">
        <v>2</v>
      </c>
      <c r="N495" t="s">
        <v>242</v>
      </c>
      <c r="O495" t="s">
        <v>201</v>
      </c>
      <c r="P495" t="s">
        <v>202</v>
      </c>
      <c r="Q495" t="s">
        <v>227</v>
      </c>
      <c r="R495" t="s">
        <v>202</v>
      </c>
      <c r="S495" t="s">
        <v>63</v>
      </c>
      <c r="T495" t="s">
        <v>243</v>
      </c>
      <c r="U495">
        <v>1</v>
      </c>
      <c r="V495" t="s">
        <v>253</v>
      </c>
      <c r="W495" t="s">
        <v>199</v>
      </c>
      <c r="X495" t="s">
        <v>118</v>
      </c>
      <c r="Y495">
        <v>2</v>
      </c>
      <c r="Z495">
        <v>4</v>
      </c>
      <c r="AA495">
        <v>44.1</v>
      </c>
      <c r="AB495">
        <v>1.4179999999999999</v>
      </c>
      <c r="AC495" t="s">
        <v>199</v>
      </c>
      <c r="AD495">
        <v>4</v>
      </c>
      <c r="AE495">
        <v>4</v>
      </c>
      <c r="AF495">
        <v>0</v>
      </c>
      <c r="AG495">
        <v>2.2120000000000002</v>
      </c>
      <c r="AH495">
        <v>0.48299999999999998</v>
      </c>
      <c r="AI495">
        <v>1.419</v>
      </c>
    </row>
    <row r="496" spans="1:35" x14ac:dyDescent="0.35">
      <c r="A496">
        <v>202</v>
      </c>
      <c r="B496">
        <v>202</v>
      </c>
      <c r="C496" t="s">
        <v>38</v>
      </c>
      <c r="D496" t="s">
        <v>39</v>
      </c>
      <c r="E496">
        <v>4</v>
      </c>
      <c r="F496" t="s">
        <v>372</v>
      </c>
      <c r="G496">
        <v>8</v>
      </c>
      <c r="H496">
        <v>13</v>
      </c>
      <c r="I496">
        <v>1</v>
      </c>
      <c r="J496">
        <v>63</v>
      </c>
      <c r="K496">
        <v>72</v>
      </c>
      <c r="L496">
        <v>72</v>
      </c>
      <c r="M496">
        <v>2</v>
      </c>
      <c r="N496" t="s">
        <v>250</v>
      </c>
      <c r="O496" t="s">
        <v>201</v>
      </c>
      <c r="P496" t="s">
        <v>202</v>
      </c>
      <c r="Q496" t="s">
        <v>235</v>
      </c>
      <c r="R496" t="s">
        <v>202</v>
      </c>
      <c r="S496" t="s">
        <v>53</v>
      </c>
      <c r="T496" t="s">
        <v>251</v>
      </c>
      <c r="U496">
        <v>1</v>
      </c>
      <c r="V496" t="s">
        <v>236</v>
      </c>
      <c r="W496" t="s">
        <v>141</v>
      </c>
      <c r="X496" t="s">
        <v>122</v>
      </c>
      <c r="Y496">
        <v>1</v>
      </c>
      <c r="Z496">
        <v>4</v>
      </c>
      <c r="AA496">
        <v>44.1</v>
      </c>
      <c r="AB496">
        <v>1.456</v>
      </c>
      <c r="AC496" t="s">
        <v>251</v>
      </c>
      <c r="AD496">
        <v>1</v>
      </c>
      <c r="AE496">
        <v>1</v>
      </c>
      <c r="AF496">
        <v>1</v>
      </c>
      <c r="AG496">
        <v>1.4750000000000001</v>
      </c>
      <c r="AH496">
        <v>0.28399999999999997</v>
      </c>
      <c r="AI496">
        <v>1.46</v>
      </c>
    </row>
    <row r="497" spans="1:35" x14ac:dyDescent="0.35">
      <c r="A497">
        <v>202</v>
      </c>
      <c r="B497">
        <v>202</v>
      </c>
      <c r="C497" t="s">
        <v>38</v>
      </c>
      <c r="D497" t="s">
        <v>39</v>
      </c>
      <c r="E497">
        <v>4</v>
      </c>
      <c r="F497" t="s">
        <v>372</v>
      </c>
      <c r="G497">
        <v>8</v>
      </c>
      <c r="H497">
        <v>13</v>
      </c>
      <c r="I497">
        <v>1</v>
      </c>
      <c r="J497">
        <v>64</v>
      </c>
      <c r="K497">
        <v>66</v>
      </c>
      <c r="L497">
        <v>66</v>
      </c>
      <c r="M497">
        <v>2</v>
      </c>
      <c r="N497" t="s">
        <v>229</v>
      </c>
      <c r="O497" t="s">
        <v>201</v>
      </c>
      <c r="P497" t="s">
        <v>202</v>
      </c>
      <c r="Q497" t="s">
        <v>203</v>
      </c>
      <c r="R497" t="s">
        <v>202</v>
      </c>
      <c r="S497" t="s">
        <v>81</v>
      </c>
      <c r="T497" t="s">
        <v>230</v>
      </c>
      <c r="U497">
        <v>2</v>
      </c>
      <c r="V497" t="s">
        <v>228</v>
      </c>
      <c r="W497" t="s">
        <v>76</v>
      </c>
      <c r="X497" t="s">
        <v>155</v>
      </c>
      <c r="Y497">
        <v>2</v>
      </c>
      <c r="Z497">
        <v>4</v>
      </c>
      <c r="AA497">
        <v>44.1</v>
      </c>
      <c r="AB497">
        <v>1.246</v>
      </c>
      <c r="AC497" t="s">
        <v>76</v>
      </c>
      <c r="AD497">
        <v>4</v>
      </c>
      <c r="AE497">
        <v>5</v>
      </c>
      <c r="AF497">
        <v>0</v>
      </c>
      <c r="AG497">
        <v>3.956</v>
      </c>
      <c r="AH497">
        <v>0.63400000000000001</v>
      </c>
      <c r="AI497">
        <v>1.2490000000000001</v>
      </c>
    </row>
    <row r="498" spans="1:35" x14ac:dyDescent="0.35">
      <c r="A498">
        <v>202</v>
      </c>
      <c r="B498">
        <v>202</v>
      </c>
      <c r="C498" t="s">
        <v>38</v>
      </c>
      <c r="D498" t="s">
        <v>39</v>
      </c>
      <c r="E498">
        <v>4</v>
      </c>
      <c r="F498" t="s">
        <v>372</v>
      </c>
      <c r="G498">
        <v>8</v>
      </c>
      <c r="H498">
        <v>13</v>
      </c>
      <c r="I498">
        <v>1</v>
      </c>
      <c r="J498">
        <v>65</v>
      </c>
      <c r="K498">
        <v>63</v>
      </c>
      <c r="L498">
        <v>63</v>
      </c>
      <c r="M498">
        <v>2</v>
      </c>
      <c r="N498" t="s">
        <v>223</v>
      </c>
      <c r="O498" t="s">
        <v>201</v>
      </c>
      <c r="P498" t="s">
        <v>202</v>
      </c>
      <c r="Q498" t="s">
        <v>224</v>
      </c>
      <c r="R498" t="s">
        <v>202</v>
      </c>
      <c r="S498" t="s">
        <v>46</v>
      </c>
      <c r="T498" t="s">
        <v>225</v>
      </c>
      <c r="U498">
        <v>5</v>
      </c>
      <c r="V498" t="s">
        <v>222</v>
      </c>
      <c r="W498" t="s">
        <v>114</v>
      </c>
      <c r="X498" t="s">
        <v>179</v>
      </c>
      <c r="Y498">
        <v>2</v>
      </c>
      <c r="Z498">
        <v>4</v>
      </c>
      <c r="AA498">
        <v>44.1</v>
      </c>
      <c r="AB498">
        <v>1.266</v>
      </c>
      <c r="AC498" t="s">
        <v>225</v>
      </c>
      <c r="AD498">
        <v>1</v>
      </c>
      <c r="AE498">
        <v>5</v>
      </c>
      <c r="AF498">
        <v>1</v>
      </c>
      <c r="AG498">
        <v>0.621</v>
      </c>
      <c r="AH498">
        <v>0.26600000000000001</v>
      </c>
      <c r="AI498">
        <v>1.2609999999999999</v>
      </c>
    </row>
    <row r="499" spans="1:35" x14ac:dyDescent="0.35">
      <c r="A499">
        <v>202</v>
      </c>
      <c r="B499">
        <v>202</v>
      </c>
      <c r="C499" t="s">
        <v>38</v>
      </c>
      <c r="D499" t="s">
        <v>39</v>
      </c>
      <c r="E499">
        <v>4</v>
      </c>
      <c r="F499" t="s">
        <v>372</v>
      </c>
      <c r="G499">
        <v>8</v>
      </c>
      <c r="H499">
        <v>13</v>
      </c>
      <c r="I499">
        <v>1</v>
      </c>
      <c r="J499">
        <v>66</v>
      </c>
      <c r="K499">
        <v>61</v>
      </c>
      <c r="L499">
        <v>61</v>
      </c>
      <c r="M499">
        <v>2</v>
      </c>
      <c r="N499" t="s">
        <v>244</v>
      </c>
      <c r="O499" t="s">
        <v>201</v>
      </c>
      <c r="P499" t="s">
        <v>202</v>
      </c>
      <c r="Q499" t="s">
        <v>240</v>
      </c>
      <c r="R499" t="s">
        <v>202</v>
      </c>
      <c r="S499" t="s">
        <v>81</v>
      </c>
      <c r="T499" t="s">
        <v>245</v>
      </c>
      <c r="U499">
        <v>2</v>
      </c>
      <c r="V499" t="s">
        <v>241</v>
      </c>
      <c r="W499" t="s">
        <v>47</v>
      </c>
      <c r="X499" t="s">
        <v>151</v>
      </c>
      <c r="Y499">
        <v>1</v>
      </c>
      <c r="Z499">
        <v>4</v>
      </c>
      <c r="AA499">
        <v>44.1</v>
      </c>
      <c r="AB499">
        <v>1.2090000000000001</v>
      </c>
      <c r="AC499" t="s">
        <v>245</v>
      </c>
      <c r="AD499">
        <v>1</v>
      </c>
      <c r="AE499">
        <v>2</v>
      </c>
      <c r="AF499">
        <v>1</v>
      </c>
      <c r="AG499">
        <v>3.226</v>
      </c>
      <c r="AH499">
        <v>0.317</v>
      </c>
      <c r="AI499">
        <v>1.206</v>
      </c>
    </row>
    <row r="500" spans="1:35" x14ac:dyDescent="0.35">
      <c r="A500">
        <v>202</v>
      </c>
      <c r="B500">
        <v>202</v>
      </c>
      <c r="C500" t="s">
        <v>38</v>
      </c>
      <c r="D500" t="s">
        <v>39</v>
      </c>
      <c r="E500">
        <v>4</v>
      </c>
      <c r="F500" t="s">
        <v>372</v>
      </c>
      <c r="G500">
        <v>8</v>
      </c>
      <c r="H500">
        <v>13</v>
      </c>
      <c r="I500">
        <v>1</v>
      </c>
      <c r="J500">
        <v>67</v>
      </c>
      <c r="K500">
        <v>65</v>
      </c>
      <c r="L500">
        <v>65</v>
      </c>
      <c r="M500">
        <v>2</v>
      </c>
      <c r="N500" t="s">
        <v>200</v>
      </c>
      <c r="O500" t="s">
        <v>201</v>
      </c>
      <c r="P500" t="s">
        <v>202</v>
      </c>
      <c r="Q500" t="s">
        <v>203</v>
      </c>
      <c r="R500" t="s">
        <v>202</v>
      </c>
      <c r="S500" t="s">
        <v>46</v>
      </c>
      <c r="T500" t="s">
        <v>204</v>
      </c>
      <c r="U500">
        <v>2</v>
      </c>
      <c r="V500" t="s">
        <v>230</v>
      </c>
      <c r="W500" t="s">
        <v>148</v>
      </c>
      <c r="X500" t="s">
        <v>54</v>
      </c>
      <c r="Y500">
        <v>1</v>
      </c>
      <c r="Z500">
        <v>4</v>
      </c>
      <c r="AA500">
        <v>44.1</v>
      </c>
      <c r="AB500">
        <v>1.4159999999999999</v>
      </c>
      <c r="AC500" t="s">
        <v>230</v>
      </c>
      <c r="AD500">
        <v>2</v>
      </c>
      <c r="AE500">
        <v>1</v>
      </c>
      <c r="AF500">
        <v>0</v>
      </c>
      <c r="AG500">
        <v>0.84499999999999997</v>
      </c>
      <c r="AH500">
        <v>0.4</v>
      </c>
      <c r="AI500">
        <v>1.4159999999999999</v>
      </c>
    </row>
    <row r="501" spans="1:35" x14ac:dyDescent="0.35">
      <c r="A501">
        <v>202</v>
      </c>
      <c r="B501">
        <v>202</v>
      </c>
      <c r="C501" t="s">
        <v>38</v>
      </c>
      <c r="D501" t="s">
        <v>39</v>
      </c>
      <c r="E501">
        <v>4</v>
      </c>
      <c r="F501" t="s">
        <v>372</v>
      </c>
      <c r="G501">
        <v>8</v>
      </c>
      <c r="H501">
        <v>13</v>
      </c>
      <c r="I501">
        <v>1</v>
      </c>
      <c r="J501">
        <v>68</v>
      </c>
      <c r="K501">
        <v>71</v>
      </c>
      <c r="L501">
        <v>71</v>
      </c>
      <c r="M501">
        <v>2</v>
      </c>
      <c r="N501" t="s">
        <v>234</v>
      </c>
      <c r="O501" t="s">
        <v>201</v>
      </c>
      <c r="P501" t="s">
        <v>202</v>
      </c>
      <c r="Q501" t="s">
        <v>235</v>
      </c>
      <c r="R501" t="s">
        <v>202</v>
      </c>
      <c r="S501" t="s">
        <v>46</v>
      </c>
      <c r="T501" t="s">
        <v>236</v>
      </c>
      <c r="U501">
        <v>5</v>
      </c>
      <c r="V501" t="s">
        <v>204</v>
      </c>
      <c r="W501" t="s">
        <v>191</v>
      </c>
      <c r="X501" t="s">
        <v>86</v>
      </c>
      <c r="Y501">
        <v>2</v>
      </c>
      <c r="Z501">
        <v>4</v>
      </c>
      <c r="AA501">
        <v>44.1</v>
      </c>
      <c r="AB501">
        <v>1.286</v>
      </c>
      <c r="AC501" t="s">
        <v>236</v>
      </c>
      <c r="AD501">
        <v>1</v>
      </c>
      <c r="AE501">
        <v>5</v>
      </c>
      <c r="AF501">
        <v>1</v>
      </c>
      <c r="AG501">
        <v>2.911</v>
      </c>
      <c r="AH501">
        <v>1.216</v>
      </c>
      <c r="AI501">
        <v>1.2829999999999999</v>
      </c>
    </row>
    <row r="502" spans="1:35" x14ac:dyDescent="0.35">
      <c r="A502">
        <v>202</v>
      </c>
      <c r="B502">
        <v>202</v>
      </c>
      <c r="C502" t="s">
        <v>38</v>
      </c>
      <c r="D502" t="s">
        <v>39</v>
      </c>
      <c r="E502">
        <v>4</v>
      </c>
      <c r="F502" t="s">
        <v>372</v>
      </c>
      <c r="G502">
        <v>8</v>
      </c>
      <c r="H502">
        <v>13</v>
      </c>
      <c r="I502">
        <v>1</v>
      </c>
      <c r="J502">
        <v>69</v>
      </c>
      <c r="K502">
        <v>64</v>
      </c>
      <c r="L502">
        <v>64</v>
      </c>
      <c r="M502">
        <v>2</v>
      </c>
      <c r="N502" t="s">
        <v>237</v>
      </c>
      <c r="O502" t="s">
        <v>201</v>
      </c>
      <c r="P502" t="s">
        <v>202</v>
      </c>
      <c r="Q502" t="s">
        <v>224</v>
      </c>
      <c r="R502" t="s">
        <v>202</v>
      </c>
      <c r="S502" t="s">
        <v>53</v>
      </c>
      <c r="T502" t="s">
        <v>238</v>
      </c>
      <c r="U502">
        <v>1</v>
      </c>
      <c r="V502" t="s">
        <v>225</v>
      </c>
      <c r="W502" t="s">
        <v>171</v>
      </c>
      <c r="X502" t="s">
        <v>112</v>
      </c>
      <c r="Y502">
        <v>1</v>
      </c>
      <c r="Z502">
        <v>4</v>
      </c>
      <c r="AA502">
        <v>44.1</v>
      </c>
      <c r="AB502">
        <v>1.246</v>
      </c>
      <c r="AC502" t="s">
        <v>238</v>
      </c>
      <c r="AD502">
        <v>1</v>
      </c>
      <c r="AE502">
        <v>1</v>
      </c>
      <c r="AF502">
        <v>1</v>
      </c>
      <c r="AG502">
        <v>1.804</v>
      </c>
      <c r="AH502">
        <v>0.38300000000000001</v>
      </c>
      <c r="AI502">
        <v>1.2450000000000001</v>
      </c>
    </row>
    <row r="503" spans="1:35" x14ac:dyDescent="0.35">
      <c r="A503">
        <v>202</v>
      </c>
      <c r="B503">
        <v>202</v>
      </c>
      <c r="C503" t="s">
        <v>38</v>
      </c>
      <c r="D503" t="s">
        <v>39</v>
      </c>
      <c r="E503">
        <v>4</v>
      </c>
      <c r="F503" t="s">
        <v>372</v>
      </c>
      <c r="G503">
        <v>8</v>
      </c>
      <c r="H503">
        <v>13</v>
      </c>
      <c r="I503">
        <v>1</v>
      </c>
      <c r="J503">
        <v>70</v>
      </c>
      <c r="K503">
        <v>69</v>
      </c>
      <c r="L503">
        <v>69</v>
      </c>
      <c r="M503">
        <v>2</v>
      </c>
      <c r="N503" t="s">
        <v>252</v>
      </c>
      <c r="O503" t="s">
        <v>201</v>
      </c>
      <c r="P503" t="s">
        <v>202</v>
      </c>
      <c r="Q503" t="s">
        <v>218</v>
      </c>
      <c r="R503" t="s">
        <v>202</v>
      </c>
      <c r="S503" t="s">
        <v>63</v>
      </c>
      <c r="T503" t="s">
        <v>253</v>
      </c>
      <c r="U503">
        <v>1</v>
      </c>
      <c r="V503" t="s">
        <v>219</v>
      </c>
      <c r="W503" t="s">
        <v>100</v>
      </c>
      <c r="X503" t="s">
        <v>133</v>
      </c>
      <c r="Y503">
        <v>1</v>
      </c>
      <c r="Z503">
        <v>4</v>
      </c>
      <c r="AA503">
        <v>44.1</v>
      </c>
      <c r="AB503">
        <v>1.234</v>
      </c>
      <c r="AC503" t="s">
        <v>100</v>
      </c>
      <c r="AD503">
        <v>4</v>
      </c>
      <c r="AE503">
        <v>5</v>
      </c>
      <c r="AF503">
        <v>0</v>
      </c>
      <c r="AG503">
        <v>0.85899999999999999</v>
      </c>
      <c r="AH503">
        <v>0.36699999999999999</v>
      </c>
      <c r="AI503">
        <v>1.2330000000000001</v>
      </c>
    </row>
    <row r="504" spans="1:35" x14ac:dyDescent="0.35">
      <c r="A504">
        <v>202</v>
      </c>
      <c r="B504">
        <v>202</v>
      </c>
      <c r="C504" t="s">
        <v>38</v>
      </c>
      <c r="D504" t="s">
        <v>39</v>
      </c>
      <c r="E504">
        <v>4</v>
      </c>
      <c r="F504" t="s">
        <v>372</v>
      </c>
      <c r="G504">
        <v>8</v>
      </c>
      <c r="H504">
        <v>13</v>
      </c>
      <c r="I504">
        <v>1</v>
      </c>
      <c r="J504">
        <v>71</v>
      </c>
      <c r="K504">
        <v>62</v>
      </c>
      <c r="L504">
        <v>62</v>
      </c>
      <c r="M504">
        <v>2</v>
      </c>
      <c r="N504" t="s">
        <v>239</v>
      </c>
      <c r="O504" t="s">
        <v>201</v>
      </c>
      <c r="P504" t="s">
        <v>202</v>
      </c>
      <c r="Q504" t="s">
        <v>240</v>
      </c>
      <c r="R504" t="s">
        <v>202</v>
      </c>
      <c r="S504" t="s">
        <v>63</v>
      </c>
      <c r="T504" t="s">
        <v>241</v>
      </c>
      <c r="U504">
        <v>2</v>
      </c>
      <c r="V504" t="s">
        <v>210</v>
      </c>
      <c r="W504" t="s">
        <v>120</v>
      </c>
      <c r="X504" t="s">
        <v>128</v>
      </c>
      <c r="Y504">
        <v>2</v>
      </c>
      <c r="Z504">
        <v>4</v>
      </c>
      <c r="AA504">
        <v>44.1</v>
      </c>
      <c r="AB504">
        <v>1.5860000000000001</v>
      </c>
      <c r="AC504" t="s">
        <v>241</v>
      </c>
      <c r="AD504">
        <v>1</v>
      </c>
      <c r="AE504">
        <v>2</v>
      </c>
      <c r="AF504">
        <v>1</v>
      </c>
      <c r="AG504">
        <v>0.9</v>
      </c>
      <c r="AH504">
        <v>0.19900000000000001</v>
      </c>
      <c r="AI504">
        <v>1.583</v>
      </c>
    </row>
    <row r="505" spans="1:35" x14ac:dyDescent="0.35">
      <c r="A505">
        <v>202</v>
      </c>
      <c r="B505">
        <v>202</v>
      </c>
      <c r="C505" t="s">
        <v>38</v>
      </c>
      <c r="D505" t="s">
        <v>39</v>
      </c>
      <c r="E505">
        <v>4</v>
      </c>
      <c r="F505" t="s">
        <v>372</v>
      </c>
      <c r="G505">
        <v>8</v>
      </c>
      <c r="H505">
        <v>13</v>
      </c>
      <c r="I505">
        <v>1</v>
      </c>
      <c r="J505">
        <v>72</v>
      </c>
      <c r="K505">
        <v>67</v>
      </c>
      <c r="L505">
        <v>67</v>
      </c>
      <c r="M505">
        <v>2</v>
      </c>
      <c r="N505" t="s">
        <v>226</v>
      </c>
      <c r="O505" t="s">
        <v>201</v>
      </c>
      <c r="P505" t="s">
        <v>202</v>
      </c>
      <c r="Q505" t="s">
        <v>227</v>
      </c>
      <c r="R505" t="s">
        <v>202</v>
      </c>
      <c r="S505" t="s">
        <v>81</v>
      </c>
      <c r="T505" t="s">
        <v>228</v>
      </c>
      <c r="U505">
        <v>1</v>
      </c>
      <c r="V505" t="s">
        <v>243</v>
      </c>
      <c r="W505" t="s">
        <v>96</v>
      </c>
      <c r="X505" t="s">
        <v>169</v>
      </c>
      <c r="Y505">
        <v>1</v>
      </c>
      <c r="Z505">
        <v>4</v>
      </c>
      <c r="AA505">
        <v>44.1</v>
      </c>
      <c r="AB505">
        <v>1.3260000000000001</v>
      </c>
      <c r="AC505" t="s">
        <v>228</v>
      </c>
      <c r="AD505">
        <v>1</v>
      </c>
      <c r="AE505">
        <v>1</v>
      </c>
      <c r="AF505">
        <v>1</v>
      </c>
      <c r="AG505">
        <v>1.1779999999999999</v>
      </c>
      <c r="AH505">
        <v>0.217</v>
      </c>
      <c r="AI505">
        <v>1.321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841"/>
  <sheetViews>
    <sheetView topLeftCell="AF1" workbookViewId="0">
      <selection activeCell="BB12" sqref="BB12"/>
    </sheetView>
  </sheetViews>
  <sheetFormatPr defaultRowHeight="14.5" x14ac:dyDescent="0.35"/>
  <cols>
    <col min="36" max="36" width="9.1796875" style="1"/>
    <col min="37" max="37" width="9.453125" style="1" customWidth="1"/>
    <col min="38" max="38" width="9.453125" style="16" customWidth="1"/>
    <col min="39" max="39" width="11.453125" customWidth="1"/>
    <col min="40" max="40" width="10" customWidth="1"/>
    <col min="41" max="41" width="10.54296875" customWidth="1"/>
    <col min="42" max="42" width="9.7265625" customWidth="1"/>
    <col min="43" max="43" width="9.7265625" style="1" customWidth="1"/>
    <col min="44" max="44" width="9.453125" style="2" customWidth="1"/>
    <col min="45" max="45" width="9.81640625" customWidth="1"/>
    <col min="46" max="46" width="10.26953125" customWidth="1"/>
    <col min="47" max="47" width="9.7265625" customWidth="1"/>
    <col min="48" max="48" width="9.81640625" customWidth="1"/>
    <col min="49" max="49" width="10.26953125" customWidth="1"/>
    <col min="50" max="50" width="9.7265625" customWidth="1"/>
    <col min="51" max="51" width="9.1796875" style="29"/>
  </cols>
  <sheetData>
    <row r="1" spans="1:51" x14ac:dyDescent="0.35">
      <c r="A1" t="s">
        <v>371</v>
      </c>
      <c r="B1" t="s">
        <v>370</v>
      </c>
      <c r="C1" t="s">
        <v>369</v>
      </c>
      <c r="D1" t="s">
        <v>368</v>
      </c>
      <c r="E1" t="s">
        <v>367</v>
      </c>
      <c r="F1" t="s">
        <v>366</v>
      </c>
      <c r="G1" t="s">
        <v>365</v>
      </c>
      <c r="H1" t="s">
        <v>364</v>
      </c>
      <c r="I1" t="s">
        <v>363</v>
      </c>
      <c r="J1" t="s">
        <v>362</v>
      </c>
      <c r="K1" t="s">
        <v>361</v>
      </c>
      <c r="L1" t="s">
        <v>360</v>
      </c>
      <c r="M1" t="s">
        <v>359</v>
      </c>
      <c r="N1" t="s">
        <v>358</v>
      </c>
      <c r="O1" t="s">
        <v>357</v>
      </c>
      <c r="P1" t="s">
        <v>356</v>
      </c>
      <c r="Q1" t="s">
        <v>355</v>
      </c>
      <c r="R1" t="s">
        <v>354</v>
      </c>
      <c r="S1" t="s">
        <v>353</v>
      </c>
      <c r="T1" t="s">
        <v>352</v>
      </c>
      <c r="U1" t="s">
        <v>351</v>
      </c>
      <c r="V1" t="s">
        <v>350</v>
      </c>
      <c r="W1" t="s">
        <v>349</v>
      </c>
      <c r="X1" t="s">
        <v>348</v>
      </c>
      <c r="Y1" t="s">
        <v>347</v>
      </c>
      <c r="Z1" t="s">
        <v>346</v>
      </c>
      <c r="AA1" t="s">
        <v>345</v>
      </c>
      <c r="AB1" t="s">
        <v>344</v>
      </c>
      <c r="AC1" t="s">
        <v>343</v>
      </c>
      <c r="AD1" t="s">
        <v>342</v>
      </c>
      <c r="AE1" t="s">
        <v>341</v>
      </c>
      <c r="AF1" t="s">
        <v>340</v>
      </c>
      <c r="AG1" t="s">
        <v>339</v>
      </c>
      <c r="AH1" t="s">
        <v>338</v>
      </c>
      <c r="AI1" t="s">
        <v>337</v>
      </c>
      <c r="AJ1" s="23"/>
    </row>
    <row r="2" spans="1:51" x14ac:dyDescent="0.35">
      <c r="A2">
        <v>202</v>
      </c>
      <c r="B2">
        <v>202</v>
      </c>
      <c r="C2" t="s">
        <v>38</v>
      </c>
      <c r="D2" t="s">
        <v>39</v>
      </c>
      <c r="E2">
        <v>1</v>
      </c>
      <c r="F2" t="s">
        <v>373</v>
      </c>
      <c r="G2">
        <v>1</v>
      </c>
      <c r="H2">
        <v>3</v>
      </c>
      <c r="I2">
        <v>1</v>
      </c>
      <c r="J2">
        <v>1</v>
      </c>
      <c r="K2">
        <v>48</v>
      </c>
      <c r="L2">
        <v>48</v>
      </c>
      <c r="M2">
        <v>2</v>
      </c>
      <c r="N2" t="s">
        <v>49</v>
      </c>
      <c r="O2" t="s">
        <v>42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>
        <v>5</v>
      </c>
      <c r="V2" t="s">
        <v>88</v>
      </c>
      <c r="W2" t="s">
        <v>241</v>
      </c>
      <c r="X2" t="s">
        <v>171</v>
      </c>
      <c r="Y2">
        <v>1</v>
      </c>
      <c r="Z2">
        <v>3</v>
      </c>
      <c r="AA2">
        <v>48</v>
      </c>
      <c r="AB2">
        <v>1.087</v>
      </c>
      <c r="AC2" t="s">
        <v>88</v>
      </c>
      <c r="AD2">
        <v>2</v>
      </c>
      <c r="AE2">
        <v>4</v>
      </c>
      <c r="AF2">
        <v>0</v>
      </c>
      <c r="AG2">
        <v>2.6520000000000001</v>
      </c>
      <c r="AH2">
        <v>3.032</v>
      </c>
      <c r="AI2">
        <v>1.0840000000000001</v>
      </c>
      <c r="AK2" s="12"/>
      <c r="AM2" s="12"/>
      <c r="AN2" s="12"/>
      <c r="AO2" s="12"/>
      <c r="AP2" s="5"/>
    </row>
    <row r="3" spans="1:51" x14ac:dyDescent="0.35">
      <c r="A3">
        <v>202</v>
      </c>
      <c r="B3">
        <v>202</v>
      </c>
      <c r="C3" t="s">
        <v>38</v>
      </c>
      <c r="D3" t="s">
        <v>39</v>
      </c>
      <c r="E3">
        <v>1</v>
      </c>
      <c r="F3" t="s">
        <v>373</v>
      </c>
      <c r="G3">
        <v>1</v>
      </c>
      <c r="H3">
        <v>3</v>
      </c>
      <c r="I3">
        <v>1</v>
      </c>
      <c r="J3">
        <v>2</v>
      </c>
      <c r="K3">
        <v>10</v>
      </c>
      <c r="L3">
        <v>10</v>
      </c>
      <c r="M3">
        <v>1</v>
      </c>
      <c r="N3" t="s">
        <v>107</v>
      </c>
      <c r="O3" t="s">
        <v>42</v>
      </c>
      <c r="P3" t="s">
        <v>56</v>
      </c>
      <c r="Q3" t="s">
        <v>57</v>
      </c>
      <c r="R3" t="s">
        <v>62</v>
      </c>
      <c r="S3" t="s">
        <v>63</v>
      </c>
      <c r="T3" t="s">
        <v>108</v>
      </c>
      <c r="U3">
        <v>2</v>
      </c>
      <c r="V3" t="s">
        <v>86</v>
      </c>
      <c r="W3" t="s">
        <v>169</v>
      </c>
      <c r="X3" t="s">
        <v>204</v>
      </c>
      <c r="Y3">
        <v>2</v>
      </c>
      <c r="Z3">
        <v>3</v>
      </c>
      <c r="AA3">
        <v>48</v>
      </c>
      <c r="AB3">
        <v>1.2170000000000001</v>
      </c>
      <c r="AC3" t="s">
        <v>86</v>
      </c>
      <c r="AD3">
        <v>3</v>
      </c>
      <c r="AE3">
        <v>1</v>
      </c>
      <c r="AF3">
        <v>0</v>
      </c>
      <c r="AG3">
        <v>1.679</v>
      </c>
      <c r="AH3">
        <v>3.0339999999999998</v>
      </c>
      <c r="AI3">
        <v>1.2150000000000001</v>
      </c>
      <c r="AK3" s="3"/>
      <c r="AL3" s="22" t="s">
        <v>374</v>
      </c>
      <c r="AM3" s="10" t="s">
        <v>396</v>
      </c>
      <c r="AN3" s="10" t="s">
        <v>397</v>
      </c>
      <c r="AO3" s="27" t="s">
        <v>398</v>
      </c>
      <c r="AP3" s="10" t="s">
        <v>399</v>
      </c>
      <c r="AQ3" s="10" t="s">
        <v>400</v>
      </c>
      <c r="AR3" s="10" t="s">
        <v>401</v>
      </c>
      <c r="AS3" s="10" t="s">
        <v>402</v>
      </c>
      <c r="AT3" s="10" t="s">
        <v>403</v>
      </c>
      <c r="AU3" s="10" t="s">
        <v>404</v>
      </c>
      <c r="AV3" s="10" t="s">
        <v>405</v>
      </c>
      <c r="AW3" s="10" t="s">
        <v>406</v>
      </c>
      <c r="AX3" s="10" t="s">
        <v>407</v>
      </c>
    </row>
    <row r="4" spans="1:51" x14ac:dyDescent="0.35">
      <c r="A4">
        <v>202</v>
      </c>
      <c r="B4">
        <v>202</v>
      </c>
      <c r="C4" t="s">
        <v>38</v>
      </c>
      <c r="D4" t="s">
        <v>39</v>
      </c>
      <c r="E4">
        <v>1</v>
      </c>
      <c r="F4" t="s">
        <v>373</v>
      </c>
      <c r="G4">
        <v>1</v>
      </c>
      <c r="H4">
        <v>3</v>
      </c>
      <c r="I4">
        <v>1</v>
      </c>
      <c r="J4">
        <v>3</v>
      </c>
      <c r="K4">
        <v>43</v>
      </c>
      <c r="L4">
        <v>43</v>
      </c>
      <c r="M4">
        <v>2</v>
      </c>
      <c r="N4" t="s">
        <v>111</v>
      </c>
      <c r="O4" t="s">
        <v>42</v>
      </c>
      <c r="P4" t="s">
        <v>92</v>
      </c>
      <c r="Q4" t="s">
        <v>93</v>
      </c>
      <c r="R4" t="s">
        <v>80</v>
      </c>
      <c r="S4" t="s">
        <v>81</v>
      </c>
      <c r="T4" t="s">
        <v>112</v>
      </c>
      <c r="U4">
        <v>2</v>
      </c>
      <c r="V4" t="s">
        <v>94</v>
      </c>
      <c r="W4" t="s">
        <v>259</v>
      </c>
      <c r="X4" t="s">
        <v>191</v>
      </c>
      <c r="Y4">
        <v>1</v>
      </c>
      <c r="Z4">
        <v>3</v>
      </c>
      <c r="AA4">
        <v>48</v>
      </c>
      <c r="AB4">
        <v>1.1659999999999999</v>
      </c>
      <c r="AC4" t="s">
        <v>94</v>
      </c>
      <c r="AD4">
        <v>2</v>
      </c>
      <c r="AE4">
        <v>5</v>
      </c>
      <c r="AF4">
        <v>0</v>
      </c>
      <c r="AG4">
        <v>1.607</v>
      </c>
      <c r="AH4">
        <v>3.0339999999999998</v>
      </c>
      <c r="AI4">
        <v>1.1599999999999999</v>
      </c>
      <c r="AJ4" s="6" t="s">
        <v>42</v>
      </c>
      <c r="AK4" s="12"/>
      <c r="AL4" s="21" t="s">
        <v>375</v>
      </c>
      <c r="AM4" s="9">
        <f>SUMIFS($AF:$AF,$G:$G,1,$I:$I,1,$O:$O,$AJ$4)/24</f>
        <v>0.16666666666666666</v>
      </c>
      <c r="AN4" s="9">
        <f>SUMIFS($AF:$AF,$G:$G,1,$I:$I,2,$O:$O,$AJ$4)/24</f>
        <v>0.20833333333333334</v>
      </c>
      <c r="AO4" s="9">
        <f>SUMIFS($AF:$AF,$G:$G,1,$I:$I,3,$O:$O,$AJ$4)/24</f>
        <v>0.25</v>
      </c>
      <c r="AP4" s="9">
        <f>SUMIFS($AF:$AF,$G:$G,2,$I:$I,1,$O:$O,$AJ$4)/24</f>
        <v>0.25</v>
      </c>
      <c r="AQ4" s="9">
        <f>SUMIFS($AF:$AF,$G:$G,2,$I:$I,2,$O:$O,$AJ$4)/24</f>
        <v>0.25</v>
      </c>
      <c r="AR4" s="9">
        <f>SUMIFS($AF:$AF,$G:$G,2,$I:$I,3,$O:$O,$AJ$4)/24</f>
        <v>0.29166666666666669</v>
      </c>
      <c r="AS4" s="9">
        <f>SUMIFS($AF:$AF,$G:$G,3,$I:$I,1,$O:$O,$AJ$4)/24</f>
        <v>0.29166666666666669</v>
      </c>
      <c r="AT4" s="9">
        <f>SUMIFS($AF:$AF,$G:$G,3,$I:$I,2,$O:$O,$AJ$4)/24</f>
        <v>0.54166666666666663</v>
      </c>
      <c r="AU4" s="9">
        <f>SUMIFS($AF:$AF,$G:$G,3,$I:$I,3,$O:$O,$AJ$4)/24</f>
        <v>0.58333333333333337</v>
      </c>
      <c r="AV4" s="9">
        <f>SUMIFS($AF:$AF,$G:$G,4,$I:$I,1,$O:$O,$AJ$4)/24</f>
        <v>0.45833333333333331</v>
      </c>
      <c r="AW4" s="9">
        <f>SUMIFS($AF:$AF,$G:$G,4,$I:$I,2,$O:$O,$AJ$4)/24</f>
        <v>0.375</v>
      </c>
      <c r="AX4" s="9">
        <f>SUMIFS($AF:$AF,$G:$G,4,$I:$I,3,$O:$O,$AJ$4)/24</f>
        <v>0.54166666666666663</v>
      </c>
      <c r="AY4" s="30">
        <f>AVERAGE(AM4:AN4,AP4:AX4)</f>
        <v>0.35984848484848486</v>
      </c>
    </row>
    <row r="5" spans="1:51" x14ac:dyDescent="0.35">
      <c r="A5">
        <v>202</v>
      </c>
      <c r="B5">
        <v>202</v>
      </c>
      <c r="C5" t="s">
        <v>38</v>
      </c>
      <c r="D5" t="s">
        <v>39</v>
      </c>
      <c r="E5">
        <v>1</v>
      </c>
      <c r="F5" t="s">
        <v>373</v>
      </c>
      <c r="G5">
        <v>1</v>
      </c>
      <c r="H5">
        <v>3</v>
      </c>
      <c r="I5">
        <v>1</v>
      </c>
      <c r="J5">
        <v>4</v>
      </c>
      <c r="K5">
        <v>46</v>
      </c>
      <c r="L5">
        <v>46</v>
      </c>
      <c r="M5">
        <v>2</v>
      </c>
      <c r="N5" t="s">
        <v>115</v>
      </c>
      <c r="O5" t="s">
        <v>42</v>
      </c>
      <c r="P5" t="s">
        <v>84</v>
      </c>
      <c r="Q5" t="s">
        <v>85</v>
      </c>
      <c r="R5" t="s">
        <v>52</v>
      </c>
      <c r="S5" t="s">
        <v>53</v>
      </c>
      <c r="T5" t="s">
        <v>116</v>
      </c>
      <c r="U5">
        <v>5</v>
      </c>
      <c r="V5" t="s">
        <v>54</v>
      </c>
      <c r="W5" t="s">
        <v>155</v>
      </c>
      <c r="X5" t="s">
        <v>245</v>
      </c>
      <c r="Y5">
        <v>2</v>
      </c>
      <c r="Z5">
        <v>3</v>
      </c>
      <c r="AA5">
        <v>48</v>
      </c>
      <c r="AB5">
        <v>1.298</v>
      </c>
      <c r="AC5" t="s">
        <v>155</v>
      </c>
      <c r="AD5">
        <v>4</v>
      </c>
      <c r="AE5">
        <v>4</v>
      </c>
      <c r="AF5">
        <v>0</v>
      </c>
      <c r="AG5">
        <v>1.01</v>
      </c>
      <c r="AH5">
        <v>3.0339999999999998</v>
      </c>
      <c r="AI5">
        <v>1.2969999999999999</v>
      </c>
      <c r="AJ5" s="6" t="s">
        <v>124</v>
      </c>
      <c r="AK5" s="12"/>
      <c r="AL5" s="21" t="s">
        <v>376</v>
      </c>
      <c r="AM5" s="9">
        <f>SUMIFS($AF:$AF,$G:$G,1,$I:$I,1,$O:$O,$AJ$5)/24</f>
        <v>0.25</v>
      </c>
      <c r="AN5" s="9">
        <f>SUMIFS($AF:$AF,$G:$G,1,$I:$I,2,$O:$O,$AJ$5)/24</f>
        <v>0.125</v>
      </c>
      <c r="AO5" s="9">
        <f>SUMIFS($AF:$AF,$G:$G,1,$I:$I,3,$O:$O,$AJ$5)/24</f>
        <v>0.29166666666666669</v>
      </c>
      <c r="AP5" s="9">
        <f>SUMIFS($AF:$AF,$G:$G,2,$I:$I,1,$O:$O,$AJ$5)/24</f>
        <v>0.375</v>
      </c>
      <c r="AQ5" s="9">
        <f>SUMIFS($AF:$AF,$G:$G,2,$I:$I,2,$O:$O,$AJ$5)/24</f>
        <v>0.58333333333333337</v>
      </c>
      <c r="AR5" s="9">
        <f>SUMIFS($AF:$AF,$G:$G,2,$I:$I,3,$O:$O,$AJ$5)/24</f>
        <v>0.45833333333333331</v>
      </c>
      <c r="AS5" s="9">
        <f>SUMIFS($AF:$AF,$G:$G,3,$I:$I,1,$O:$O,$AJ$5)/24</f>
        <v>0.625</v>
      </c>
      <c r="AT5" s="9">
        <f>SUMIFS($AF:$AF,$G:$G,3,$I:$I,2,$O:$O,$AJ$5)/24</f>
        <v>0.375</v>
      </c>
      <c r="AU5" s="9">
        <f>SUMIFS($AF:$AF,$G:$G,3,$I:$I,3,$O:$O,$AJ$5)/24</f>
        <v>0.45833333333333331</v>
      </c>
      <c r="AV5" s="9">
        <f>SUMIFS($AF:$AF,$G:$G,4,$I:$I,1,$O:$O,$AJ$5)/24</f>
        <v>0.58333333333333337</v>
      </c>
      <c r="AW5" s="9">
        <f>SUMIFS($AF:$AF,$G:$G,4,$I:$I,2,$O:$O,$AJ$5)/24</f>
        <v>0.54166666666666663</v>
      </c>
      <c r="AX5" s="9">
        <f>SUMIFS($AF:$AF,$G:$G,4,$I:$I,3,$O:$O,$AJ$5)/24</f>
        <v>0.625</v>
      </c>
      <c r="AY5" s="30">
        <f>AVERAGE(AM5:AN5,AP5:AX5)</f>
        <v>0.45454545454545464</v>
      </c>
    </row>
    <row r="6" spans="1:51" x14ac:dyDescent="0.35">
      <c r="A6">
        <v>202</v>
      </c>
      <c r="B6">
        <v>202</v>
      </c>
      <c r="C6" t="s">
        <v>38</v>
      </c>
      <c r="D6" t="s">
        <v>39</v>
      </c>
      <c r="E6">
        <v>1</v>
      </c>
      <c r="F6" t="s">
        <v>373</v>
      </c>
      <c r="G6">
        <v>1</v>
      </c>
      <c r="H6">
        <v>3</v>
      </c>
      <c r="I6">
        <v>1</v>
      </c>
      <c r="J6">
        <v>5</v>
      </c>
      <c r="K6">
        <v>37</v>
      </c>
      <c r="L6">
        <v>37</v>
      </c>
      <c r="M6">
        <v>2</v>
      </c>
      <c r="N6" t="s">
        <v>119</v>
      </c>
      <c r="O6" t="s">
        <v>42</v>
      </c>
      <c r="P6" t="s">
        <v>66</v>
      </c>
      <c r="Q6" t="s">
        <v>67</v>
      </c>
      <c r="R6" t="s">
        <v>80</v>
      </c>
      <c r="S6" t="s">
        <v>81</v>
      </c>
      <c r="T6" t="s">
        <v>120</v>
      </c>
      <c r="U6">
        <v>2</v>
      </c>
      <c r="V6" t="s">
        <v>82</v>
      </c>
      <c r="W6" t="s">
        <v>189</v>
      </c>
      <c r="X6" t="s">
        <v>233</v>
      </c>
      <c r="Y6">
        <v>2</v>
      </c>
      <c r="Z6">
        <v>3</v>
      </c>
      <c r="AA6">
        <v>48</v>
      </c>
      <c r="AB6">
        <v>1.048</v>
      </c>
      <c r="AC6" t="s">
        <v>189</v>
      </c>
      <c r="AD6">
        <v>4</v>
      </c>
      <c r="AE6">
        <v>5</v>
      </c>
      <c r="AF6">
        <v>0</v>
      </c>
      <c r="AG6">
        <v>1.845</v>
      </c>
      <c r="AH6">
        <v>3.0339999999999998</v>
      </c>
      <c r="AI6">
        <v>1.048</v>
      </c>
      <c r="AJ6" s="6" t="s">
        <v>201</v>
      </c>
      <c r="AK6" s="12"/>
      <c r="AL6" s="21" t="s">
        <v>377</v>
      </c>
      <c r="AM6" s="9">
        <f>SUMIFS($AF:$AF,$G:$G,1,$I:$I,1,$O:$O,$AJ$6)/24</f>
        <v>0.375</v>
      </c>
      <c r="AN6" s="9">
        <f>SUMIFS($AF:$AF,$G:$G,1,$I:$I,2,$O:$O,$AJ$6)/24</f>
        <v>0.45833333333333331</v>
      </c>
      <c r="AO6" s="9">
        <f>SUMIFS($AF:$AF,$G:$G,1,$I:$I,3,$O:$O,$AJ$6)/24</f>
        <v>0</v>
      </c>
      <c r="AP6" s="9">
        <f>SUMIFS($AF:$AF,$G:$G,2,$I:$I,1,$O:$O,$AJ$6)/24</f>
        <v>0.54166666666666663</v>
      </c>
      <c r="AQ6" s="9">
        <f>SUMIFS($AF:$AF,$G:$G,2,$I:$I,2,$O:$O,$AJ$6)/24</f>
        <v>0.29166666666666669</v>
      </c>
      <c r="AR6" s="9">
        <f>SUMIFS($AF:$AF,$G:$G,2,$I:$I,3,$O:$O,$AJ$6)/24</f>
        <v>0.41666666666666669</v>
      </c>
      <c r="AS6" s="9">
        <f>SUMIFS($AF:$AF,$G:$G,3,$I:$I,1,$O:$O,$AJ$6)/24</f>
        <v>0.33333333333333331</v>
      </c>
      <c r="AT6" s="9">
        <f>SUMIFS($AF:$AF,$G:$G,3,$I:$I,2,$O:$O,$AJ$6)/24</f>
        <v>0.45833333333333331</v>
      </c>
      <c r="AU6" s="9">
        <f>SUMIFS($AF:$AF,$G:$G,3,$I:$I,3,$O:$O,$AJ$6)/24</f>
        <v>0.625</v>
      </c>
      <c r="AV6" s="9">
        <f>SUMIFS($AF:$AF,$G:$G,4,$I:$I,1,$O:$O,$AJ$6)/24</f>
        <v>0.375</v>
      </c>
      <c r="AW6" s="9">
        <f>SUMIFS($AF:$AF,$G:$G,4,$I:$I,2,$O:$O,$AJ$6)/24</f>
        <v>0.54166666666666663</v>
      </c>
      <c r="AX6" s="9">
        <f>SUMIFS($AF:$AF,$G:$G,4,$I:$I,3,$O:$O,$AJ$6)/24</f>
        <v>0.58333333333333337</v>
      </c>
      <c r="AY6" s="30">
        <f>AVERAGE(AM6:AN6,AP6:AX6)</f>
        <v>0.45454545454545453</v>
      </c>
    </row>
    <row r="7" spans="1:51" x14ac:dyDescent="0.35">
      <c r="A7">
        <v>202</v>
      </c>
      <c r="B7">
        <v>202</v>
      </c>
      <c r="C7" t="s">
        <v>38</v>
      </c>
      <c r="D7" t="s">
        <v>39</v>
      </c>
      <c r="E7">
        <v>1</v>
      </c>
      <c r="F7" t="s">
        <v>373</v>
      </c>
      <c r="G7">
        <v>1</v>
      </c>
      <c r="H7">
        <v>3</v>
      </c>
      <c r="I7">
        <v>1</v>
      </c>
      <c r="J7">
        <v>6</v>
      </c>
      <c r="K7">
        <v>12</v>
      </c>
      <c r="L7">
        <v>12</v>
      </c>
      <c r="M7">
        <v>1</v>
      </c>
      <c r="N7" t="s">
        <v>95</v>
      </c>
      <c r="O7" t="s">
        <v>42</v>
      </c>
      <c r="P7" t="s">
        <v>78</v>
      </c>
      <c r="Q7" t="s">
        <v>79</v>
      </c>
      <c r="R7" t="s">
        <v>52</v>
      </c>
      <c r="S7" t="s">
        <v>53</v>
      </c>
      <c r="T7" t="s">
        <v>96</v>
      </c>
      <c r="U7">
        <v>2</v>
      </c>
      <c r="V7" t="s">
        <v>106</v>
      </c>
      <c r="W7" t="s">
        <v>159</v>
      </c>
      <c r="X7" t="s">
        <v>228</v>
      </c>
      <c r="Y7">
        <v>2</v>
      </c>
      <c r="Z7">
        <v>3</v>
      </c>
      <c r="AA7">
        <v>48</v>
      </c>
      <c r="AB7">
        <v>0.98899999999999999</v>
      </c>
      <c r="AC7" t="s">
        <v>96</v>
      </c>
      <c r="AD7">
        <v>1</v>
      </c>
      <c r="AE7">
        <v>2</v>
      </c>
      <c r="AF7">
        <v>1</v>
      </c>
      <c r="AG7">
        <v>0.85499999999999998</v>
      </c>
      <c r="AH7">
        <v>3.0339999999999998</v>
      </c>
      <c r="AI7">
        <v>0.98699999999999999</v>
      </c>
      <c r="AJ7" s="6"/>
      <c r="AK7" s="12"/>
      <c r="AM7" s="12"/>
      <c r="AN7" s="17"/>
      <c r="AO7" s="17"/>
      <c r="AP7" s="17"/>
    </row>
    <row r="8" spans="1:51" x14ac:dyDescent="0.35">
      <c r="A8">
        <v>202</v>
      </c>
      <c r="B8">
        <v>202</v>
      </c>
      <c r="C8" t="s">
        <v>38</v>
      </c>
      <c r="D8" t="s">
        <v>39</v>
      </c>
      <c r="E8">
        <v>1</v>
      </c>
      <c r="F8" t="s">
        <v>373</v>
      </c>
      <c r="G8">
        <v>1</v>
      </c>
      <c r="H8">
        <v>3</v>
      </c>
      <c r="I8">
        <v>1</v>
      </c>
      <c r="J8">
        <v>7</v>
      </c>
      <c r="K8">
        <v>40</v>
      </c>
      <c r="L8">
        <v>40</v>
      </c>
      <c r="M8">
        <v>2</v>
      </c>
      <c r="N8" t="s">
        <v>105</v>
      </c>
      <c r="O8" t="s">
        <v>42</v>
      </c>
      <c r="P8" t="s">
        <v>74</v>
      </c>
      <c r="Q8" t="s">
        <v>75</v>
      </c>
      <c r="R8" t="s">
        <v>52</v>
      </c>
      <c r="S8" t="s">
        <v>53</v>
      </c>
      <c r="T8" t="s">
        <v>106</v>
      </c>
      <c r="U8">
        <v>5</v>
      </c>
      <c r="V8" t="s">
        <v>76</v>
      </c>
      <c r="W8" t="s">
        <v>179</v>
      </c>
      <c r="X8" t="s">
        <v>207</v>
      </c>
      <c r="Y8">
        <v>1</v>
      </c>
      <c r="Z8">
        <v>3</v>
      </c>
      <c r="AA8">
        <v>48</v>
      </c>
      <c r="AB8">
        <v>1.2589999999999999</v>
      </c>
      <c r="AC8" t="s">
        <v>179</v>
      </c>
      <c r="AD8">
        <v>4</v>
      </c>
      <c r="AE8">
        <v>2</v>
      </c>
      <c r="AF8">
        <v>0</v>
      </c>
      <c r="AG8">
        <v>1.2330000000000001</v>
      </c>
      <c r="AH8">
        <v>3.0339999999999998</v>
      </c>
      <c r="AI8">
        <v>1.252</v>
      </c>
      <c r="AJ8" s="6"/>
      <c r="AK8" s="12"/>
      <c r="AL8" s="22" t="s">
        <v>386</v>
      </c>
      <c r="AM8" s="10" t="s">
        <v>396</v>
      </c>
      <c r="AN8" s="10" t="s">
        <v>397</v>
      </c>
      <c r="AO8" s="10" t="s">
        <v>398</v>
      </c>
      <c r="AP8" s="10" t="s">
        <v>399</v>
      </c>
      <c r="AQ8" s="10" t="s">
        <v>400</v>
      </c>
      <c r="AR8" s="10" t="s">
        <v>401</v>
      </c>
      <c r="AS8" s="10" t="s">
        <v>402</v>
      </c>
      <c r="AT8" s="10" t="s">
        <v>403</v>
      </c>
      <c r="AU8" s="10" t="s">
        <v>404</v>
      </c>
      <c r="AV8" s="10" t="s">
        <v>405</v>
      </c>
      <c r="AW8" s="10" t="s">
        <v>406</v>
      </c>
      <c r="AX8" s="10" t="s">
        <v>407</v>
      </c>
    </row>
    <row r="9" spans="1:51" x14ac:dyDescent="0.35">
      <c r="A9">
        <v>202</v>
      </c>
      <c r="B9">
        <v>202</v>
      </c>
      <c r="C9" t="s">
        <v>38</v>
      </c>
      <c r="D9" t="s">
        <v>39</v>
      </c>
      <c r="E9">
        <v>1</v>
      </c>
      <c r="F9" t="s">
        <v>373</v>
      </c>
      <c r="G9">
        <v>1</v>
      </c>
      <c r="H9">
        <v>3</v>
      </c>
      <c r="I9">
        <v>1</v>
      </c>
      <c r="J9">
        <v>8</v>
      </c>
      <c r="K9">
        <v>42</v>
      </c>
      <c r="L9">
        <v>42</v>
      </c>
      <c r="M9">
        <v>2</v>
      </c>
      <c r="N9" t="s">
        <v>113</v>
      </c>
      <c r="O9" t="s">
        <v>42</v>
      </c>
      <c r="P9" t="s">
        <v>102</v>
      </c>
      <c r="Q9" t="s">
        <v>103</v>
      </c>
      <c r="R9" t="s">
        <v>80</v>
      </c>
      <c r="S9" t="s">
        <v>81</v>
      </c>
      <c r="T9" t="s">
        <v>114</v>
      </c>
      <c r="U9">
        <v>1</v>
      </c>
      <c r="V9" t="s">
        <v>122</v>
      </c>
      <c r="W9" t="s">
        <v>255</v>
      </c>
      <c r="X9" t="s">
        <v>187</v>
      </c>
      <c r="Y9">
        <v>2</v>
      </c>
      <c r="Z9">
        <v>3</v>
      </c>
      <c r="AA9">
        <v>48</v>
      </c>
      <c r="AB9">
        <v>1.147</v>
      </c>
      <c r="AC9" t="s">
        <v>187</v>
      </c>
      <c r="AD9">
        <v>4</v>
      </c>
      <c r="AE9">
        <v>4</v>
      </c>
      <c r="AF9">
        <v>0</v>
      </c>
      <c r="AG9">
        <v>0.82699999999999996</v>
      </c>
      <c r="AH9">
        <v>3.0339999999999998</v>
      </c>
      <c r="AI9">
        <v>1.145</v>
      </c>
      <c r="AJ9" s="6"/>
      <c r="AK9" s="12"/>
      <c r="AL9" s="21" t="s">
        <v>375</v>
      </c>
      <c r="AM9" s="9">
        <f>AVERAGEIFS($AG:$AG,$AF:$AF,1,$E:$E,1,$I:$I,1,$O:$O,$AJ$4)</f>
        <v>1.87175</v>
      </c>
      <c r="AN9" s="9">
        <f>AVERAGEIFS($AG:$AG,$AF:$AF,1,$E:$E,1,$I:$I,2,$O:$O,$AJ$4)</f>
        <v>2.5619999999999998</v>
      </c>
      <c r="AO9" s="9">
        <f>AVERAGEIFS($AG:$AG,$AF:$AF,1,$E:$E,1,$I:$I,3,$O:$O,$AJ$4)</f>
        <v>1.9258333333333333</v>
      </c>
      <c r="AP9" s="9">
        <f>AVERAGEIFS($AG:$AG,$AF:$AF,1,$E:$E,2,$I:$I,1,$O:$O,$AJ$4)</f>
        <v>2.4404999999999997</v>
      </c>
      <c r="AQ9" s="9">
        <f>AVERAGEIFS($AG:$AG,$AF:$AF,1,$E:$E,2,$I:$I,2,$O:$O,$AJ$4)</f>
        <v>2.2319999999999998</v>
      </c>
      <c r="AR9" s="9">
        <f>AVERAGEIFS($AG:$AG,$AF:$AF,1,$E:$E,2,$I:$I,3,$O:$O,$AJ$4)</f>
        <v>2.4159999999999999</v>
      </c>
      <c r="AS9" s="9">
        <f>AVERAGEIFS($AG:$AG,$AF:$AF,1,$E:$E,3,$I:$I,1,$O:$O,$AJ$4)</f>
        <v>2.6708571428571433</v>
      </c>
      <c r="AT9" s="9">
        <f>AVERAGEIFS($AG:$AG,$AF:$AF,1,$E:$E,3,$I:$I,2,$O:$O,$AJ$4)</f>
        <v>1.851</v>
      </c>
      <c r="AU9" s="9">
        <f>AVERAGEIFS($AG:$AG,$AF:$AF,1,$E:$E,3,$I:$I,3,$O:$O,$AJ$4)</f>
        <v>1.8973571428571427</v>
      </c>
      <c r="AV9" s="9">
        <f>AVERAGEIFS($AG:$AG,$AF:$AF,1,$E:$E,4,$I:$I,1,$O:$O,$AJ$4)</f>
        <v>1.5884545454545453</v>
      </c>
      <c r="AW9" s="9">
        <f>AVERAGEIFS($AG:$AG,$AF:$AF,1,$E:$E,4,$I:$I,2,$O:$O,$AJ$4)</f>
        <v>1.7818888888888889</v>
      </c>
      <c r="AX9" s="9">
        <f>AVERAGEIFS($AG:$AG,$AF:$AF,1,$E:$E,4,$I:$I,3,$O:$O,$AJ$4)</f>
        <v>1.4911538461538463</v>
      </c>
      <c r="AY9" s="30">
        <f>AVERAGE(AM9:AN9,AP9:AX9)</f>
        <v>2.0729965060192335</v>
      </c>
    </row>
    <row r="10" spans="1:51" x14ac:dyDescent="0.35">
      <c r="A10">
        <v>202</v>
      </c>
      <c r="B10">
        <v>202</v>
      </c>
      <c r="C10" t="s">
        <v>38</v>
      </c>
      <c r="D10" t="s">
        <v>39</v>
      </c>
      <c r="E10">
        <v>1</v>
      </c>
      <c r="F10" t="s">
        <v>373</v>
      </c>
      <c r="G10">
        <v>1</v>
      </c>
      <c r="H10">
        <v>3</v>
      </c>
      <c r="I10">
        <v>1</v>
      </c>
      <c r="J10">
        <v>9</v>
      </c>
      <c r="K10">
        <v>38</v>
      </c>
      <c r="L10">
        <v>38</v>
      </c>
      <c r="M10">
        <v>2</v>
      </c>
      <c r="N10" t="s">
        <v>65</v>
      </c>
      <c r="O10" t="s">
        <v>42</v>
      </c>
      <c r="P10" t="s">
        <v>66</v>
      </c>
      <c r="Q10" t="s">
        <v>67</v>
      </c>
      <c r="R10" t="s">
        <v>62</v>
      </c>
      <c r="S10" t="s">
        <v>63</v>
      </c>
      <c r="T10" t="s">
        <v>68</v>
      </c>
      <c r="U10">
        <v>4</v>
      </c>
      <c r="V10" t="s">
        <v>120</v>
      </c>
      <c r="W10" t="s">
        <v>128</v>
      </c>
      <c r="X10" t="s">
        <v>238</v>
      </c>
      <c r="Y10">
        <v>1</v>
      </c>
      <c r="Z10">
        <v>3</v>
      </c>
      <c r="AA10">
        <v>48</v>
      </c>
      <c r="AB10">
        <v>1.1579999999999999</v>
      </c>
      <c r="AC10" t="s">
        <v>238</v>
      </c>
      <c r="AD10">
        <v>4</v>
      </c>
      <c r="AE10">
        <v>2</v>
      </c>
      <c r="AF10">
        <v>0</v>
      </c>
      <c r="AG10">
        <v>1.27</v>
      </c>
      <c r="AH10">
        <v>3.0339999999999998</v>
      </c>
      <c r="AI10">
        <v>1.151</v>
      </c>
      <c r="AJ10" s="6"/>
      <c r="AK10" s="3"/>
      <c r="AL10" s="21" t="s">
        <v>376</v>
      </c>
      <c r="AM10" s="9">
        <f>AVERAGEIFS($AG:$AG,$AF:$AF,1,$E:$E,1,$I:$I,1,$O:$O,$AJ$5)</f>
        <v>2.036</v>
      </c>
      <c r="AN10" s="9">
        <f>AVERAGEIFS($AG:$AG,$AF:$AF,1,$E:$E,1,$I:$I,2,$O:$O,$AJ$5)</f>
        <v>2.7216666666666662</v>
      </c>
      <c r="AO10" s="9">
        <f>AVERAGEIFS($AG:$AG,$AF:$AF,1,$E:$E,1,$I:$I,3,$O:$O,$AJ$5)</f>
        <v>1.6621428571428571</v>
      </c>
      <c r="AP10" s="9">
        <f>AVERAGEIFS($AG:$AG,$AF:$AF,1,$E:$E,2,$I:$I,1,$O:$O,$AJ$5)</f>
        <v>2.496777777777778</v>
      </c>
      <c r="AQ10" s="9">
        <f>AVERAGEIFS($AG:$AG,$AF:$AF,1,$E:$E,2,$I:$I,2,$O:$O,$AJ$5)</f>
        <v>2.5871428571428572</v>
      </c>
      <c r="AR10" s="9">
        <f>AVERAGEIFS($AG:$AG,$AF:$AF,1,$E:$E,2,$I:$I,3,$O:$O,$AJ$5)</f>
        <v>1.9503636363636365</v>
      </c>
      <c r="AS10" s="9">
        <f>AVERAGEIFS($AG:$AG,$AF:$AF,1,$E:$E,3,$I:$I,1,$O:$O,$AJ$5)</f>
        <v>1.8548666666666667</v>
      </c>
      <c r="AT10" s="9">
        <f>AVERAGEIFS($AG:$AG,$AF:$AF,1,$E:$E,3,$I:$I,2,$O:$O,$AJ$5)</f>
        <v>1.6894444444444447</v>
      </c>
      <c r="AU10" s="9">
        <f>AVERAGEIFS($AG:$AG,$AF:$AF,1,$E:$E,3,$I:$I,3,$O:$O,$AJ$5)</f>
        <v>1.6282727272727273</v>
      </c>
      <c r="AV10" s="9">
        <f>AVERAGEIFS($AG:$AG,$AF:$AF,1,$E:$E,4,$I:$I,1,$O:$O,$AJ$5)</f>
        <v>1.7188571428571433</v>
      </c>
      <c r="AW10" s="9">
        <f>AVERAGEIFS($AG:$AG,$AF:$AF,1,$E:$E,4,$I:$I,2,$O:$O,$AJ$5)</f>
        <v>1.7173076923076924</v>
      </c>
      <c r="AX10" s="9">
        <f>AVERAGEIFS($AG:$AG,$AF:$AF,1,$E:$E,4,$I:$I,3,$O:$O,$AJ$5)</f>
        <v>1.6878000000000002</v>
      </c>
      <c r="AY10" s="30">
        <f>AVERAGE(AM10:AN10,AP10:AX10)</f>
        <v>2.0080454192272374</v>
      </c>
    </row>
    <row r="11" spans="1:51" x14ac:dyDescent="0.35">
      <c r="A11">
        <v>202</v>
      </c>
      <c r="B11">
        <v>202</v>
      </c>
      <c r="C11" t="s">
        <v>38</v>
      </c>
      <c r="D11" t="s">
        <v>39</v>
      </c>
      <c r="E11">
        <v>1</v>
      </c>
      <c r="F11" t="s">
        <v>373</v>
      </c>
      <c r="G11">
        <v>1</v>
      </c>
      <c r="H11">
        <v>3</v>
      </c>
      <c r="I11">
        <v>1</v>
      </c>
      <c r="J11">
        <v>10</v>
      </c>
      <c r="K11">
        <v>6</v>
      </c>
      <c r="L11">
        <v>6</v>
      </c>
      <c r="M11">
        <v>1</v>
      </c>
      <c r="N11" t="s">
        <v>89</v>
      </c>
      <c r="O11" t="s">
        <v>42</v>
      </c>
      <c r="P11" t="s">
        <v>60</v>
      </c>
      <c r="Q11" t="s">
        <v>61</v>
      </c>
      <c r="R11" t="s">
        <v>52</v>
      </c>
      <c r="S11" t="s">
        <v>53</v>
      </c>
      <c r="T11" t="s">
        <v>90</v>
      </c>
      <c r="U11">
        <v>1</v>
      </c>
      <c r="V11" t="s">
        <v>118</v>
      </c>
      <c r="W11" t="s">
        <v>247</v>
      </c>
      <c r="X11" t="s">
        <v>193</v>
      </c>
      <c r="Y11">
        <v>2</v>
      </c>
      <c r="Z11">
        <v>3</v>
      </c>
      <c r="AA11">
        <v>48</v>
      </c>
      <c r="AB11">
        <v>0.66700000000000004</v>
      </c>
      <c r="AC11" t="s">
        <v>90</v>
      </c>
      <c r="AD11">
        <v>1</v>
      </c>
      <c r="AE11">
        <v>1</v>
      </c>
      <c r="AF11">
        <v>1</v>
      </c>
      <c r="AG11">
        <v>2</v>
      </c>
      <c r="AH11">
        <v>3.0339999999999998</v>
      </c>
      <c r="AI11">
        <v>0.66800000000000004</v>
      </c>
      <c r="AJ11" s="6"/>
      <c r="AK11" s="12"/>
      <c r="AL11" s="21" t="s">
        <v>377</v>
      </c>
      <c r="AM11" s="9">
        <f>AVERAGEIFS($AG:$AG,$AF:$AF,1,$E:$E,1,$I:$I,1,$O:$O,$AJ$6)</f>
        <v>2.355</v>
      </c>
      <c r="AN11" s="9">
        <f>AVERAGEIFS($AG:$AG,$AF:$AF,1,$E:$E,1,$I:$I,2,$O:$O,$AJ$6)</f>
        <v>1.891909090909091</v>
      </c>
      <c r="AO11" s="9"/>
      <c r="AP11" s="9">
        <f>AVERAGEIFS($AG:$AG,$AF:$AF,1,$E:$E,2,$I:$I,1,$O:$O,$AJ$6)</f>
        <v>2.3330000000000002</v>
      </c>
      <c r="AQ11" s="9">
        <f>AVERAGEIFS($AG:$AG,$AF:$AF,1,$E:$E,2,$I:$I,2,$O:$O,$AJ$6)</f>
        <v>2.1748571428571428</v>
      </c>
      <c r="AR11" s="9">
        <f>AVERAGEIFS($AG:$AG,$AF:$AF,1,$E:$E,2,$I:$I,3,$O:$O,$AJ$6)</f>
        <v>2.2269000000000001</v>
      </c>
      <c r="AS11" s="9">
        <f>AVERAGEIFS($AG:$AG,$AF:$AF,1,$E:$E,3,$I:$I,1,$O:$O,$AJ$6)</f>
        <v>2.0731250000000001</v>
      </c>
      <c r="AT11" s="9">
        <f>AVERAGEIFS($AG:$AG,$AF:$AF,1,$E:$E,3,$I:$I,2,$O:$O,$AJ$6)</f>
        <v>1.671090909090909</v>
      </c>
      <c r="AU11" s="9">
        <f>AVERAGEIFS($AG:$AG,$AF:$AF,1,$E:$E,3,$I:$I,3,$O:$O,$AJ$6)</f>
        <v>1.8900000000000001</v>
      </c>
      <c r="AV11" s="9">
        <f>AVERAGEIFS($AG:$AG,$AF:$AF,1,$E:$E,4,$I:$I,1,$O:$O,$AJ$6)</f>
        <v>1.6154444444444447</v>
      </c>
      <c r="AW11" s="9">
        <f>AVERAGEIFS($AG:$AG,$AF:$AF,1,$E:$E,4,$I:$I,2,$O:$O,$AJ$6)</f>
        <v>1.7834615384615384</v>
      </c>
      <c r="AX11" s="9">
        <f>AVERAGEIFS($AG:$AG,$AF:$AF,1,$E:$E,4,$I:$I,3,$O:$O,$AJ$6)</f>
        <v>1.6992142857142856</v>
      </c>
      <c r="AY11" s="30">
        <f>AVERAGE(AM11:AN11,AP11:AX11)</f>
        <v>1.9740002192252191</v>
      </c>
    </row>
    <row r="12" spans="1:51" x14ac:dyDescent="0.35">
      <c r="A12">
        <v>202</v>
      </c>
      <c r="B12">
        <v>202</v>
      </c>
      <c r="C12" t="s">
        <v>38</v>
      </c>
      <c r="D12" t="s">
        <v>39</v>
      </c>
      <c r="E12">
        <v>1</v>
      </c>
      <c r="F12" t="s">
        <v>373</v>
      </c>
      <c r="G12">
        <v>1</v>
      </c>
      <c r="H12">
        <v>3</v>
      </c>
      <c r="I12">
        <v>1</v>
      </c>
      <c r="J12">
        <v>11</v>
      </c>
      <c r="K12">
        <v>41</v>
      </c>
      <c r="L12">
        <v>41</v>
      </c>
      <c r="M12">
        <v>2</v>
      </c>
      <c r="N12" t="s">
        <v>101</v>
      </c>
      <c r="O12" t="s">
        <v>42</v>
      </c>
      <c r="P12" t="s">
        <v>102</v>
      </c>
      <c r="Q12" t="s">
        <v>103</v>
      </c>
      <c r="R12" t="s">
        <v>45</v>
      </c>
      <c r="S12" t="s">
        <v>46</v>
      </c>
      <c r="T12" t="s">
        <v>104</v>
      </c>
      <c r="U12">
        <v>4</v>
      </c>
      <c r="V12" t="s">
        <v>114</v>
      </c>
      <c r="W12" t="s">
        <v>183</v>
      </c>
      <c r="X12" t="s">
        <v>210</v>
      </c>
      <c r="Y12">
        <v>1</v>
      </c>
      <c r="Z12">
        <v>3</v>
      </c>
      <c r="AA12">
        <v>48</v>
      </c>
      <c r="AB12">
        <v>0.48599999999999999</v>
      </c>
      <c r="AC12" t="s">
        <v>183</v>
      </c>
      <c r="AD12">
        <v>4</v>
      </c>
      <c r="AE12">
        <v>5</v>
      </c>
      <c r="AF12">
        <v>0</v>
      </c>
      <c r="AG12">
        <v>2.1080000000000001</v>
      </c>
      <c r="AH12">
        <v>3.0339999999999998</v>
      </c>
      <c r="AI12">
        <v>0.48299999999999998</v>
      </c>
      <c r="AJ12" s="6"/>
      <c r="AK12" s="12"/>
      <c r="AM12" s="12"/>
      <c r="AN12" s="17"/>
      <c r="AO12" s="17"/>
      <c r="AP12" s="9"/>
      <c r="AQ12" s="9"/>
      <c r="AR12" s="9"/>
    </row>
    <row r="13" spans="1:51" x14ac:dyDescent="0.35">
      <c r="A13">
        <v>202</v>
      </c>
      <c r="B13">
        <v>202</v>
      </c>
      <c r="C13" t="s">
        <v>38</v>
      </c>
      <c r="D13" t="s">
        <v>39</v>
      </c>
      <c r="E13">
        <v>1</v>
      </c>
      <c r="F13" t="s">
        <v>373</v>
      </c>
      <c r="G13">
        <v>1</v>
      </c>
      <c r="H13">
        <v>3</v>
      </c>
      <c r="I13">
        <v>1</v>
      </c>
      <c r="J13">
        <v>12</v>
      </c>
      <c r="K13">
        <v>1</v>
      </c>
      <c r="L13">
        <v>1</v>
      </c>
      <c r="M13">
        <v>1</v>
      </c>
      <c r="N13" t="s">
        <v>109</v>
      </c>
      <c r="O13" t="s">
        <v>42</v>
      </c>
      <c r="P13" t="s">
        <v>98</v>
      </c>
      <c r="Q13" t="s">
        <v>99</v>
      </c>
      <c r="R13" t="s">
        <v>45</v>
      </c>
      <c r="S13" t="s">
        <v>46</v>
      </c>
      <c r="T13" t="s">
        <v>110</v>
      </c>
      <c r="U13">
        <v>1</v>
      </c>
      <c r="V13" t="s">
        <v>100</v>
      </c>
      <c r="W13" t="s">
        <v>161</v>
      </c>
      <c r="X13" t="s">
        <v>216</v>
      </c>
      <c r="Y13">
        <v>1</v>
      </c>
      <c r="Z13">
        <v>3</v>
      </c>
      <c r="AA13">
        <v>48</v>
      </c>
      <c r="AB13">
        <v>1.1559999999999999</v>
      </c>
      <c r="AC13" t="s">
        <v>100</v>
      </c>
      <c r="AD13">
        <v>2</v>
      </c>
      <c r="AE13">
        <v>2</v>
      </c>
      <c r="AF13">
        <v>0</v>
      </c>
      <c r="AG13">
        <v>2.5609999999999999</v>
      </c>
      <c r="AH13">
        <v>3.0339999999999998</v>
      </c>
      <c r="AI13">
        <v>1.157</v>
      </c>
      <c r="AJ13" s="6"/>
      <c r="AK13" s="12"/>
      <c r="AL13" s="22" t="s">
        <v>387</v>
      </c>
      <c r="AM13" s="10" t="s">
        <v>396</v>
      </c>
      <c r="AN13" s="10" t="s">
        <v>397</v>
      </c>
      <c r="AO13" s="10" t="s">
        <v>398</v>
      </c>
      <c r="AP13" s="10" t="s">
        <v>399</v>
      </c>
      <c r="AQ13" s="10" t="s">
        <v>400</v>
      </c>
      <c r="AR13" s="10" t="s">
        <v>401</v>
      </c>
      <c r="AS13" s="10" t="s">
        <v>402</v>
      </c>
      <c r="AT13" s="10" t="s">
        <v>403</v>
      </c>
      <c r="AU13" s="10" t="s">
        <v>404</v>
      </c>
      <c r="AV13" s="10" t="s">
        <v>405</v>
      </c>
      <c r="AW13" s="10" t="s">
        <v>406</v>
      </c>
      <c r="AX13" s="10" t="s">
        <v>407</v>
      </c>
    </row>
    <row r="14" spans="1:51" x14ac:dyDescent="0.35">
      <c r="A14">
        <v>202</v>
      </c>
      <c r="B14">
        <v>202</v>
      </c>
      <c r="C14" t="s">
        <v>38</v>
      </c>
      <c r="D14" t="s">
        <v>39</v>
      </c>
      <c r="E14">
        <v>1</v>
      </c>
      <c r="F14" t="s">
        <v>373</v>
      </c>
      <c r="G14">
        <v>1</v>
      </c>
      <c r="H14">
        <v>3</v>
      </c>
      <c r="I14">
        <v>1</v>
      </c>
      <c r="J14">
        <v>13</v>
      </c>
      <c r="K14">
        <v>8</v>
      </c>
      <c r="L14">
        <v>8</v>
      </c>
      <c r="M14">
        <v>1</v>
      </c>
      <c r="N14" t="s">
        <v>117</v>
      </c>
      <c r="O14" t="s">
        <v>42</v>
      </c>
      <c r="P14" t="s">
        <v>43</v>
      </c>
      <c r="Q14" t="s">
        <v>44</v>
      </c>
      <c r="R14" t="s">
        <v>52</v>
      </c>
      <c r="S14" t="s">
        <v>53</v>
      </c>
      <c r="T14" t="s">
        <v>118</v>
      </c>
      <c r="U14">
        <v>1</v>
      </c>
      <c r="V14" t="s">
        <v>47</v>
      </c>
      <c r="W14" t="s">
        <v>243</v>
      </c>
      <c r="X14" t="s">
        <v>145</v>
      </c>
      <c r="Y14">
        <v>1</v>
      </c>
      <c r="Z14">
        <v>3</v>
      </c>
      <c r="AA14">
        <v>48</v>
      </c>
      <c r="AB14">
        <v>1.167</v>
      </c>
      <c r="AC14" t="s">
        <v>145</v>
      </c>
      <c r="AD14">
        <v>4</v>
      </c>
      <c r="AE14">
        <v>2</v>
      </c>
      <c r="AF14">
        <v>0</v>
      </c>
      <c r="AG14">
        <v>1.752</v>
      </c>
      <c r="AH14">
        <v>3.0339999999999998</v>
      </c>
      <c r="AI14">
        <v>1.167</v>
      </c>
      <c r="AJ14" s="6"/>
      <c r="AK14" s="12"/>
      <c r="AL14" s="21" t="s">
        <v>375</v>
      </c>
      <c r="AM14" s="9">
        <f>AVERAGEIFS($AB:$AB,$E:$E,1,$I:$I,1,$O:$O,$AJ$4)</f>
        <v>1.1574999999999998</v>
      </c>
      <c r="AN14" s="9">
        <f>AVERAGEIFS($AB:$AB,$E:$E,1,$I:$I,2,$O:$O,$AJ$4)</f>
        <v>1.2674166666666664</v>
      </c>
      <c r="AO14" s="9">
        <f>AVERAGEIFS($AB:$AB,$E:$E,1,$I:$I,3,$O:$O,$AJ$4)</f>
        <v>1.2034583333333333</v>
      </c>
      <c r="AP14" s="9">
        <f>AVERAGEIFS($AB:$AB,$E:$E,2,$I:$I,1,$O:$O,$AJ$4)</f>
        <v>1.3465833333333335</v>
      </c>
      <c r="AQ14" s="9">
        <f>AVERAGEIFS($AB:$AB,$E:$E,2,$I:$I,2,$O:$O,$AJ$4)</f>
        <v>1.3705000000000001</v>
      </c>
      <c r="AR14" s="9">
        <f>AVERAGEIFS($AB:$AB,$E:$E,2,$I:$I,3,$O:$O,$AJ$4)</f>
        <v>1.3699583333333336</v>
      </c>
      <c r="AS14" s="9">
        <f>AVERAGEIFS($AB:$AB,$E:$E,3,$I:$I,1,$O:$O,$AJ$4)</f>
        <v>1.2419166666666668</v>
      </c>
      <c r="AT14" s="9">
        <f>AVERAGEIFS($AB:$AB,$E:$E,3,$I:$I,2,$O:$O,$AJ$4)</f>
        <v>1.2927083333333331</v>
      </c>
      <c r="AU14" s="9">
        <f>AVERAGEIFS($AB:$AB,$E:$E,3,$I:$I,3,$O:$O,$AJ$4)</f>
        <v>1.2846250000000001</v>
      </c>
      <c r="AV14" s="9">
        <f>AVERAGEIFS($AB:$AB,$E:$E,4,$I:$I,1,$O:$O,$AJ$4)</f>
        <v>1.3474166666666667</v>
      </c>
      <c r="AW14" s="9">
        <f>AVERAGEIFS($AB:$AB,$E:$E,4,$I:$I,2,$O:$O,$AJ$4)</f>
        <v>1.4284166666666664</v>
      </c>
      <c r="AX14" s="9">
        <f>AVERAGEIFS($AB:$AB,$E:$E,4,$I:$I,3,$O:$O,$AJ$4)</f>
        <v>1.4169166666666666</v>
      </c>
      <c r="AY14" s="30">
        <f>AVERAGE(AM14:AN14,AP14:AX14)</f>
        <v>1.3203598484848487</v>
      </c>
    </row>
    <row r="15" spans="1:51" x14ac:dyDescent="0.35">
      <c r="A15">
        <v>202</v>
      </c>
      <c r="B15">
        <v>202</v>
      </c>
      <c r="C15" t="s">
        <v>38</v>
      </c>
      <c r="D15" t="s">
        <v>39</v>
      </c>
      <c r="E15">
        <v>1</v>
      </c>
      <c r="F15" t="s">
        <v>373</v>
      </c>
      <c r="G15">
        <v>1</v>
      </c>
      <c r="H15">
        <v>3</v>
      </c>
      <c r="I15">
        <v>1</v>
      </c>
      <c r="J15">
        <v>14</v>
      </c>
      <c r="K15">
        <v>9</v>
      </c>
      <c r="L15">
        <v>9</v>
      </c>
      <c r="M15">
        <v>1</v>
      </c>
      <c r="N15" t="s">
        <v>55</v>
      </c>
      <c r="O15" t="s">
        <v>42</v>
      </c>
      <c r="P15" t="s">
        <v>56</v>
      </c>
      <c r="Q15" t="s">
        <v>57</v>
      </c>
      <c r="R15" t="s">
        <v>45</v>
      </c>
      <c r="S15" t="s">
        <v>46</v>
      </c>
      <c r="T15" t="s">
        <v>58</v>
      </c>
      <c r="U15">
        <v>4</v>
      </c>
      <c r="V15" t="s">
        <v>108</v>
      </c>
      <c r="W15" t="s">
        <v>133</v>
      </c>
      <c r="X15" t="s">
        <v>251</v>
      </c>
      <c r="Y15">
        <v>1</v>
      </c>
      <c r="Z15">
        <v>3</v>
      </c>
      <c r="AA15">
        <v>48</v>
      </c>
      <c r="AB15">
        <v>1.1080000000000001</v>
      </c>
      <c r="AC15" t="s">
        <v>133</v>
      </c>
      <c r="AD15">
        <v>4</v>
      </c>
      <c r="AE15">
        <v>2</v>
      </c>
      <c r="AF15">
        <v>0</v>
      </c>
      <c r="AG15">
        <v>2.8940000000000001</v>
      </c>
      <c r="AH15">
        <v>3.0339999999999998</v>
      </c>
      <c r="AI15">
        <v>1.1000000000000001</v>
      </c>
      <c r="AJ15" s="6"/>
      <c r="AK15" s="12"/>
      <c r="AL15" s="21" t="s">
        <v>376</v>
      </c>
      <c r="AM15" s="9">
        <f>AVERAGEIFS($AB:$AB,$E:$E,1,$I:$I,1,$O:$O,$AJ$5)</f>
        <v>1.2657916666666669</v>
      </c>
      <c r="AN15" s="9">
        <f>AVERAGEIFS($AB:$AB,$E:$E,1,$I:$I,2,$O:$O,$AJ$5)</f>
        <v>1.2449166666666667</v>
      </c>
      <c r="AO15" s="9">
        <f>AVERAGEIFS($AB:$AB,$E:$E,1,$I:$I,3,$O:$O,$AJ$5)</f>
        <v>1.2429166666666667</v>
      </c>
      <c r="AP15" s="9">
        <f>AVERAGEIFS($AB:$AB,$E:$E,2,$I:$I,1,$O:$O,$AJ$5)</f>
        <v>1.3765000000000003</v>
      </c>
      <c r="AQ15" s="9">
        <f>AVERAGEIFS($AB:$AB,$E:$E,2,$I:$I,2,$O:$O,$AJ$5)</f>
        <v>1.4105000000000001</v>
      </c>
      <c r="AR15" s="9">
        <f>AVERAGEIFS($AB:$AB,$E:$E,2,$I:$I,3,$O:$O,$AJ$5)</f>
        <v>1.4208333333333336</v>
      </c>
      <c r="AS15" s="9">
        <f>AVERAGEIFS($AB:$AB,$E:$E,3,$I:$I,1,$O:$O,$AJ$5)</f>
        <v>1.1855833333333334</v>
      </c>
      <c r="AT15" s="9">
        <f>AVERAGEIFS($AB:$AB,$E:$E,3,$I:$I,2,$O:$O,$AJ$5)</f>
        <v>1.2422500000000001</v>
      </c>
      <c r="AU15" s="9">
        <f>AVERAGEIFS($AB:$AB,$E:$E,3,$I:$I,3,$O:$O,$AJ$5)</f>
        <v>1.1413333333333333</v>
      </c>
      <c r="AV15" s="9">
        <f>AVERAGEIFS($AB:$AB,$E:$E,4,$I:$I,1,$O:$O,$AJ$5)</f>
        <v>1.3801249999999998</v>
      </c>
      <c r="AW15" s="9">
        <f>AVERAGEIFS($AB:$AB,$E:$E,4,$I:$I,2,$O:$O,$AJ$5)</f>
        <v>1.35025</v>
      </c>
      <c r="AX15" s="9">
        <f>AVERAGEIFS($AB:$AB,$E:$E,4,$I:$I,3,$O:$O,$AJ$5)</f>
        <v>1.4074583333333333</v>
      </c>
      <c r="AY15" s="30">
        <f>AVERAGE(AM15:AN15,AP15:AX15)</f>
        <v>1.3114128787878787</v>
      </c>
    </row>
    <row r="16" spans="1:51" x14ac:dyDescent="0.35">
      <c r="A16">
        <v>202</v>
      </c>
      <c r="B16">
        <v>202</v>
      </c>
      <c r="C16" t="s">
        <v>38</v>
      </c>
      <c r="D16" t="s">
        <v>39</v>
      </c>
      <c r="E16">
        <v>1</v>
      </c>
      <c r="F16" t="s">
        <v>373</v>
      </c>
      <c r="G16">
        <v>1</v>
      </c>
      <c r="H16">
        <v>3</v>
      </c>
      <c r="I16">
        <v>1</v>
      </c>
      <c r="J16">
        <v>15</v>
      </c>
      <c r="K16">
        <v>45</v>
      </c>
      <c r="L16">
        <v>45</v>
      </c>
      <c r="M16">
        <v>2</v>
      </c>
      <c r="N16" t="s">
        <v>83</v>
      </c>
      <c r="O16" t="s">
        <v>42</v>
      </c>
      <c r="P16" t="s">
        <v>84</v>
      </c>
      <c r="Q16" t="s">
        <v>85</v>
      </c>
      <c r="R16" t="s">
        <v>62</v>
      </c>
      <c r="S16" t="s">
        <v>63</v>
      </c>
      <c r="T16" t="s">
        <v>86</v>
      </c>
      <c r="U16">
        <v>5</v>
      </c>
      <c r="V16" t="s">
        <v>116</v>
      </c>
      <c r="W16" t="s">
        <v>225</v>
      </c>
      <c r="X16" t="s">
        <v>195</v>
      </c>
      <c r="Y16">
        <v>1</v>
      </c>
      <c r="Z16">
        <v>3</v>
      </c>
      <c r="AA16">
        <v>48</v>
      </c>
      <c r="AB16">
        <v>1.2869999999999999</v>
      </c>
      <c r="AC16" t="s">
        <v>195</v>
      </c>
      <c r="AD16">
        <v>4</v>
      </c>
      <c r="AE16">
        <v>1</v>
      </c>
      <c r="AF16">
        <v>0</v>
      </c>
      <c r="AG16">
        <v>1.845</v>
      </c>
      <c r="AH16">
        <v>3.0339999999999998</v>
      </c>
      <c r="AI16">
        <v>1.2889999999999999</v>
      </c>
      <c r="AJ16" s="6"/>
      <c r="AK16" s="12"/>
      <c r="AL16" s="21" t="s">
        <v>377</v>
      </c>
      <c r="AM16" s="9">
        <f>AVERAGEIFS($AB:$AB,$E:$E,1,$I:$I,1,$O:$O,$AJ$6)</f>
        <v>1.2816250000000002</v>
      </c>
      <c r="AN16" s="9">
        <f>AVERAGEIFS($AB:$AB,$E:$E,1,$I:$I,2,$O:$O,$AJ$6)</f>
        <v>1.2246666666666666</v>
      </c>
      <c r="AO16" s="9"/>
      <c r="AP16" s="9">
        <f>AVERAGEIFS($AB:$AB,$E:$E,2,$I:$I,1,$O:$O,$AJ$6)</f>
        <v>1.4225416666666666</v>
      </c>
      <c r="AQ16" s="9">
        <f>AVERAGEIFS($AB:$AB,$E:$E,2,$I:$I,2,$O:$O,$AJ$6)</f>
        <v>1.3262500000000002</v>
      </c>
      <c r="AR16" s="9">
        <f>AVERAGEIFS($AB:$AB,$E:$E,2,$I:$I,3,$O:$O,$AJ$6)</f>
        <v>1.4332499999999999</v>
      </c>
      <c r="AS16" s="9">
        <f>AVERAGEIFS($AB:$AB,$E:$E,3,$I:$I,1,$O:$O,$AJ$6)</f>
        <v>1.2096666666666664</v>
      </c>
      <c r="AT16" s="9">
        <f>AVERAGEIFS($AB:$AB,$E:$E,3,$I:$I,2,$O:$O,$AJ$6)</f>
        <v>1.2945416666666667</v>
      </c>
      <c r="AU16" s="9">
        <f>AVERAGEIFS($AB:$AB,$E:$E,3,$I:$I,3,$O:$O,$AJ$6)</f>
        <v>1.2245833333333334</v>
      </c>
      <c r="AV16" s="9">
        <f>AVERAGEIFS($AB:$AB,$E:$E,4,$I:$I,1,$O:$O,$AJ$6)</f>
        <v>1.4320000000000002</v>
      </c>
      <c r="AW16" s="9">
        <f>AVERAGEIFS($AB:$AB,$E:$E,4,$I:$I,2,$O:$O,$AJ$6)</f>
        <v>1.416541666666667</v>
      </c>
      <c r="AX16" s="9">
        <f>AVERAGEIFS($AB:$AB,$E:$E,4,$I:$I,3,$O:$O,$AJ$6)</f>
        <v>1.3957083333333333</v>
      </c>
      <c r="AY16" s="30">
        <f>AVERAGE(AM16:AN16,AP16:AX16)</f>
        <v>1.3328522727272729</v>
      </c>
    </row>
    <row r="17" spans="1:51" x14ac:dyDescent="0.35">
      <c r="A17">
        <v>202</v>
      </c>
      <c r="B17">
        <v>202</v>
      </c>
      <c r="C17" t="s">
        <v>38</v>
      </c>
      <c r="D17" t="s">
        <v>39</v>
      </c>
      <c r="E17">
        <v>1</v>
      </c>
      <c r="F17" t="s">
        <v>373</v>
      </c>
      <c r="G17">
        <v>1</v>
      </c>
      <c r="H17">
        <v>3</v>
      </c>
      <c r="I17">
        <v>1</v>
      </c>
      <c r="J17">
        <v>16</v>
      </c>
      <c r="K17">
        <v>5</v>
      </c>
      <c r="L17">
        <v>5</v>
      </c>
      <c r="M17">
        <v>1</v>
      </c>
      <c r="N17" t="s">
        <v>59</v>
      </c>
      <c r="O17" t="s">
        <v>42</v>
      </c>
      <c r="P17" t="s">
        <v>60</v>
      </c>
      <c r="Q17" t="s">
        <v>61</v>
      </c>
      <c r="R17" t="s">
        <v>62</v>
      </c>
      <c r="S17" t="s">
        <v>63</v>
      </c>
      <c r="T17" t="s">
        <v>64</v>
      </c>
      <c r="U17">
        <v>4</v>
      </c>
      <c r="V17" t="s">
        <v>90</v>
      </c>
      <c r="W17" t="s">
        <v>257</v>
      </c>
      <c r="X17" t="s">
        <v>137</v>
      </c>
      <c r="Y17">
        <v>1</v>
      </c>
      <c r="Z17">
        <v>3</v>
      </c>
      <c r="AA17">
        <v>48</v>
      </c>
      <c r="AB17">
        <v>1.409</v>
      </c>
      <c r="AC17" t="s">
        <v>137</v>
      </c>
      <c r="AD17">
        <v>4</v>
      </c>
      <c r="AE17">
        <v>2</v>
      </c>
      <c r="AF17">
        <v>0</v>
      </c>
      <c r="AG17">
        <v>1.736</v>
      </c>
      <c r="AH17">
        <v>3.0339999999999998</v>
      </c>
      <c r="AI17">
        <v>1.4</v>
      </c>
      <c r="AJ17" s="6"/>
      <c r="AK17" s="3"/>
      <c r="AP17" s="17"/>
      <c r="AQ17" s="12"/>
      <c r="AR17" s="10"/>
      <c r="AS17" s="17"/>
      <c r="AT17" s="17"/>
      <c r="AU17" s="9"/>
      <c r="AV17" s="17"/>
      <c r="AW17" s="17"/>
      <c r="AX17" s="9"/>
    </row>
    <row r="18" spans="1:51" x14ac:dyDescent="0.35">
      <c r="A18">
        <v>202</v>
      </c>
      <c r="B18">
        <v>202</v>
      </c>
      <c r="C18" t="s">
        <v>38</v>
      </c>
      <c r="D18" t="s">
        <v>39</v>
      </c>
      <c r="E18">
        <v>1</v>
      </c>
      <c r="F18" t="s">
        <v>373</v>
      </c>
      <c r="G18">
        <v>1</v>
      </c>
      <c r="H18">
        <v>3</v>
      </c>
      <c r="I18">
        <v>1</v>
      </c>
      <c r="J18">
        <v>17</v>
      </c>
      <c r="K18">
        <v>4</v>
      </c>
      <c r="L18">
        <v>4</v>
      </c>
      <c r="M18">
        <v>1</v>
      </c>
      <c r="N18" t="s">
        <v>69</v>
      </c>
      <c r="O18" t="s">
        <v>42</v>
      </c>
      <c r="P18" t="s">
        <v>70</v>
      </c>
      <c r="Q18" t="s">
        <v>71</v>
      </c>
      <c r="R18" t="s">
        <v>62</v>
      </c>
      <c r="S18" t="s">
        <v>63</v>
      </c>
      <c r="T18" t="s">
        <v>72</v>
      </c>
      <c r="U18">
        <v>5</v>
      </c>
      <c r="V18" t="s">
        <v>64</v>
      </c>
      <c r="W18" t="s">
        <v>230</v>
      </c>
      <c r="X18" t="s">
        <v>141</v>
      </c>
      <c r="Y18">
        <v>2</v>
      </c>
      <c r="Z18">
        <v>3</v>
      </c>
      <c r="AA18">
        <v>48</v>
      </c>
      <c r="AB18">
        <v>1.276</v>
      </c>
      <c r="AC18" t="s">
        <v>72</v>
      </c>
      <c r="AD18">
        <v>1</v>
      </c>
      <c r="AE18">
        <v>5</v>
      </c>
      <c r="AF18">
        <v>1</v>
      </c>
      <c r="AG18">
        <v>1.6459999999999999</v>
      </c>
      <c r="AH18">
        <v>3.0339999999999998</v>
      </c>
      <c r="AI18">
        <v>1.2789999999999999</v>
      </c>
      <c r="AJ18" s="6"/>
      <c r="AK18" s="12"/>
      <c r="AP18" s="17"/>
      <c r="AU18" s="9"/>
      <c r="AX18" s="9"/>
    </row>
    <row r="19" spans="1:51" x14ac:dyDescent="0.35">
      <c r="A19">
        <v>202</v>
      </c>
      <c r="B19">
        <v>202</v>
      </c>
      <c r="C19" t="s">
        <v>38</v>
      </c>
      <c r="D19" t="s">
        <v>39</v>
      </c>
      <c r="E19">
        <v>1</v>
      </c>
      <c r="F19" t="s">
        <v>373</v>
      </c>
      <c r="G19">
        <v>1</v>
      </c>
      <c r="H19">
        <v>3</v>
      </c>
      <c r="I19">
        <v>1</v>
      </c>
      <c r="J19">
        <v>18</v>
      </c>
      <c r="K19">
        <v>7</v>
      </c>
      <c r="L19">
        <v>7</v>
      </c>
      <c r="M19">
        <v>1</v>
      </c>
      <c r="N19" t="s">
        <v>41</v>
      </c>
      <c r="O19" t="s">
        <v>42</v>
      </c>
      <c r="P19" t="s">
        <v>43</v>
      </c>
      <c r="Q19" t="s">
        <v>44</v>
      </c>
      <c r="R19" t="s">
        <v>45</v>
      </c>
      <c r="S19" t="s">
        <v>46</v>
      </c>
      <c r="T19" t="s">
        <v>47</v>
      </c>
      <c r="U19">
        <v>1</v>
      </c>
      <c r="V19" t="s">
        <v>58</v>
      </c>
      <c r="W19" t="s">
        <v>261</v>
      </c>
      <c r="X19" t="s">
        <v>165</v>
      </c>
      <c r="Y19">
        <v>2</v>
      </c>
      <c r="Z19">
        <v>3</v>
      </c>
      <c r="AA19">
        <v>48</v>
      </c>
      <c r="AB19">
        <v>1.3280000000000001</v>
      </c>
      <c r="AC19" t="s">
        <v>261</v>
      </c>
      <c r="AD19">
        <v>4</v>
      </c>
      <c r="AE19">
        <v>4</v>
      </c>
      <c r="AF19">
        <v>0</v>
      </c>
      <c r="AG19">
        <v>2.552</v>
      </c>
      <c r="AH19">
        <v>3.0339999999999998</v>
      </c>
      <c r="AI19">
        <v>1.325</v>
      </c>
      <c r="AK19" s="12"/>
      <c r="AM19" s="18" t="s">
        <v>388</v>
      </c>
      <c r="AO19" s="12"/>
    </row>
    <row r="20" spans="1:51" x14ac:dyDescent="0.35">
      <c r="A20">
        <v>202</v>
      </c>
      <c r="B20">
        <v>202</v>
      </c>
      <c r="C20" t="s">
        <v>38</v>
      </c>
      <c r="D20" t="s">
        <v>39</v>
      </c>
      <c r="E20">
        <v>1</v>
      </c>
      <c r="F20" t="s">
        <v>373</v>
      </c>
      <c r="G20">
        <v>1</v>
      </c>
      <c r="H20">
        <v>3</v>
      </c>
      <c r="I20">
        <v>1</v>
      </c>
      <c r="J20">
        <v>19</v>
      </c>
      <c r="K20">
        <v>39</v>
      </c>
      <c r="L20">
        <v>39</v>
      </c>
      <c r="M20">
        <v>2</v>
      </c>
      <c r="N20" t="s">
        <v>73</v>
      </c>
      <c r="O20" t="s">
        <v>42</v>
      </c>
      <c r="P20" t="s">
        <v>74</v>
      </c>
      <c r="Q20" t="s">
        <v>75</v>
      </c>
      <c r="R20" t="s">
        <v>45</v>
      </c>
      <c r="S20" t="s">
        <v>46</v>
      </c>
      <c r="T20" t="s">
        <v>76</v>
      </c>
      <c r="U20">
        <v>4</v>
      </c>
      <c r="V20" t="s">
        <v>110</v>
      </c>
      <c r="W20" t="s">
        <v>151</v>
      </c>
      <c r="X20" t="s">
        <v>253</v>
      </c>
      <c r="Y20">
        <v>2</v>
      </c>
      <c r="Z20">
        <v>3</v>
      </c>
      <c r="AA20">
        <v>48</v>
      </c>
      <c r="AB20">
        <v>1.266</v>
      </c>
      <c r="AC20" t="s">
        <v>253</v>
      </c>
      <c r="AD20">
        <v>4</v>
      </c>
      <c r="AE20">
        <v>5</v>
      </c>
      <c r="AF20">
        <v>0</v>
      </c>
      <c r="AG20">
        <v>2.78</v>
      </c>
      <c r="AH20">
        <v>3.0339999999999998</v>
      </c>
      <c r="AI20">
        <v>1.268</v>
      </c>
      <c r="AJ20" s="12"/>
      <c r="AK20" s="12"/>
      <c r="AL20" s="19" t="s">
        <v>375</v>
      </c>
      <c r="AM20" s="10" t="s">
        <v>396</v>
      </c>
      <c r="AN20" s="10" t="s">
        <v>397</v>
      </c>
      <c r="AO20" s="10" t="s">
        <v>398</v>
      </c>
      <c r="AP20" s="10" t="s">
        <v>399</v>
      </c>
      <c r="AQ20" s="10" t="s">
        <v>400</v>
      </c>
      <c r="AR20" s="10" t="s">
        <v>401</v>
      </c>
      <c r="AS20" s="10" t="s">
        <v>402</v>
      </c>
      <c r="AT20" s="10" t="s">
        <v>403</v>
      </c>
      <c r="AU20" s="10" t="s">
        <v>404</v>
      </c>
      <c r="AV20" s="10" t="s">
        <v>405</v>
      </c>
      <c r="AW20" s="10" t="s">
        <v>406</v>
      </c>
      <c r="AX20" s="10" t="s">
        <v>407</v>
      </c>
    </row>
    <row r="21" spans="1:51" x14ac:dyDescent="0.35">
      <c r="A21">
        <v>202</v>
      </c>
      <c r="B21">
        <v>202</v>
      </c>
      <c r="C21" t="s">
        <v>38</v>
      </c>
      <c r="D21" t="s">
        <v>39</v>
      </c>
      <c r="E21">
        <v>1</v>
      </c>
      <c r="F21" t="s">
        <v>373</v>
      </c>
      <c r="G21">
        <v>1</v>
      </c>
      <c r="H21">
        <v>3</v>
      </c>
      <c r="I21">
        <v>1</v>
      </c>
      <c r="J21">
        <v>20</v>
      </c>
      <c r="K21">
        <v>44</v>
      </c>
      <c r="L21">
        <v>44</v>
      </c>
      <c r="M21">
        <v>2</v>
      </c>
      <c r="N21" t="s">
        <v>91</v>
      </c>
      <c r="O21" t="s">
        <v>42</v>
      </c>
      <c r="P21" t="s">
        <v>92</v>
      </c>
      <c r="Q21" t="s">
        <v>93</v>
      </c>
      <c r="R21" t="s">
        <v>62</v>
      </c>
      <c r="S21" t="s">
        <v>63</v>
      </c>
      <c r="T21" t="s">
        <v>94</v>
      </c>
      <c r="U21">
        <v>1</v>
      </c>
      <c r="V21" t="s">
        <v>68</v>
      </c>
      <c r="W21" t="s">
        <v>213</v>
      </c>
      <c r="X21" t="s">
        <v>199</v>
      </c>
      <c r="Y21">
        <v>2</v>
      </c>
      <c r="Z21">
        <v>3</v>
      </c>
      <c r="AA21">
        <v>48</v>
      </c>
      <c r="AB21">
        <v>1.5669999999999999</v>
      </c>
      <c r="AC21" t="s">
        <v>94</v>
      </c>
      <c r="AD21">
        <v>1</v>
      </c>
      <c r="AE21">
        <v>1</v>
      </c>
      <c r="AF21">
        <v>1</v>
      </c>
      <c r="AG21">
        <v>2.9860000000000002</v>
      </c>
      <c r="AH21">
        <v>3.0339999999999998</v>
      </c>
      <c r="AI21">
        <v>1.5680000000000001</v>
      </c>
      <c r="AJ21" s="12"/>
      <c r="AK21" s="12"/>
      <c r="AL21" s="21" t="s">
        <v>390</v>
      </c>
      <c r="AM21" s="9">
        <f>COUNTIFS($E:$E,1,$I:$I,1,$O:$O,$AJ$4,$Y:$Y,1,$AF:$AF,1)/12</f>
        <v>0</v>
      </c>
      <c r="AN21" s="9">
        <f>COUNTIFS($E:$E,1,$I:$I,2,$O:$O,$AJ$4,$Y:$Y,1,$AF:$AF,1)/12</f>
        <v>8.3333333333333329E-2</v>
      </c>
      <c r="AO21" s="9">
        <f>COUNTIFS($E:$E,1,$I:$I,3,$O:$O,$AJ$4,$Y:$Y,1,$AF:$AF,1)/12</f>
        <v>0.25</v>
      </c>
      <c r="AP21" s="9">
        <f>COUNTIFS($E:$E,2,$I:$I,1,$O:$O,$AJ$4,$Y:$Y,1,$AF:$AF,1)/12</f>
        <v>0.33333333333333331</v>
      </c>
      <c r="AQ21" s="9">
        <f>COUNTIFS($E:$E,2,$I:$I,2,$O:$O,$AJ$4,$Y:$Y,1,$AF:$AF,1)/12</f>
        <v>0.25</v>
      </c>
      <c r="AR21" s="9">
        <f>COUNTIFS($E:$E,2,$I:$I,3,$O:$O,$AJ$4,$Y:$Y,1,$AF:$AF,1)/12</f>
        <v>0.33333333333333331</v>
      </c>
      <c r="AS21" s="9">
        <f>COUNTIFS($E:$E,3,$I:$I,1,$O:$O,$AJ$4,$Y:$Y,1,$AF:$AF,1)/12</f>
        <v>0.16666666666666666</v>
      </c>
      <c r="AT21" s="9">
        <f>COUNTIFS($E:$E,3,$I:$I,2,$O:$O,$AJ$4,$Y:$Y,1,$AF:$AF,1)/12</f>
        <v>0.41666666666666669</v>
      </c>
      <c r="AU21" s="9">
        <f>COUNTIFS($E:$E,3,$I:$I,3,$O:$O,$AJ$4,$Y:$Y,1,$AF:$AF,1)/12</f>
        <v>0.41666666666666669</v>
      </c>
      <c r="AV21" s="9">
        <f>COUNTIFS($E:$E,4,$I:$I,1,$O:$O,$AJ$4,$Y:$Y,1,$AF:$AF,1)/12</f>
        <v>0.5</v>
      </c>
      <c r="AW21" s="9">
        <f>COUNTIFS($E:$E,4,$I:$I,2,$O:$O,$AJ$4,$Y:$Y,1,$AF:$AF,1)/12</f>
        <v>0.25</v>
      </c>
      <c r="AX21" s="9">
        <f>COUNTIFS($E:$E,4,$I:$I,3,$O:$O,$AJ$4,$Y:$Y,1,$AF:$AF,1)/12</f>
        <v>0.58333333333333337</v>
      </c>
      <c r="AY21" s="30">
        <f>AVERAGE(AM21:AN21,AP21:AX21)</f>
        <v>0.30303030303030304</v>
      </c>
    </row>
    <row r="22" spans="1:51" x14ac:dyDescent="0.35">
      <c r="A22">
        <v>202</v>
      </c>
      <c r="B22">
        <v>202</v>
      </c>
      <c r="C22" t="s">
        <v>38</v>
      </c>
      <c r="D22" t="s">
        <v>39</v>
      </c>
      <c r="E22">
        <v>1</v>
      </c>
      <c r="F22" t="s">
        <v>373</v>
      </c>
      <c r="G22">
        <v>1</v>
      </c>
      <c r="H22">
        <v>3</v>
      </c>
      <c r="I22">
        <v>1</v>
      </c>
      <c r="J22">
        <v>21</v>
      </c>
      <c r="K22">
        <v>47</v>
      </c>
      <c r="L22">
        <v>47</v>
      </c>
      <c r="M22">
        <v>2</v>
      </c>
      <c r="N22" t="s">
        <v>87</v>
      </c>
      <c r="O22" t="s">
        <v>42</v>
      </c>
      <c r="P22" t="s">
        <v>50</v>
      </c>
      <c r="Q22" t="s">
        <v>51</v>
      </c>
      <c r="R22" t="s">
        <v>45</v>
      </c>
      <c r="S22" t="s">
        <v>46</v>
      </c>
      <c r="T22" t="s">
        <v>88</v>
      </c>
      <c r="U22">
        <v>5</v>
      </c>
      <c r="V22" t="s">
        <v>104</v>
      </c>
      <c r="W22" t="s">
        <v>219</v>
      </c>
      <c r="X22" t="s">
        <v>175</v>
      </c>
      <c r="Y22">
        <v>2</v>
      </c>
      <c r="Z22">
        <v>3</v>
      </c>
      <c r="AA22">
        <v>48</v>
      </c>
      <c r="AB22">
        <v>1.2989999999999999</v>
      </c>
      <c r="AC22" t="s">
        <v>175</v>
      </c>
      <c r="AD22">
        <v>4</v>
      </c>
      <c r="AE22">
        <v>4</v>
      </c>
      <c r="AF22">
        <v>0</v>
      </c>
      <c r="AG22">
        <v>1.0049999999999999</v>
      </c>
      <c r="AH22">
        <v>3.0339999999999998</v>
      </c>
      <c r="AI22">
        <v>1.292</v>
      </c>
      <c r="AJ22" s="12"/>
      <c r="AK22" s="12"/>
      <c r="AL22" s="21" t="s">
        <v>391</v>
      </c>
      <c r="AM22" s="9">
        <f>COUNTIFS($E:$E,1,$I:$I,1,$O:$O,$AJ$4,$AD:$AD,2)/12</f>
        <v>0.33333333333333331</v>
      </c>
      <c r="AN22" s="9">
        <f>COUNTIFS($E:$E,1,$I:$I,2,$O:$O,$AJ$4,$AD:$AD,2)/12</f>
        <v>0.41666666666666669</v>
      </c>
      <c r="AO22" s="9">
        <f>COUNTIFS($E:$E,1,$I:$I,3,$O:$O,$AJ$4,$AD:$AD,2)/12</f>
        <v>0.25</v>
      </c>
      <c r="AP22" s="9">
        <f>COUNTIFS($E:$E,2,$I:$I,1,$O:$O,$AJ$4,$AD:$AD,2)/12</f>
        <v>0.16666666666666666</v>
      </c>
      <c r="AQ22" s="9">
        <f>COUNTIFS($E:$E,2,$I:$I,2,$O:$O,$AJ$4,$AD:$AD,2)/12</f>
        <v>0.16666666666666666</v>
      </c>
      <c r="AR22" s="9">
        <f>COUNTIFS($E:$E,2,$I:$I,3,$O:$O,$AJ$4,$AD:$AD,2)/12</f>
        <v>0.25</v>
      </c>
      <c r="AS22" s="9">
        <f>COUNTIFS($E:$E,3,$I:$I,1,$O:$O,$AJ$4,$AD:$AD,2)/12</f>
        <v>0.41666666666666669</v>
      </c>
      <c r="AT22" s="9">
        <f>COUNTIFS($E:$E,3,$I:$I,2,$O:$O,$AJ$4,$AD:$AD,2)/12</f>
        <v>0.25</v>
      </c>
      <c r="AU22" s="9">
        <f>COUNTIFS($E:$E,3,$I:$I,3,$O:$O,$AJ$4,$AD:$AD,2)/12</f>
        <v>0.33333333333333331</v>
      </c>
      <c r="AV22" s="9">
        <f>COUNTIFS($E:$E,4,$I:$I,1,$O:$O,$AJ$4,$AD:$AD,2)/12</f>
        <v>0.25</v>
      </c>
      <c r="AW22" s="9">
        <f>COUNTIFS($E:$E,4,$I:$I,2,$O:$O,$AJ$4,$AD:$AD,2)/12</f>
        <v>0.5</v>
      </c>
      <c r="AX22" s="9">
        <f>COUNTIFS($E:$E,4,$I:$I,3,$O:$O,$AJ$4,$AD:$AD,2)/12</f>
        <v>0.16666666666666666</v>
      </c>
      <c r="AY22" s="30">
        <f>AVERAGE(AM22:AN22,AP22:AX22)</f>
        <v>0.29545454545454547</v>
      </c>
    </row>
    <row r="23" spans="1:51" x14ac:dyDescent="0.35">
      <c r="A23">
        <v>202</v>
      </c>
      <c r="B23">
        <v>202</v>
      </c>
      <c r="C23" t="s">
        <v>38</v>
      </c>
      <c r="D23" t="s">
        <v>39</v>
      </c>
      <c r="E23">
        <v>1</v>
      </c>
      <c r="F23" t="s">
        <v>373</v>
      </c>
      <c r="G23">
        <v>1</v>
      </c>
      <c r="H23">
        <v>3</v>
      </c>
      <c r="I23">
        <v>1</v>
      </c>
      <c r="J23">
        <v>22</v>
      </c>
      <c r="K23">
        <v>11</v>
      </c>
      <c r="L23">
        <v>11</v>
      </c>
      <c r="M23">
        <v>1</v>
      </c>
      <c r="N23" t="s">
        <v>77</v>
      </c>
      <c r="O23" t="s">
        <v>42</v>
      </c>
      <c r="P23" t="s">
        <v>78</v>
      </c>
      <c r="Q23" t="s">
        <v>79</v>
      </c>
      <c r="R23" t="s">
        <v>80</v>
      </c>
      <c r="S23" t="s">
        <v>81</v>
      </c>
      <c r="T23" t="s">
        <v>82</v>
      </c>
      <c r="U23">
        <v>1</v>
      </c>
      <c r="V23" t="s">
        <v>96</v>
      </c>
      <c r="W23" t="s">
        <v>173</v>
      </c>
      <c r="X23" t="s">
        <v>222</v>
      </c>
      <c r="Y23">
        <v>1</v>
      </c>
      <c r="Z23">
        <v>3</v>
      </c>
      <c r="AA23">
        <v>48</v>
      </c>
      <c r="AB23">
        <v>1.069</v>
      </c>
      <c r="AC23" t="s">
        <v>96</v>
      </c>
      <c r="AD23">
        <v>2</v>
      </c>
      <c r="AE23">
        <v>2</v>
      </c>
      <c r="AF23">
        <v>0</v>
      </c>
      <c r="AG23">
        <v>2.177</v>
      </c>
      <c r="AH23">
        <v>3.0339999999999998</v>
      </c>
      <c r="AI23">
        <v>1.0649999999999999</v>
      </c>
      <c r="AJ23" s="6"/>
      <c r="AK23" s="12"/>
      <c r="AL23" s="21" t="s">
        <v>392</v>
      </c>
      <c r="AM23" s="9">
        <f t="shared" ref="AM23:AX23" si="0">SUM(AM21,AM22)</f>
        <v>0.33333333333333331</v>
      </c>
      <c r="AN23" s="9">
        <f t="shared" si="0"/>
        <v>0.5</v>
      </c>
      <c r="AO23" s="9">
        <f t="shared" si="0"/>
        <v>0.5</v>
      </c>
      <c r="AP23" s="9">
        <f t="shared" si="0"/>
        <v>0.5</v>
      </c>
      <c r="AQ23" s="9">
        <f t="shared" si="0"/>
        <v>0.41666666666666663</v>
      </c>
      <c r="AR23" s="9">
        <f t="shared" si="0"/>
        <v>0.58333333333333326</v>
      </c>
      <c r="AS23" s="9">
        <f t="shared" si="0"/>
        <v>0.58333333333333337</v>
      </c>
      <c r="AT23" s="9">
        <f t="shared" si="0"/>
        <v>0.66666666666666674</v>
      </c>
      <c r="AU23" s="9">
        <f t="shared" si="0"/>
        <v>0.75</v>
      </c>
      <c r="AV23" s="9">
        <f t="shared" si="0"/>
        <v>0.75</v>
      </c>
      <c r="AW23" s="9">
        <f t="shared" si="0"/>
        <v>0.75</v>
      </c>
      <c r="AX23" s="9">
        <f t="shared" si="0"/>
        <v>0.75</v>
      </c>
      <c r="AY23" s="30">
        <f>AVERAGE(AM23:AN23,AP23:AX23)</f>
        <v>0.59848484848484851</v>
      </c>
    </row>
    <row r="24" spans="1:51" x14ac:dyDescent="0.35">
      <c r="A24">
        <v>202</v>
      </c>
      <c r="B24">
        <v>202</v>
      </c>
      <c r="C24" t="s">
        <v>38</v>
      </c>
      <c r="D24" t="s">
        <v>39</v>
      </c>
      <c r="E24">
        <v>1</v>
      </c>
      <c r="F24" t="s">
        <v>373</v>
      </c>
      <c r="G24">
        <v>1</v>
      </c>
      <c r="H24">
        <v>3</v>
      </c>
      <c r="I24">
        <v>1</v>
      </c>
      <c r="J24">
        <v>23</v>
      </c>
      <c r="K24">
        <v>3</v>
      </c>
      <c r="L24">
        <v>3</v>
      </c>
      <c r="M24">
        <v>1</v>
      </c>
      <c r="N24" t="s">
        <v>121</v>
      </c>
      <c r="O24" t="s">
        <v>42</v>
      </c>
      <c r="P24" t="s">
        <v>70</v>
      </c>
      <c r="Q24" t="s">
        <v>71</v>
      </c>
      <c r="R24" t="s">
        <v>80</v>
      </c>
      <c r="S24" t="s">
        <v>81</v>
      </c>
      <c r="T24" t="s">
        <v>122</v>
      </c>
      <c r="U24">
        <v>4</v>
      </c>
      <c r="V24" t="s">
        <v>72</v>
      </c>
      <c r="W24" t="s">
        <v>197</v>
      </c>
      <c r="X24" t="s">
        <v>249</v>
      </c>
      <c r="Y24">
        <v>1</v>
      </c>
      <c r="Z24">
        <v>3</v>
      </c>
      <c r="AA24">
        <v>48</v>
      </c>
      <c r="AB24">
        <v>1.278</v>
      </c>
      <c r="AC24" t="s">
        <v>197</v>
      </c>
      <c r="AD24">
        <v>4</v>
      </c>
      <c r="AE24">
        <v>5</v>
      </c>
      <c r="AF24">
        <v>0</v>
      </c>
      <c r="AG24">
        <v>1.6060000000000001</v>
      </c>
      <c r="AH24">
        <v>3.0339999999999998</v>
      </c>
      <c r="AI24">
        <v>1.278</v>
      </c>
      <c r="AJ24" s="6"/>
      <c r="AK24" s="12"/>
      <c r="AL24" s="21"/>
      <c r="AM24" s="10"/>
      <c r="AN24" s="17"/>
      <c r="AO24" s="17"/>
    </row>
    <row r="25" spans="1:51" x14ac:dyDescent="0.35">
      <c r="A25">
        <v>202</v>
      </c>
      <c r="B25">
        <v>202</v>
      </c>
      <c r="C25" t="s">
        <v>38</v>
      </c>
      <c r="D25" t="s">
        <v>39</v>
      </c>
      <c r="E25">
        <v>1</v>
      </c>
      <c r="F25" t="s">
        <v>373</v>
      </c>
      <c r="G25">
        <v>1</v>
      </c>
      <c r="H25">
        <v>3</v>
      </c>
      <c r="I25">
        <v>1</v>
      </c>
      <c r="J25">
        <v>24</v>
      </c>
      <c r="K25">
        <v>2</v>
      </c>
      <c r="L25">
        <v>2</v>
      </c>
      <c r="M25">
        <v>1</v>
      </c>
      <c r="N25" t="s">
        <v>97</v>
      </c>
      <c r="O25" t="s">
        <v>42</v>
      </c>
      <c r="P25" t="s">
        <v>98</v>
      </c>
      <c r="Q25" t="s">
        <v>99</v>
      </c>
      <c r="R25" t="s">
        <v>80</v>
      </c>
      <c r="S25" t="s">
        <v>81</v>
      </c>
      <c r="T25" t="s">
        <v>100</v>
      </c>
      <c r="U25">
        <v>1</v>
      </c>
      <c r="V25" t="s">
        <v>112</v>
      </c>
      <c r="W25" t="s">
        <v>236</v>
      </c>
      <c r="X25" t="s">
        <v>148</v>
      </c>
      <c r="Y25">
        <v>2</v>
      </c>
      <c r="Z25">
        <v>3</v>
      </c>
      <c r="AA25">
        <v>48</v>
      </c>
      <c r="AB25">
        <v>1.048</v>
      </c>
      <c r="AC25" t="s">
        <v>112</v>
      </c>
      <c r="AD25">
        <v>3</v>
      </c>
      <c r="AE25">
        <v>2</v>
      </c>
      <c r="AF25">
        <v>0</v>
      </c>
      <c r="AG25">
        <v>1.667</v>
      </c>
      <c r="AH25">
        <v>3.0339999999999998</v>
      </c>
      <c r="AI25">
        <v>1.04</v>
      </c>
      <c r="AJ25" s="6"/>
      <c r="AK25" s="12"/>
      <c r="AL25" s="24" t="s">
        <v>376</v>
      </c>
      <c r="AM25" s="10" t="s">
        <v>396</v>
      </c>
      <c r="AN25" s="10" t="s">
        <v>397</v>
      </c>
      <c r="AO25" s="10" t="s">
        <v>398</v>
      </c>
      <c r="AP25" s="10" t="s">
        <v>399</v>
      </c>
      <c r="AQ25" s="10" t="s">
        <v>400</v>
      </c>
      <c r="AR25" s="10" t="s">
        <v>401</v>
      </c>
      <c r="AS25" s="10" t="s">
        <v>402</v>
      </c>
      <c r="AT25" s="10" t="s">
        <v>403</v>
      </c>
      <c r="AU25" s="10" t="s">
        <v>404</v>
      </c>
      <c r="AV25" s="10" t="s">
        <v>405</v>
      </c>
      <c r="AW25" s="10" t="s">
        <v>406</v>
      </c>
      <c r="AX25" s="10" t="s">
        <v>407</v>
      </c>
    </row>
    <row r="26" spans="1:51" x14ac:dyDescent="0.35">
      <c r="A26">
        <v>202</v>
      </c>
      <c r="B26">
        <v>202</v>
      </c>
      <c r="C26" t="s">
        <v>38</v>
      </c>
      <c r="D26" t="s">
        <v>39</v>
      </c>
      <c r="E26">
        <v>1</v>
      </c>
      <c r="F26" t="s">
        <v>373</v>
      </c>
      <c r="G26">
        <v>1</v>
      </c>
      <c r="H26">
        <v>3</v>
      </c>
      <c r="I26">
        <v>1</v>
      </c>
      <c r="J26">
        <v>25</v>
      </c>
      <c r="K26">
        <v>54</v>
      </c>
      <c r="L26">
        <v>54</v>
      </c>
      <c r="M26">
        <v>2</v>
      </c>
      <c r="N26" t="s">
        <v>142</v>
      </c>
      <c r="O26" t="s">
        <v>124</v>
      </c>
      <c r="P26" t="s">
        <v>143</v>
      </c>
      <c r="Q26" t="s">
        <v>144</v>
      </c>
      <c r="R26" t="s">
        <v>132</v>
      </c>
      <c r="S26" t="s">
        <v>81</v>
      </c>
      <c r="T26" t="s">
        <v>145</v>
      </c>
      <c r="U26">
        <v>4</v>
      </c>
      <c r="V26" t="s">
        <v>133</v>
      </c>
      <c r="W26" t="s">
        <v>249</v>
      </c>
      <c r="X26" t="s">
        <v>88</v>
      </c>
      <c r="Y26">
        <v>2</v>
      </c>
      <c r="Z26">
        <v>3</v>
      </c>
      <c r="AA26">
        <v>48</v>
      </c>
      <c r="AB26">
        <v>1.246</v>
      </c>
      <c r="AC26" t="s">
        <v>145</v>
      </c>
      <c r="AD26">
        <v>1</v>
      </c>
      <c r="AE26">
        <v>4</v>
      </c>
      <c r="AF26">
        <v>1</v>
      </c>
      <c r="AG26">
        <v>2.347</v>
      </c>
      <c r="AH26">
        <v>3.0339999999999998</v>
      </c>
      <c r="AI26">
        <v>1.248</v>
      </c>
      <c r="AJ26" s="6"/>
      <c r="AK26" s="12"/>
      <c r="AL26" s="21" t="s">
        <v>390</v>
      </c>
      <c r="AM26" s="9">
        <f>COUNTIFS($E:$E,1,$I:$I,1,$O:$O,$AJ$5,$Y:$Y,1,$AF:$AF,1)/12</f>
        <v>0.16666666666666666</v>
      </c>
      <c r="AN26" s="9">
        <f>COUNTIFS($E:$E,1,$I:$I,2,$O:$O,$AJ$5,$Y:$Y,1,$AF:$AF,1)/12</f>
        <v>8.3333333333333329E-2</v>
      </c>
      <c r="AO26" s="9">
        <f>COUNTIFS($E:$E,1,$I:$I,3,$O:$O,$AJ$5,$Y:$Y,1,$AF:$AF,1)/12</f>
        <v>0.16666666666666666</v>
      </c>
      <c r="AP26" s="9">
        <f>COUNTIFS($E:$E,2,$I:$I,1,$O:$O,$AJ$5,$Y:$Y,1,$AF:$AF,1)/12</f>
        <v>0.16666666666666666</v>
      </c>
      <c r="AQ26" s="9">
        <f>COUNTIFS($E:$E,2,$I:$I,2,$O:$O,$AJ$5,$Y:$Y,1,$AF:$AF,1)/12</f>
        <v>0.66666666666666663</v>
      </c>
      <c r="AR26" s="9">
        <f>COUNTIFS($E:$E,2,$I:$I,3,$O:$O,$AJ$5,$Y:$Y,1,$AF:$AF,1)/12</f>
        <v>0.41666666666666669</v>
      </c>
      <c r="AS26" s="9">
        <f>COUNTIFS($E:$E,3,$I:$I,1,$O:$O,$AJ$5,$Y:$Y,1,$AF:$AF,1)/12</f>
        <v>0.5</v>
      </c>
      <c r="AT26" s="9">
        <f>COUNTIFS($E:$E,3,$I:$I,2,$O:$O,$AJ$5,$Y:$Y,1,$AF:$AF,1)/12</f>
        <v>0.41666666666666669</v>
      </c>
      <c r="AU26" s="9">
        <f>COUNTIFS($E:$E,3,$I:$I,3,$O:$O,$AJ$5,$Y:$Y,1,$AF:$AF,1)/12</f>
        <v>0.41666666666666669</v>
      </c>
      <c r="AV26" s="9">
        <f>COUNTIFS($E:$E,4,$I:$I,1,$O:$O,$AJ$5,$Y:$Y,1,$AF:$AF,1)/12</f>
        <v>0.5</v>
      </c>
      <c r="AW26" s="9">
        <f>COUNTIFS($E:$E,4,$I:$I,2,$O:$O,$AJ$5,$Y:$Y,1,$AF:$AF,1)/12</f>
        <v>0.66666666666666663</v>
      </c>
      <c r="AX26" s="9">
        <f>COUNTIFS($E:$E,4,$I:$I,3,$O:$O,$AJ$5,$Y:$Y,1,$AF:$AF,1)/12</f>
        <v>0.66666666666666663</v>
      </c>
      <c r="AY26" s="30">
        <f>AVERAGE(AM26:AN26,AP26:AX26)</f>
        <v>0.4242424242424242</v>
      </c>
    </row>
    <row r="27" spans="1:51" x14ac:dyDescent="0.35">
      <c r="A27">
        <v>202</v>
      </c>
      <c r="B27">
        <v>202</v>
      </c>
      <c r="C27" t="s">
        <v>38</v>
      </c>
      <c r="D27" t="s">
        <v>39</v>
      </c>
      <c r="E27">
        <v>1</v>
      </c>
      <c r="F27" t="s">
        <v>373</v>
      </c>
      <c r="G27">
        <v>1</v>
      </c>
      <c r="H27">
        <v>3</v>
      </c>
      <c r="I27">
        <v>1</v>
      </c>
      <c r="J27">
        <v>26</v>
      </c>
      <c r="K27">
        <v>21</v>
      </c>
      <c r="L27">
        <v>21</v>
      </c>
      <c r="M27">
        <v>1</v>
      </c>
      <c r="N27" t="s">
        <v>123</v>
      </c>
      <c r="O27" t="s">
        <v>124</v>
      </c>
      <c r="P27" t="s">
        <v>125</v>
      </c>
      <c r="Q27" t="s">
        <v>126</v>
      </c>
      <c r="R27" t="s">
        <v>127</v>
      </c>
      <c r="S27" t="s">
        <v>46</v>
      </c>
      <c r="T27" t="s">
        <v>128</v>
      </c>
      <c r="U27">
        <v>2</v>
      </c>
      <c r="V27" t="s">
        <v>148</v>
      </c>
      <c r="W27" t="s">
        <v>228</v>
      </c>
      <c r="X27" t="s">
        <v>114</v>
      </c>
      <c r="Y27">
        <v>1</v>
      </c>
      <c r="Z27">
        <v>3</v>
      </c>
      <c r="AA27">
        <v>48</v>
      </c>
      <c r="AB27">
        <v>1.347</v>
      </c>
      <c r="AC27" t="s">
        <v>228</v>
      </c>
      <c r="AD27">
        <v>4</v>
      </c>
      <c r="AE27">
        <v>5</v>
      </c>
      <c r="AF27">
        <v>0</v>
      </c>
      <c r="AG27">
        <v>2.137</v>
      </c>
      <c r="AH27">
        <v>3.0339999999999998</v>
      </c>
      <c r="AI27">
        <v>1.343</v>
      </c>
      <c r="AJ27" s="6"/>
      <c r="AL27" s="21" t="s">
        <v>391</v>
      </c>
      <c r="AM27" s="9">
        <f>COUNTIFS($E:$E,1,$I:$I,1,$O:$O,$AJ$5,$AD:$AD,2)/12</f>
        <v>0.16666666666666666</v>
      </c>
      <c r="AN27" s="9">
        <f>COUNTIFS($E:$E,1,$I:$I,2,$O:$O,$AJ$5,$AD:$AD,2)/12</f>
        <v>0.33333333333333331</v>
      </c>
      <c r="AO27" s="9">
        <f>COUNTIFS($E:$E,1,$I:$I,3,$O:$O,$AJ$5,$AD:$AD,2)/12</f>
        <v>0.25</v>
      </c>
      <c r="AP27" s="9">
        <f>COUNTIFS($E:$E,2,$I:$I,1,$O:$O,$AJ$5,$AD:$AD,2)/12</f>
        <v>0.16666666666666666</v>
      </c>
      <c r="AQ27" s="9">
        <f>COUNTIFS($E:$E,2,$I:$I,2,$O:$O,$AJ$5,$AD:$AD,2)/12</f>
        <v>8.3333333333333329E-2</v>
      </c>
      <c r="AR27" s="9">
        <f>COUNTIFS($E:$E,2,$I:$I,3,$O:$O,$AJ$5,$AD:$AD,2)/12</f>
        <v>0.16666666666666666</v>
      </c>
      <c r="AS27" s="9">
        <f>COUNTIFS($E:$E,3,$I:$I,1,$O:$O,$AJ$5,$AD:$AD,2)/12</f>
        <v>0</v>
      </c>
      <c r="AT27" s="9">
        <f>COUNTIFS($E:$E,3,$I:$I,2,$O:$O,$AJ$5,$AD:$AD,2)/12</f>
        <v>0.25</v>
      </c>
      <c r="AU27" s="9">
        <f>COUNTIFS($E:$E,3,$I:$I,3,$O:$O,$AJ$5,$AD:$AD,2)/12</f>
        <v>0.25</v>
      </c>
      <c r="AV27" s="9">
        <f>COUNTIFS($E:$E,4,$I:$I,1,$O:$O,$AJ$5,$AD:$AD,2)/12</f>
        <v>0.25</v>
      </c>
      <c r="AW27" s="9">
        <f>COUNTIFS($E:$E,4,$I:$I,2,$O:$O,$AJ$5,$AD:$AD,2)/12</f>
        <v>0.16666666666666666</v>
      </c>
      <c r="AX27" s="9">
        <f>COUNTIFS($E:$E,4,$I:$I,3,$O:$O,$AJ$5,$AD:$AD,2)/12</f>
        <v>0.16666666666666666</v>
      </c>
      <c r="AY27" s="30">
        <f>AVERAGE(AM27:AN27,AP27:AX27)</f>
        <v>0.18181818181818182</v>
      </c>
    </row>
    <row r="28" spans="1:51" x14ac:dyDescent="0.35">
      <c r="A28">
        <v>202</v>
      </c>
      <c r="B28">
        <v>202</v>
      </c>
      <c r="C28" t="s">
        <v>38</v>
      </c>
      <c r="D28" t="s">
        <v>39</v>
      </c>
      <c r="E28">
        <v>1</v>
      </c>
      <c r="F28" t="s">
        <v>373</v>
      </c>
      <c r="G28">
        <v>1</v>
      </c>
      <c r="H28">
        <v>3</v>
      </c>
      <c r="I28">
        <v>1</v>
      </c>
      <c r="J28">
        <v>27</v>
      </c>
      <c r="K28">
        <v>18</v>
      </c>
      <c r="L28">
        <v>18</v>
      </c>
      <c r="M28">
        <v>1</v>
      </c>
      <c r="N28" t="s">
        <v>174</v>
      </c>
      <c r="O28" t="s">
        <v>124</v>
      </c>
      <c r="P28" t="s">
        <v>153</v>
      </c>
      <c r="Q28" t="s">
        <v>154</v>
      </c>
      <c r="R28" t="s">
        <v>150</v>
      </c>
      <c r="S28" t="s">
        <v>53</v>
      </c>
      <c r="T28" t="s">
        <v>175</v>
      </c>
      <c r="U28">
        <v>4</v>
      </c>
      <c r="V28" t="s">
        <v>151</v>
      </c>
      <c r="W28" t="s">
        <v>64</v>
      </c>
      <c r="X28" t="s">
        <v>259</v>
      </c>
      <c r="Y28">
        <v>2</v>
      </c>
      <c r="Z28">
        <v>3</v>
      </c>
      <c r="AA28">
        <v>48</v>
      </c>
      <c r="AB28">
        <v>1.1850000000000001</v>
      </c>
      <c r="AC28" t="s">
        <v>259</v>
      </c>
      <c r="AD28">
        <v>4</v>
      </c>
      <c r="AE28">
        <v>5</v>
      </c>
      <c r="AF28">
        <v>0</v>
      </c>
      <c r="AG28">
        <v>2.319</v>
      </c>
      <c r="AH28">
        <v>3.0339999999999998</v>
      </c>
      <c r="AI28">
        <v>1.1839999999999999</v>
      </c>
      <c r="AJ28" s="6"/>
      <c r="AL28" s="21" t="s">
        <v>392</v>
      </c>
      <c r="AM28" s="9">
        <f t="shared" ref="AM28:AX28" si="1">SUM(AM26,AM27)</f>
        <v>0.33333333333333331</v>
      </c>
      <c r="AN28" s="9">
        <f t="shared" si="1"/>
        <v>0.41666666666666663</v>
      </c>
      <c r="AO28" s="9">
        <f t="shared" si="1"/>
        <v>0.41666666666666663</v>
      </c>
      <c r="AP28" s="9">
        <f t="shared" si="1"/>
        <v>0.33333333333333331</v>
      </c>
      <c r="AQ28" s="9">
        <f t="shared" si="1"/>
        <v>0.75</v>
      </c>
      <c r="AR28" s="9">
        <f t="shared" si="1"/>
        <v>0.58333333333333337</v>
      </c>
      <c r="AS28" s="9">
        <f t="shared" si="1"/>
        <v>0.5</v>
      </c>
      <c r="AT28" s="9">
        <f t="shared" si="1"/>
        <v>0.66666666666666674</v>
      </c>
      <c r="AU28" s="9">
        <f t="shared" si="1"/>
        <v>0.66666666666666674</v>
      </c>
      <c r="AV28" s="9">
        <f t="shared" si="1"/>
        <v>0.75</v>
      </c>
      <c r="AW28" s="9">
        <f t="shared" si="1"/>
        <v>0.83333333333333326</v>
      </c>
      <c r="AX28" s="9">
        <f t="shared" si="1"/>
        <v>0.83333333333333326</v>
      </c>
      <c r="AY28" s="30">
        <f>AVERAGE(AM28:AN28,AP28:AX28)</f>
        <v>0.60606060606060597</v>
      </c>
    </row>
    <row r="29" spans="1:51" x14ac:dyDescent="0.35">
      <c r="A29">
        <v>202</v>
      </c>
      <c r="B29">
        <v>202</v>
      </c>
      <c r="C29" t="s">
        <v>38</v>
      </c>
      <c r="D29" t="s">
        <v>39</v>
      </c>
      <c r="E29">
        <v>1</v>
      </c>
      <c r="F29" t="s">
        <v>373</v>
      </c>
      <c r="G29">
        <v>1</v>
      </c>
      <c r="H29">
        <v>3</v>
      </c>
      <c r="I29">
        <v>1</v>
      </c>
      <c r="J29">
        <v>28</v>
      </c>
      <c r="K29">
        <v>59</v>
      </c>
      <c r="L29">
        <v>59</v>
      </c>
      <c r="M29">
        <v>2</v>
      </c>
      <c r="N29" t="s">
        <v>184</v>
      </c>
      <c r="O29" t="s">
        <v>124</v>
      </c>
      <c r="P29" t="s">
        <v>185</v>
      </c>
      <c r="Q29" t="s">
        <v>186</v>
      </c>
      <c r="R29" t="s">
        <v>127</v>
      </c>
      <c r="S29" t="s">
        <v>46</v>
      </c>
      <c r="T29" t="s">
        <v>187</v>
      </c>
      <c r="U29">
        <v>1</v>
      </c>
      <c r="V29" t="s">
        <v>128</v>
      </c>
      <c r="W29" t="s">
        <v>82</v>
      </c>
      <c r="X29" t="s">
        <v>255</v>
      </c>
      <c r="Y29">
        <v>2</v>
      </c>
      <c r="Z29">
        <v>3</v>
      </c>
      <c r="AA29">
        <v>48</v>
      </c>
      <c r="AB29">
        <v>1.3660000000000001</v>
      </c>
      <c r="AC29" t="s">
        <v>82</v>
      </c>
      <c r="AD29">
        <v>4</v>
      </c>
      <c r="AE29">
        <v>5</v>
      </c>
      <c r="AF29">
        <v>0</v>
      </c>
      <c r="AG29">
        <v>2.2389999999999999</v>
      </c>
      <c r="AH29">
        <v>3.0339999999999998</v>
      </c>
      <c r="AI29">
        <v>1.367</v>
      </c>
      <c r="AJ29" s="6"/>
      <c r="AL29" s="21"/>
      <c r="AM29" s="10"/>
      <c r="AN29" s="17"/>
      <c r="AO29" s="17"/>
    </row>
    <row r="30" spans="1:51" x14ac:dyDescent="0.35">
      <c r="A30">
        <v>202</v>
      </c>
      <c r="B30">
        <v>202</v>
      </c>
      <c r="C30" t="s">
        <v>38</v>
      </c>
      <c r="D30" t="s">
        <v>39</v>
      </c>
      <c r="E30">
        <v>1</v>
      </c>
      <c r="F30" t="s">
        <v>373</v>
      </c>
      <c r="G30">
        <v>1</v>
      </c>
      <c r="H30">
        <v>3</v>
      </c>
      <c r="I30">
        <v>1</v>
      </c>
      <c r="J30">
        <v>29</v>
      </c>
      <c r="K30">
        <v>13</v>
      </c>
      <c r="L30">
        <v>13</v>
      </c>
      <c r="M30">
        <v>1</v>
      </c>
      <c r="N30" t="s">
        <v>188</v>
      </c>
      <c r="O30" t="s">
        <v>124</v>
      </c>
      <c r="P30" t="s">
        <v>163</v>
      </c>
      <c r="Q30" t="s">
        <v>164</v>
      </c>
      <c r="R30" t="s">
        <v>127</v>
      </c>
      <c r="S30" t="s">
        <v>46</v>
      </c>
      <c r="T30" t="s">
        <v>189</v>
      </c>
      <c r="U30">
        <v>5</v>
      </c>
      <c r="V30" t="s">
        <v>165</v>
      </c>
      <c r="W30" t="s">
        <v>251</v>
      </c>
      <c r="X30" t="s">
        <v>116</v>
      </c>
      <c r="Y30">
        <v>1</v>
      </c>
      <c r="Z30">
        <v>3</v>
      </c>
      <c r="AA30">
        <v>48</v>
      </c>
      <c r="AB30">
        <v>1.647</v>
      </c>
      <c r="AC30" t="s">
        <v>251</v>
      </c>
      <c r="AD30">
        <v>4</v>
      </c>
      <c r="AE30">
        <v>2</v>
      </c>
      <c r="AF30">
        <v>0</v>
      </c>
      <c r="AG30">
        <v>3.0089999999999999</v>
      </c>
      <c r="AH30">
        <v>3.0339999999999998</v>
      </c>
      <c r="AI30">
        <v>1.64</v>
      </c>
      <c r="AJ30" s="6"/>
      <c r="AL30" s="19" t="s">
        <v>377</v>
      </c>
      <c r="AM30" s="10" t="s">
        <v>396</v>
      </c>
      <c r="AN30" s="10" t="s">
        <v>397</v>
      </c>
      <c r="AO30" s="10" t="s">
        <v>398</v>
      </c>
      <c r="AP30" s="10" t="s">
        <v>399</v>
      </c>
      <c r="AQ30" s="10" t="s">
        <v>400</v>
      </c>
      <c r="AR30" s="10" t="s">
        <v>401</v>
      </c>
      <c r="AS30" s="10" t="s">
        <v>402</v>
      </c>
      <c r="AT30" s="10" t="s">
        <v>403</v>
      </c>
      <c r="AU30" s="10" t="s">
        <v>404</v>
      </c>
      <c r="AV30" s="10" t="s">
        <v>405</v>
      </c>
      <c r="AW30" s="10" t="s">
        <v>406</v>
      </c>
      <c r="AX30" s="10" t="s">
        <v>407</v>
      </c>
    </row>
    <row r="31" spans="1:51" x14ac:dyDescent="0.35">
      <c r="A31">
        <v>202</v>
      </c>
      <c r="B31">
        <v>202</v>
      </c>
      <c r="C31" t="s">
        <v>38</v>
      </c>
      <c r="D31" t="s">
        <v>39</v>
      </c>
      <c r="E31">
        <v>1</v>
      </c>
      <c r="F31" t="s">
        <v>373</v>
      </c>
      <c r="G31">
        <v>1</v>
      </c>
      <c r="H31">
        <v>3</v>
      </c>
      <c r="I31">
        <v>1</v>
      </c>
      <c r="J31">
        <v>30</v>
      </c>
      <c r="K31">
        <v>49</v>
      </c>
      <c r="L31">
        <v>49</v>
      </c>
      <c r="M31">
        <v>2</v>
      </c>
      <c r="N31" t="s">
        <v>129</v>
      </c>
      <c r="O31" t="s">
        <v>124</v>
      </c>
      <c r="P31" t="s">
        <v>130</v>
      </c>
      <c r="Q31" t="s">
        <v>131</v>
      </c>
      <c r="R31" t="s">
        <v>132</v>
      </c>
      <c r="S31" t="s">
        <v>81</v>
      </c>
      <c r="T31" t="s">
        <v>133</v>
      </c>
      <c r="U31">
        <v>4</v>
      </c>
      <c r="V31" t="s">
        <v>193</v>
      </c>
      <c r="W31" t="s">
        <v>204</v>
      </c>
      <c r="X31" t="s">
        <v>96</v>
      </c>
      <c r="Y31">
        <v>1</v>
      </c>
      <c r="Z31">
        <v>3</v>
      </c>
      <c r="AA31">
        <v>48</v>
      </c>
      <c r="AB31">
        <v>0.91500000000000004</v>
      </c>
      <c r="AC31" t="s">
        <v>204</v>
      </c>
      <c r="AD31">
        <v>4</v>
      </c>
      <c r="AE31">
        <v>2</v>
      </c>
      <c r="AF31">
        <v>0</v>
      </c>
      <c r="AG31">
        <v>2.9630000000000001</v>
      </c>
      <c r="AH31">
        <v>3.0339999999999998</v>
      </c>
      <c r="AI31">
        <v>0.91700000000000004</v>
      </c>
      <c r="AJ31" s="6"/>
      <c r="AL31" s="21" t="s">
        <v>390</v>
      </c>
      <c r="AM31" s="9">
        <f>COUNTIFS($E:$E,1,$I:$I,1,$O:$O,$AJ$6,$Y:$Y,1,$AF:$AF,1)/12</f>
        <v>0.41666666666666669</v>
      </c>
      <c r="AN31" s="9">
        <f>COUNTIFS($E:$E,1,$I:$I,2,$O:$O,$AJ$6,$Y:$Y,1,$AF:$AF,1)/12</f>
        <v>0.5</v>
      </c>
      <c r="AO31" s="9">
        <f>COUNTIFS($E:$E,1,$I:$I,3,$O:$O,$AJ$6,$Y:$Y,1,$AF:$AF,1)/12</f>
        <v>0</v>
      </c>
      <c r="AP31" s="9">
        <f>COUNTIFS($E:$E,2,$I:$I,1,$O:$O,$AJ$6,$Y:$Y,1,$AF:$AF,1)/12</f>
        <v>0.5</v>
      </c>
      <c r="AQ31" s="9">
        <f>COUNTIFS($E:$E,2,$I:$I,2,$O:$O,$AJ$6,$Y:$Y,1,$AF:$AF,1)/12</f>
        <v>0.16666666666666666</v>
      </c>
      <c r="AR31" s="9">
        <f>COUNTIFS($E:$E,2,$I:$I,3,$O:$O,$AJ$6,$Y:$Y,1,$AF:$AF,1)/12</f>
        <v>0.25</v>
      </c>
      <c r="AS31" s="9">
        <f>COUNTIFS($E:$E,3,$I:$I,1,$O:$O,$AJ$6,$Y:$Y,1,$AF:$AF,1)/12</f>
        <v>0.25</v>
      </c>
      <c r="AT31" s="9">
        <f>COUNTIFS($E:$E,3,$I:$I,2,$O:$O,$AJ$6,$Y:$Y,1,$AF:$AF,1)/12</f>
        <v>0.5</v>
      </c>
      <c r="AU31" s="9">
        <f>COUNTIFS($E:$E,3,$I:$I,3,$O:$O,$AJ$6,$Y:$Y,1,$AF:$AF,1)/12</f>
        <v>0.5</v>
      </c>
      <c r="AV31" s="9">
        <f>COUNTIFS($E:$E,4,$I:$I,1,$O:$O,$AJ$6,$Y:$Y,1,$AF:$AF,1)/12</f>
        <v>0.33333333333333331</v>
      </c>
      <c r="AW31" s="9">
        <f>COUNTIFS($E:$E,4,$I:$I,2,$O:$O,$AJ$6,$Y:$Y,1,$AF:$AF,1)/12</f>
        <v>0.5</v>
      </c>
      <c r="AX31" s="9">
        <f>COUNTIFS($E:$E,4,$I:$I,3,$O:$O,$AJ$6,$Y:$Y,1,$AF:$AF,1)/12</f>
        <v>0.58333333333333337</v>
      </c>
      <c r="AY31" s="30">
        <f>AVERAGE(AM31:AN31,AP31:AX31)</f>
        <v>0.40909090909090912</v>
      </c>
    </row>
    <row r="32" spans="1:51" x14ac:dyDescent="0.35">
      <c r="A32">
        <v>202</v>
      </c>
      <c r="B32">
        <v>202</v>
      </c>
      <c r="C32" t="s">
        <v>38</v>
      </c>
      <c r="D32" t="s">
        <v>39</v>
      </c>
      <c r="E32">
        <v>1</v>
      </c>
      <c r="F32" t="s">
        <v>373</v>
      </c>
      <c r="G32">
        <v>1</v>
      </c>
      <c r="H32">
        <v>3</v>
      </c>
      <c r="I32">
        <v>1</v>
      </c>
      <c r="J32">
        <v>31</v>
      </c>
      <c r="K32">
        <v>58</v>
      </c>
      <c r="L32">
        <v>58</v>
      </c>
      <c r="M32">
        <v>2</v>
      </c>
      <c r="N32" t="s">
        <v>190</v>
      </c>
      <c r="O32" t="s">
        <v>124</v>
      </c>
      <c r="P32" t="s">
        <v>181</v>
      </c>
      <c r="Q32" t="s">
        <v>182</v>
      </c>
      <c r="R32" t="s">
        <v>150</v>
      </c>
      <c r="S32" t="s">
        <v>53</v>
      </c>
      <c r="T32" t="s">
        <v>191</v>
      </c>
      <c r="U32">
        <v>1</v>
      </c>
      <c r="V32" t="s">
        <v>169</v>
      </c>
      <c r="W32" t="s">
        <v>245</v>
      </c>
      <c r="X32" t="s">
        <v>100</v>
      </c>
      <c r="Y32">
        <v>2</v>
      </c>
      <c r="Z32">
        <v>3</v>
      </c>
      <c r="AA32">
        <v>48</v>
      </c>
      <c r="AB32">
        <v>1.135</v>
      </c>
      <c r="AC32" t="s">
        <v>191</v>
      </c>
      <c r="AD32">
        <v>1</v>
      </c>
      <c r="AE32">
        <v>1</v>
      </c>
      <c r="AF32">
        <v>1</v>
      </c>
      <c r="AG32">
        <v>1.833</v>
      </c>
      <c r="AH32">
        <v>3.0339999999999998</v>
      </c>
      <c r="AI32">
        <v>1.135</v>
      </c>
      <c r="AJ32" s="6"/>
      <c r="AL32" s="21" t="s">
        <v>391</v>
      </c>
      <c r="AM32" s="9">
        <f>COUNTIFS($E:$E,1,$I:$I,1,$O:$O,$AJ$6,$AD:$AD,2)/12</f>
        <v>0.16666666666666666</v>
      </c>
      <c r="AN32" s="9">
        <f>COUNTIFS($E:$E,1,$I:$I,2,$O:$O,$AJ$6,$AD:$AD,2)/12</f>
        <v>8.3333333333333329E-2</v>
      </c>
      <c r="AO32" s="9">
        <f>COUNTIFS($E:$E,1,$I:$I,3,$O:$O,$AJ$6,$AD:$AD,2)/12</f>
        <v>0</v>
      </c>
      <c r="AP32" s="9">
        <f>COUNTIFS($E:$E,2,$I:$I,1,$O:$O,$AJ$6,$AD:$AD,2)/12</f>
        <v>0.25</v>
      </c>
      <c r="AQ32" s="9">
        <f>COUNTIFS($E:$E,2,$I:$I,2,$O:$O,$AJ$6,$AD:$AD,2)/12</f>
        <v>0.25</v>
      </c>
      <c r="AR32" s="9">
        <f>COUNTIFS($E:$E,2,$I:$I,3,$O:$O,$AJ$6,$AD:$AD,2)/12</f>
        <v>0.16666666666666666</v>
      </c>
      <c r="AS32" s="9">
        <f>COUNTIFS($E:$E,3,$I:$I,1,$O:$O,$AJ$6,$AD:$AD,2)/12</f>
        <v>0.25</v>
      </c>
      <c r="AT32" s="9">
        <f>COUNTIFS($E:$E,3,$I:$I,2,$O:$O,$AJ$6,$AD:$AD,2)/12</f>
        <v>8.3333333333333329E-2</v>
      </c>
      <c r="AU32" s="9">
        <f>COUNTIFS($E:$E,3,$I:$I,3,$O:$O,$AJ$6,$AD:$AD,2)/12</f>
        <v>0</v>
      </c>
      <c r="AV32" s="9">
        <f>COUNTIFS($E:$E,4,$I:$I,1,$O:$O,$AJ$6,$AD:$AD,2)/12</f>
        <v>0.25</v>
      </c>
      <c r="AW32" s="9">
        <f>COUNTIFS($E:$E,4,$I:$I,2,$O:$O,$AJ$6,$AD:$AD,2)/12</f>
        <v>8.3333333333333329E-2</v>
      </c>
      <c r="AX32" s="9">
        <f>COUNTIFS($E:$E,4,$I:$I,3,$O:$O,$AJ$6,$AD:$AD,2)/12</f>
        <v>0.16666666666666666</v>
      </c>
      <c r="AY32" s="30">
        <f>AVERAGE(AM32:AN32,AP32:AX32)</f>
        <v>0.15909090909090906</v>
      </c>
    </row>
    <row r="33" spans="1:51" x14ac:dyDescent="0.35">
      <c r="A33">
        <v>202</v>
      </c>
      <c r="B33">
        <v>202</v>
      </c>
      <c r="C33" t="s">
        <v>38</v>
      </c>
      <c r="D33" t="s">
        <v>39</v>
      </c>
      <c r="E33">
        <v>1</v>
      </c>
      <c r="F33" t="s">
        <v>373</v>
      </c>
      <c r="G33">
        <v>1</v>
      </c>
      <c r="H33">
        <v>3</v>
      </c>
      <c r="I33">
        <v>1</v>
      </c>
      <c r="J33">
        <v>32</v>
      </c>
      <c r="K33">
        <v>52</v>
      </c>
      <c r="L33">
        <v>52</v>
      </c>
      <c r="M33">
        <v>2</v>
      </c>
      <c r="N33" t="s">
        <v>166</v>
      </c>
      <c r="O33" t="s">
        <v>124</v>
      </c>
      <c r="P33" t="s">
        <v>167</v>
      </c>
      <c r="Q33" t="s">
        <v>168</v>
      </c>
      <c r="R33" t="s">
        <v>150</v>
      </c>
      <c r="S33" t="s">
        <v>53</v>
      </c>
      <c r="T33" t="s">
        <v>169</v>
      </c>
      <c r="U33">
        <v>4</v>
      </c>
      <c r="V33" t="s">
        <v>195</v>
      </c>
      <c r="W33" t="s">
        <v>68</v>
      </c>
      <c r="X33" t="s">
        <v>243</v>
      </c>
      <c r="Y33">
        <v>1</v>
      </c>
      <c r="Z33">
        <v>3</v>
      </c>
      <c r="AA33">
        <v>48</v>
      </c>
      <c r="AB33">
        <v>1.1379999999999999</v>
      </c>
      <c r="AC33" t="s">
        <v>68</v>
      </c>
      <c r="AD33">
        <v>4</v>
      </c>
      <c r="AE33">
        <v>1</v>
      </c>
      <c r="AF33">
        <v>0</v>
      </c>
      <c r="AG33">
        <v>3.484</v>
      </c>
      <c r="AH33">
        <v>3.0339999999999998</v>
      </c>
      <c r="AI33">
        <v>1.1379999999999999</v>
      </c>
      <c r="AJ33" s="6"/>
      <c r="AL33" s="21" t="s">
        <v>392</v>
      </c>
      <c r="AM33" s="9">
        <f t="shared" ref="AM33:AX33" si="2">SUM(AM31,AM32)</f>
        <v>0.58333333333333337</v>
      </c>
      <c r="AN33" s="9">
        <f t="shared" si="2"/>
        <v>0.58333333333333337</v>
      </c>
      <c r="AO33" s="9">
        <f t="shared" si="2"/>
        <v>0</v>
      </c>
      <c r="AP33" s="9">
        <f t="shared" si="2"/>
        <v>0.75</v>
      </c>
      <c r="AQ33" s="9">
        <f t="shared" si="2"/>
        <v>0.41666666666666663</v>
      </c>
      <c r="AR33" s="9">
        <f t="shared" si="2"/>
        <v>0.41666666666666663</v>
      </c>
      <c r="AS33" s="9">
        <f t="shared" si="2"/>
        <v>0.5</v>
      </c>
      <c r="AT33" s="9">
        <f t="shared" si="2"/>
        <v>0.58333333333333337</v>
      </c>
      <c r="AU33" s="9">
        <f t="shared" si="2"/>
        <v>0.5</v>
      </c>
      <c r="AV33" s="9">
        <f t="shared" si="2"/>
        <v>0.58333333333333326</v>
      </c>
      <c r="AW33" s="9">
        <f t="shared" si="2"/>
        <v>0.58333333333333337</v>
      </c>
      <c r="AX33" s="9">
        <f t="shared" si="2"/>
        <v>0.75</v>
      </c>
      <c r="AY33" s="30">
        <f>AVERAGE(AM33:AN33,AP33:AX33)</f>
        <v>0.56818181818181823</v>
      </c>
    </row>
    <row r="34" spans="1:51" x14ac:dyDescent="0.35">
      <c r="A34">
        <v>202</v>
      </c>
      <c r="B34">
        <v>202</v>
      </c>
      <c r="C34" t="s">
        <v>38</v>
      </c>
      <c r="D34" t="s">
        <v>39</v>
      </c>
      <c r="E34">
        <v>1</v>
      </c>
      <c r="F34" t="s">
        <v>373</v>
      </c>
      <c r="G34">
        <v>1</v>
      </c>
      <c r="H34">
        <v>3</v>
      </c>
      <c r="I34">
        <v>1</v>
      </c>
      <c r="J34">
        <v>33</v>
      </c>
      <c r="K34">
        <v>19</v>
      </c>
      <c r="L34">
        <v>19</v>
      </c>
      <c r="M34">
        <v>1</v>
      </c>
      <c r="N34" t="s">
        <v>134</v>
      </c>
      <c r="O34" t="s">
        <v>124</v>
      </c>
      <c r="P34" t="s">
        <v>135</v>
      </c>
      <c r="Q34" t="s">
        <v>136</v>
      </c>
      <c r="R34" t="s">
        <v>127</v>
      </c>
      <c r="S34" t="s">
        <v>46</v>
      </c>
      <c r="T34" t="s">
        <v>137</v>
      </c>
      <c r="U34">
        <v>1</v>
      </c>
      <c r="V34" t="s">
        <v>189</v>
      </c>
      <c r="W34" t="s">
        <v>112</v>
      </c>
      <c r="X34" t="s">
        <v>241</v>
      </c>
      <c r="Y34">
        <v>2</v>
      </c>
      <c r="Z34">
        <v>3</v>
      </c>
      <c r="AA34">
        <v>48</v>
      </c>
      <c r="AB34">
        <v>1.3460000000000001</v>
      </c>
      <c r="AC34" t="s">
        <v>241</v>
      </c>
      <c r="AD34">
        <v>4</v>
      </c>
      <c r="AE34">
        <v>2</v>
      </c>
      <c r="AF34">
        <v>0</v>
      </c>
      <c r="AG34">
        <v>1.9159999999999999</v>
      </c>
      <c r="AH34">
        <v>3.0339999999999998</v>
      </c>
      <c r="AI34">
        <v>1.343</v>
      </c>
      <c r="AJ34" s="6"/>
    </row>
    <row r="35" spans="1:51" x14ac:dyDescent="0.35">
      <c r="A35">
        <v>202</v>
      </c>
      <c r="B35">
        <v>202</v>
      </c>
      <c r="C35" t="s">
        <v>38</v>
      </c>
      <c r="D35" t="s">
        <v>39</v>
      </c>
      <c r="E35">
        <v>1</v>
      </c>
      <c r="F35" t="s">
        <v>373</v>
      </c>
      <c r="G35">
        <v>1</v>
      </c>
      <c r="H35">
        <v>3</v>
      </c>
      <c r="I35">
        <v>1</v>
      </c>
      <c r="J35">
        <v>34</v>
      </c>
      <c r="K35">
        <v>55</v>
      </c>
      <c r="L35">
        <v>55</v>
      </c>
      <c r="M35">
        <v>2</v>
      </c>
      <c r="N35" t="s">
        <v>138</v>
      </c>
      <c r="O35" t="s">
        <v>124</v>
      </c>
      <c r="P35" t="s">
        <v>139</v>
      </c>
      <c r="Q35" t="s">
        <v>140</v>
      </c>
      <c r="R35" t="s">
        <v>132</v>
      </c>
      <c r="S35" t="s">
        <v>81</v>
      </c>
      <c r="T35" t="s">
        <v>141</v>
      </c>
      <c r="U35">
        <v>5</v>
      </c>
      <c r="V35" t="s">
        <v>159</v>
      </c>
      <c r="W35" t="s">
        <v>58</v>
      </c>
      <c r="X35" t="s">
        <v>219</v>
      </c>
      <c r="Y35">
        <v>2</v>
      </c>
      <c r="Z35">
        <v>3</v>
      </c>
      <c r="AA35">
        <v>48</v>
      </c>
      <c r="AB35">
        <v>1.258</v>
      </c>
      <c r="AC35" t="s">
        <v>141</v>
      </c>
      <c r="AD35">
        <v>1</v>
      </c>
      <c r="AE35">
        <v>5</v>
      </c>
      <c r="AF35">
        <v>1</v>
      </c>
      <c r="AG35">
        <v>1.8979999999999999</v>
      </c>
      <c r="AH35">
        <v>3.0339999999999998</v>
      </c>
      <c r="AI35">
        <v>1.2549999999999999</v>
      </c>
    </row>
    <row r="36" spans="1:51" x14ac:dyDescent="0.35">
      <c r="A36">
        <v>202</v>
      </c>
      <c r="B36">
        <v>202</v>
      </c>
      <c r="C36" t="s">
        <v>38</v>
      </c>
      <c r="D36" t="s">
        <v>39</v>
      </c>
      <c r="E36">
        <v>1</v>
      </c>
      <c r="F36" t="s">
        <v>373</v>
      </c>
      <c r="G36">
        <v>1</v>
      </c>
      <c r="H36">
        <v>3</v>
      </c>
      <c r="I36">
        <v>1</v>
      </c>
      <c r="J36">
        <v>35</v>
      </c>
      <c r="K36">
        <v>60</v>
      </c>
      <c r="L36">
        <v>60</v>
      </c>
      <c r="M36">
        <v>2</v>
      </c>
      <c r="N36" t="s">
        <v>196</v>
      </c>
      <c r="O36" t="s">
        <v>124</v>
      </c>
      <c r="P36" t="s">
        <v>185</v>
      </c>
      <c r="Q36" t="s">
        <v>186</v>
      </c>
      <c r="R36" t="s">
        <v>150</v>
      </c>
      <c r="S36" t="s">
        <v>53</v>
      </c>
      <c r="T36" t="s">
        <v>197</v>
      </c>
      <c r="U36">
        <v>5</v>
      </c>
      <c r="V36" t="s">
        <v>187</v>
      </c>
      <c r="W36" t="s">
        <v>210</v>
      </c>
      <c r="X36" t="s">
        <v>120</v>
      </c>
      <c r="Y36">
        <v>1</v>
      </c>
      <c r="Z36">
        <v>3</v>
      </c>
      <c r="AA36">
        <v>48</v>
      </c>
      <c r="AB36">
        <v>1.258</v>
      </c>
      <c r="AC36" t="s">
        <v>197</v>
      </c>
      <c r="AD36">
        <v>1</v>
      </c>
      <c r="AE36">
        <v>5</v>
      </c>
      <c r="AF36">
        <v>1</v>
      </c>
      <c r="AG36">
        <v>1.339</v>
      </c>
      <c r="AH36">
        <v>3.0339999999999998</v>
      </c>
      <c r="AI36">
        <v>1.2509999999999999</v>
      </c>
      <c r="AK36" s="17"/>
      <c r="AL36" s="21"/>
      <c r="AM36" s="18" t="s">
        <v>408</v>
      </c>
      <c r="AN36" s="17"/>
      <c r="AO36" s="17"/>
    </row>
    <row r="37" spans="1:51" x14ac:dyDescent="0.35">
      <c r="A37">
        <v>202</v>
      </c>
      <c r="B37">
        <v>202</v>
      </c>
      <c r="C37" t="s">
        <v>38</v>
      </c>
      <c r="D37" t="s">
        <v>39</v>
      </c>
      <c r="E37">
        <v>1</v>
      </c>
      <c r="F37" t="s">
        <v>373</v>
      </c>
      <c r="G37">
        <v>1</v>
      </c>
      <c r="H37">
        <v>3</v>
      </c>
      <c r="I37">
        <v>1</v>
      </c>
      <c r="J37">
        <v>36</v>
      </c>
      <c r="K37">
        <v>53</v>
      </c>
      <c r="L37">
        <v>53</v>
      </c>
      <c r="M37">
        <v>2</v>
      </c>
      <c r="N37" t="s">
        <v>172</v>
      </c>
      <c r="O37" t="s">
        <v>124</v>
      </c>
      <c r="P37" t="s">
        <v>143</v>
      </c>
      <c r="Q37" t="s">
        <v>144</v>
      </c>
      <c r="R37" t="s">
        <v>127</v>
      </c>
      <c r="S37" t="s">
        <v>46</v>
      </c>
      <c r="T37" t="s">
        <v>173</v>
      </c>
      <c r="U37">
        <v>2</v>
      </c>
      <c r="V37" t="s">
        <v>145</v>
      </c>
      <c r="W37" t="s">
        <v>233</v>
      </c>
      <c r="X37" t="s">
        <v>94</v>
      </c>
      <c r="Y37">
        <v>1</v>
      </c>
      <c r="Z37">
        <v>3</v>
      </c>
      <c r="AA37">
        <v>48</v>
      </c>
      <c r="AB37">
        <v>1.0960000000000001</v>
      </c>
      <c r="AC37" t="s">
        <v>145</v>
      </c>
      <c r="AD37">
        <v>2</v>
      </c>
      <c r="AE37">
        <v>4</v>
      </c>
      <c r="AF37">
        <v>0</v>
      </c>
      <c r="AG37">
        <v>1.474</v>
      </c>
      <c r="AH37">
        <v>3.0339999999999998</v>
      </c>
      <c r="AI37">
        <v>1.0980000000000001</v>
      </c>
      <c r="AK37" s="17"/>
      <c r="AL37" s="19" t="s">
        <v>375</v>
      </c>
      <c r="AM37" s="10" t="s">
        <v>396</v>
      </c>
      <c r="AN37" s="10" t="s">
        <v>397</v>
      </c>
      <c r="AO37" s="10" t="s">
        <v>398</v>
      </c>
      <c r="AP37" s="10" t="s">
        <v>399</v>
      </c>
      <c r="AQ37" s="10" t="s">
        <v>400</v>
      </c>
      <c r="AR37" s="10" t="s">
        <v>401</v>
      </c>
      <c r="AS37" s="10" t="s">
        <v>402</v>
      </c>
      <c r="AT37" s="10" t="s">
        <v>403</v>
      </c>
      <c r="AU37" s="10" t="s">
        <v>404</v>
      </c>
      <c r="AV37" s="10" t="s">
        <v>405</v>
      </c>
      <c r="AW37" s="10" t="s">
        <v>406</v>
      </c>
      <c r="AX37" s="10" t="s">
        <v>407</v>
      </c>
    </row>
    <row r="38" spans="1:51" x14ac:dyDescent="0.35">
      <c r="A38">
        <v>202</v>
      </c>
      <c r="B38">
        <v>202</v>
      </c>
      <c r="C38" t="s">
        <v>38</v>
      </c>
      <c r="D38" t="s">
        <v>39</v>
      </c>
      <c r="E38">
        <v>1</v>
      </c>
      <c r="F38" t="s">
        <v>373</v>
      </c>
      <c r="G38">
        <v>1</v>
      </c>
      <c r="H38">
        <v>3</v>
      </c>
      <c r="I38">
        <v>1</v>
      </c>
      <c r="J38">
        <v>37</v>
      </c>
      <c r="K38">
        <v>51</v>
      </c>
      <c r="L38">
        <v>51</v>
      </c>
      <c r="M38">
        <v>2</v>
      </c>
      <c r="N38" t="s">
        <v>194</v>
      </c>
      <c r="O38" t="s">
        <v>124</v>
      </c>
      <c r="P38" t="s">
        <v>167</v>
      </c>
      <c r="Q38" t="s">
        <v>168</v>
      </c>
      <c r="R38" t="s">
        <v>127</v>
      </c>
      <c r="S38" t="s">
        <v>46</v>
      </c>
      <c r="T38" t="s">
        <v>195</v>
      </c>
      <c r="U38">
        <v>2</v>
      </c>
      <c r="V38" t="s">
        <v>173</v>
      </c>
      <c r="W38" t="s">
        <v>86</v>
      </c>
      <c r="X38" t="s">
        <v>247</v>
      </c>
      <c r="Y38">
        <v>2</v>
      </c>
      <c r="Z38">
        <v>3</v>
      </c>
      <c r="AA38">
        <v>48</v>
      </c>
      <c r="AB38">
        <v>1.248</v>
      </c>
      <c r="AC38" t="s">
        <v>247</v>
      </c>
      <c r="AD38">
        <v>4</v>
      </c>
      <c r="AE38">
        <v>1</v>
      </c>
      <c r="AF38">
        <v>0</v>
      </c>
      <c r="AG38">
        <v>3.6829999999999998</v>
      </c>
      <c r="AH38">
        <v>3.0339999999999998</v>
      </c>
      <c r="AI38">
        <v>1.2430000000000001</v>
      </c>
      <c r="AK38" s="17"/>
      <c r="AL38" s="21" t="s">
        <v>393</v>
      </c>
      <c r="AM38" s="9">
        <f>COUNTIFS($E:$E,1,$I:$I,1,$O:$O,$AJ$4,$Y:$Y,2,$AF:$AF,1)/12</f>
        <v>0.33333333333333331</v>
      </c>
      <c r="AN38" s="9">
        <f>COUNTIFS($E:$E,1,$I:$I,2,$O:$O,$AJ$4,$Y:$Y,2,$AF:$AF,1)/12</f>
        <v>0.33333333333333331</v>
      </c>
      <c r="AO38" s="9">
        <f>COUNTIFS($E:$E,1,$I:$I,3,$O:$O,$AJ$4,$Y:$Y,2,$AF:$AF,1)/12</f>
        <v>0.25</v>
      </c>
      <c r="AP38" s="9">
        <f>COUNTIFS($E:$E,2,$I:$I,1,$O:$O,$AJ$4,$Y:$Y,2,$AF:$AF,1)/12</f>
        <v>0.16666666666666666</v>
      </c>
      <c r="AQ38" s="9">
        <f>COUNTIFS($E:$E,2,$I:$I,2,$O:$O,$AJ$4,$Y:$Y,2,$AF:$AF,1)/12</f>
        <v>0.25</v>
      </c>
      <c r="AR38" s="9">
        <f>COUNTIFS($E:$E,2,$I:$I,3,$O:$O,$AJ$4,$Y:$Y,2,$AF:$AF,1)/12</f>
        <v>0.25</v>
      </c>
      <c r="AS38" s="9">
        <f>COUNTIFS($E:$E,3,$I:$I,1,$O:$O,$AJ$4,$Y:$Y,2,$AF:$AF,1)/12</f>
        <v>0.41666666666666669</v>
      </c>
      <c r="AT38" s="9">
        <f>COUNTIFS($E:$E,3,$I:$I,2,$O:$O,$AJ$4,$Y:$Y,2,$AF:$AF,1)/12</f>
        <v>0.66666666666666663</v>
      </c>
      <c r="AU38" s="9">
        <f>COUNTIFS($E:$E,3,$I:$I,3,$O:$O,$AJ$4,$Y:$Y,2,$AF:$AF,1)/12</f>
        <v>0.75</v>
      </c>
      <c r="AV38" s="9">
        <f>COUNTIFS($E:$E,4,$I:$I,1,$O:$O,$AJ$4,$Y:$Y,2,$AF:$AF,1)/12</f>
        <v>0.41666666666666669</v>
      </c>
      <c r="AW38" s="9">
        <f>COUNTIFS($E:$E,4,$I:$I,2,$O:$O,$AJ$4,$Y:$Y,2,$AF:$AF,1)/12</f>
        <v>0.5</v>
      </c>
      <c r="AX38" s="9">
        <f>COUNTIFS($E:$E,4,$I:$I,3,$O:$O,$AJ$4,$Y:$Y,2,$AF:$AF,1)/12</f>
        <v>0.5</v>
      </c>
      <c r="AY38" s="30">
        <f>AVERAGE(AM38:AN38,AP38:AX38)</f>
        <v>0.41666666666666663</v>
      </c>
    </row>
    <row r="39" spans="1:51" x14ac:dyDescent="0.35">
      <c r="A39">
        <v>202</v>
      </c>
      <c r="B39">
        <v>202</v>
      </c>
      <c r="C39" t="s">
        <v>38</v>
      </c>
      <c r="D39" t="s">
        <v>39</v>
      </c>
      <c r="E39">
        <v>1</v>
      </c>
      <c r="F39" t="s">
        <v>373</v>
      </c>
      <c r="G39">
        <v>1</v>
      </c>
      <c r="H39">
        <v>3</v>
      </c>
      <c r="I39">
        <v>1</v>
      </c>
      <c r="J39">
        <v>38</v>
      </c>
      <c r="K39">
        <v>16</v>
      </c>
      <c r="L39">
        <v>16</v>
      </c>
      <c r="M39">
        <v>1</v>
      </c>
      <c r="N39" t="s">
        <v>170</v>
      </c>
      <c r="O39" t="s">
        <v>124</v>
      </c>
      <c r="P39" t="s">
        <v>157</v>
      </c>
      <c r="Q39" t="s">
        <v>158</v>
      </c>
      <c r="R39" t="s">
        <v>147</v>
      </c>
      <c r="S39" t="s">
        <v>63</v>
      </c>
      <c r="T39" t="s">
        <v>171</v>
      </c>
      <c r="U39">
        <v>4</v>
      </c>
      <c r="V39" t="s">
        <v>183</v>
      </c>
      <c r="W39" t="s">
        <v>110</v>
      </c>
      <c r="X39" t="s">
        <v>261</v>
      </c>
      <c r="Y39">
        <v>2</v>
      </c>
      <c r="Z39">
        <v>3</v>
      </c>
      <c r="AA39">
        <v>48</v>
      </c>
      <c r="AB39">
        <v>1.127</v>
      </c>
      <c r="AC39" t="s">
        <v>171</v>
      </c>
      <c r="AD39">
        <v>1</v>
      </c>
      <c r="AE39">
        <v>4</v>
      </c>
      <c r="AF39">
        <v>1</v>
      </c>
      <c r="AG39">
        <v>3.226</v>
      </c>
      <c r="AH39">
        <v>3.0339999999999998</v>
      </c>
      <c r="AI39">
        <v>1.125</v>
      </c>
      <c r="AK39" s="17"/>
      <c r="AL39" s="21" t="s">
        <v>394</v>
      </c>
      <c r="AM39" s="9">
        <f>COUNTIFS($E:$E,1,$I:$I,1,$O:$O,$AJ$4,$AD:$AD,3)/12</f>
        <v>0.16666666666666666</v>
      </c>
      <c r="AN39" s="9">
        <f>COUNTIFS($E:$E,1,$I:$I,2,$O:$O,$AJ$4,$AD:$AD,3)/12</f>
        <v>0.25</v>
      </c>
      <c r="AO39" s="9">
        <f>COUNTIFS($E:$E,1,$I:$I,3,$O:$O,$AJ$4,$AD:$AD,3)/12</f>
        <v>0.33333333333333331</v>
      </c>
      <c r="AP39" s="9">
        <f>COUNTIFS($E:$E,2,$I:$I,1,$O:$O,$AJ$4,$AD:$AD,3)/12</f>
        <v>0.33333333333333331</v>
      </c>
      <c r="AQ39" s="9">
        <f>COUNTIFS($E:$E,2,$I:$I,2,$O:$O,$AJ$4,$AD:$AD,3)/12</f>
        <v>0.16666666666666666</v>
      </c>
      <c r="AR39" s="9">
        <f>COUNTIFS($E:$E,2,$I:$I,3,$O:$O,$AJ$4,$AD:$AD,3)/12</f>
        <v>0.25</v>
      </c>
      <c r="AS39" s="9">
        <f>COUNTIFS($E:$E,3,$I:$I,1,$O:$O,$AJ$4,$AD:$AD,3)/12</f>
        <v>0.16666666666666666</v>
      </c>
      <c r="AT39" s="9">
        <f>COUNTIFS($E:$E,3,$I:$I,2,$O:$O,$AJ$4,$AD:$AD,3)/12</f>
        <v>0.25</v>
      </c>
      <c r="AU39" s="9">
        <f>COUNTIFS($E:$E,3,$I:$I,3,$O:$O,$AJ$4,$AD:$AD,3)/12</f>
        <v>8.3333333333333329E-2</v>
      </c>
      <c r="AV39" s="9">
        <f>COUNTIFS($E:$E,4,$I:$I,1,$O:$O,$AJ$4,$AD:$AD,3)/12</f>
        <v>0</v>
      </c>
      <c r="AW39" s="9">
        <f>COUNTIFS($E:$E,4,$I:$I,2,$O:$O,$AJ$4,$AD:$AD,3)/12</f>
        <v>8.3333333333333329E-2</v>
      </c>
      <c r="AX39" s="9">
        <f>COUNTIFS($E:$E,4,$I:$I,3,$O:$O,$AJ$4,$AD:$AD,3)/12</f>
        <v>8.3333333333333329E-2</v>
      </c>
      <c r="AY39" s="30">
        <f>AVERAGE(AM39:AN39,AP39:AX39)</f>
        <v>0.16666666666666663</v>
      </c>
    </row>
    <row r="40" spans="1:51" x14ac:dyDescent="0.35">
      <c r="A40">
        <v>202</v>
      </c>
      <c r="B40">
        <v>202</v>
      </c>
      <c r="C40" t="s">
        <v>38</v>
      </c>
      <c r="D40" t="s">
        <v>39</v>
      </c>
      <c r="E40">
        <v>1</v>
      </c>
      <c r="F40" t="s">
        <v>373</v>
      </c>
      <c r="G40">
        <v>1</v>
      </c>
      <c r="H40">
        <v>3</v>
      </c>
      <c r="I40">
        <v>1</v>
      </c>
      <c r="J40">
        <v>39</v>
      </c>
      <c r="K40">
        <v>56</v>
      </c>
      <c r="L40">
        <v>56</v>
      </c>
      <c r="M40">
        <v>2</v>
      </c>
      <c r="N40" t="s">
        <v>160</v>
      </c>
      <c r="O40" t="s">
        <v>124</v>
      </c>
      <c r="P40" t="s">
        <v>139</v>
      </c>
      <c r="Q40" t="s">
        <v>140</v>
      </c>
      <c r="R40" t="s">
        <v>147</v>
      </c>
      <c r="S40" t="s">
        <v>63</v>
      </c>
      <c r="T40" t="s">
        <v>161</v>
      </c>
      <c r="U40">
        <v>4</v>
      </c>
      <c r="V40" t="s">
        <v>141</v>
      </c>
      <c r="W40" t="s">
        <v>238</v>
      </c>
      <c r="X40" t="s">
        <v>90</v>
      </c>
      <c r="Y40">
        <v>1</v>
      </c>
      <c r="Z40">
        <v>3</v>
      </c>
      <c r="AA40">
        <v>48</v>
      </c>
      <c r="AB40">
        <v>1.456</v>
      </c>
      <c r="AC40" t="s">
        <v>161</v>
      </c>
      <c r="AD40">
        <v>1</v>
      </c>
      <c r="AE40">
        <v>4</v>
      </c>
      <c r="AF40">
        <v>1</v>
      </c>
      <c r="AG40">
        <v>1.573</v>
      </c>
      <c r="AH40">
        <v>3.0339999999999998</v>
      </c>
      <c r="AI40">
        <v>1.454</v>
      </c>
      <c r="AK40" s="17"/>
      <c r="AL40" s="21" t="s">
        <v>395</v>
      </c>
      <c r="AM40" s="9">
        <f t="shared" ref="AM40:AX40" si="3">SUM(AM38,AM39)</f>
        <v>0.5</v>
      </c>
      <c r="AN40" s="9">
        <f t="shared" si="3"/>
        <v>0.58333333333333326</v>
      </c>
      <c r="AO40" s="9">
        <f t="shared" si="3"/>
        <v>0.58333333333333326</v>
      </c>
      <c r="AP40" s="9">
        <f t="shared" si="3"/>
        <v>0.5</v>
      </c>
      <c r="AQ40" s="9">
        <f t="shared" si="3"/>
        <v>0.41666666666666663</v>
      </c>
      <c r="AR40" s="9">
        <f t="shared" si="3"/>
        <v>0.5</v>
      </c>
      <c r="AS40" s="9">
        <f t="shared" si="3"/>
        <v>0.58333333333333337</v>
      </c>
      <c r="AT40" s="9">
        <f t="shared" si="3"/>
        <v>0.91666666666666663</v>
      </c>
      <c r="AU40" s="9">
        <f t="shared" si="3"/>
        <v>0.83333333333333337</v>
      </c>
      <c r="AV40" s="9">
        <f t="shared" si="3"/>
        <v>0.41666666666666669</v>
      </c>
      <c r="AW40" s="9">
        <f t="shared" si="3"/>
        <v>0.58333333333333337</v>
      </c>
      <c r="AX40" s="9">
        <f t="shared" si="3"/>
        <v>0.58333333333333337</v>
      </c>
      <c r="AY40" s="30">
        <f>AVERAGE(AM40:AN40,AP40:AX40)</f>
        <v>0.58333333333333326</v>
      </c>
    </row>
    <row r="41" spans="1:51" x14ac:dyDescent="0.35">
      <c r="A41">
        <v>202</v>
      </c>
      <c r="B41">
        <v>202</v>
      </c>
      <c r="C41" t="s">
        <v>38</v>
      </c>
      <c r="D41" t="s">
        <v>39</v>
      </c>
      <c r="E41">
        <v>1</v>
      </c>
      <c r="F41" t="s">
        <v>373</v>
      </c>
      <c r="G41">
        <v>1</v>
      </c>
      <c r="H41">
        <v>3</v>
      </c>
      <c r="I41">
        <v>1</v>
      </c>
      <c r="J41">
        <v>40</v>
      </c>
      <c r="K41">
        <v>50</v>
      </c>
      <c r="L41">
        <v>50</v>
      </c>
      <c r="M41">
        <v>2</v>
      </c>
      <c r="N41" t="s">
        <v>192</v>
      </c>
      <c r="O41" t="s">
        <v>124</v>
      </c>
      <c r="P41" t="s">
        <v>130</v>
      </c>
      <c r="Q41" t="s">
        <v>131</v>
      </c>
      <c r="R41" t="s">
        <v>147</v>
      </c>
      <c r="S41" t="s">
        <v>63</v>
      </c>
      <c r="T41" t="s">
        <v>193</v>
      </c>
      <c r="U41">
        <v>2</v>
      </c>
      <c r="V41" t="s">
        <v>155</v>
      </c>
      <c r="W41" t="s">
        <v>106</v>
      </c>
      <c r="X41" t="s">
        <v>213</v>
      </c>
      <c r="Y41">
        <v>2</v>
      </c>
      <c r="Z41">
        <v>3</v>
      </c>
      <c r="AA41">
        <v>48</v>
      </c>
      <c r="AB41">
        <v>1.3979999999999999</v>
      </c>
      <c r="AC41" t="s">
        <v>106</v>
      </c>
      <c r="AD41">
        <v>4</v>
      </c>
      <c r="AE41">
        <v>1</v>
      </c>
      <c r="AF41">
        <v>0</v>
      </c>
      <c r="AG41">
        <v>2.0990000000000002</v>
      </c>
      <c r="AH41">
        <v>3.0339999999999998</v>
      </c>
      <c r="AI41">
        <v>1.3939999999999999</v>
      </c>
      <c r="AK41" s="17"/>
      <c r="AL41" s="21"/>
      <c r="AM41" s="17"/>
      <c r="AN41" s="17"/>
      <c r="AO41" s="17"/>
      <c r="AS41" s="25"/>
      <c r="AT41" s="25"/>
      <c r="AU41" s="25"/>
      <c r="AV41" s="25"/>
      <c r="AW41" s="25"/>
      <c r="AX41" s="25"/>
    </row>
    <row r="42" spans="1:51" x14ac:dyDescent="0.35">
      <c r="A42">
        <v>202</v>
      </c>
      <c r="B42">
        <v>202</v>
      </c>
      <c r="C42" t="s">
        <v>38</v>
      </c>
      <c r="D42" t="s">
        <v>39</v>
      </c>
      <c r="E42">
        <v>1</v>
      </c>
      <c r="F42" t="s">
        <v>373</v>
      </c>
      <c r="G42">
        <v>1</v>
      </c>
      <c r="H42">
        <v>3</v>
      </c>
      <c r="I42">
        <v>1</v>
      </c>
      <c r="J42">
        <v>41</v>
      </c>
      <c r="K42">
        <v>23</v>
      </c>
      <c r="L42">
        <v>23</v>
      </c>
      <c r="M42">
        <v>1</v>
      </c>
      <c r="N42" t="s">
        <v>176</v>
      </c>
      <c r="O42" t="s">
        <v>124</v>
      </c>
      <c r="P42" t="s">
        <v>177</v>
      </c>
      <c r="Q42" t="s">
        <v>178</v>
      </c>
      <c r="R42" t="s">
        <v>132</v>
      </c>
      <c r="S42" t="s">
        <v>81</v>
      </c>
      <c r="T42" t="s">
        <v>179</v>
      </c>
      <c r="U42">
        <v>1</v>
      </c>
      <c r="V42" t="s">
        <v>199</v>
      </c>
      <c r="W42" t="s">
        <v>222</v>
      </c>
      <c r="X42" t="s">
        <v>47</v>
      </c>
      <c r="Y42">
        <v>1</v>
      </c>
      <c r="Z42">
        <v>3</v>
      </c>
      <c r="AA42">
        <v>48</v>
      </c>
      <c r="AB42">
        <v>1.266</v>
      </c>
      <c r="AC42" t="s">
        <v>199</v>
      </c>
      <c r="AD42">
        <v>2</v>
      </c>
      <c r="AE42">
        <v>5</v>
      </c>
      <c r="AF42">
        <v>0</v>
      </c>
      <c r="AG42">
        <v>2.1360000000000001</v>
      </c>
      <c r="AH42">
        <v>3.0339999999999998</v>
      </c>
      <c r="AI42">
        <v>1.2689999999999999</v>
      </c>
      <c r="AK42" s="17"/>
      <c r="AL42" s="24" t="s">
        <v>376</v>
      </c>
      <c r="AM42" s="10" t="s">
        <v>396</v>
      </c>
      <c r="AN42" s="10" t="s">
        <v>397</v>
      </c>
      <c r="AO42" s="10" t="s">
        <v>398</v>
      </c>
      <c r="AP42" s="10" t="s">
        <v>399</v>
      </c>
      <c r="AQ42" s="10" t="s">
        <v>400</v>
      </c>
      <c r="AR42" s="10" t="s">
        <v>401</v>
      </c>
      <c r="AS42" s="10" t="s">
        <v>402</v>
      </c>
      <c r="AT42" s="10" t="s">
        <v>403</v>
      </c>
      <c r="AU42" s="10" t="s">
        <v>404</v>
      </c>
      <c r="AV42" s="10" t="s">
        <v>405</v>
      </c>
      <c r="AW42" s="10" t="s">
        <v>406</v>
      </c>
      <c r="AX42" s="10" t="s">
        <v>407</v>
      </c>
    </row>
    <row r="43" spans="1:51" x14ac:dyDescent="0.35">
      <c r="A43">
        <v>202</v>
      </c>
      <c r="B43">
        <v>202</v>
      </c>
      <c r="C43" t="s">
        <v>38</v>
      </c>
      <c r="D43" t="s">
        <v>39</v>
      </c>
      <c r="E43">
        <v>1</v>
      </c>
      <c r="F43" t="s">
        <v>373</v>
      </c>
      <c r="G43">
        <v>1</v>
      </c>
      <c r="H43">
        <v>3</v>
      </c>
      <c r="I43">
        <v>1</v>
      </c>
      <c r="J43">
        <v>42</v>
      </c>
      <c r="K43">
        <v>57</v>
      </c>
      <c r="L43">
        <v>57</v>
      </c>
      <c r="M43">
        <v>2</v>
      </c>
      <c r="N43" t="s">
        <v>180</v>
      </c>
      <c r="O43" t="s">
        <v>124</v>
      </c>
      <c r="P43" t="s">
        <v>181</v>
      </c>
      <c r="Q43" t="s">
        <v>182</v>
      </c>
      <c r="R43" t="s">
        <v>147</v>
      </c>
      <c r="S43" t="s">
        <v>63</v>
      </c>
      <c r="T43" t="s">
        <v>183</v>
      </c>
      <c r="U43">
        <v>2</v>
      </c>
      <c r="V43" t="s">
        <v>191</v>
      </c>
      <c r="W43" t="s">
        <v>207</v>
      </c>
      <c r="X43" t="s">
        <v>76</v>
      </c>
      <c r="Y43">
        <v>1</v>
      </c>
      <c r="Z43">
        <v>3</v>
      </c>
      <c r="AA43">
        <v>48</v>
      </c>
      <c r="AB43">
        <v>1.2969999999999999</v>
      </c>
      <c r="AC43" t="s">
        <v>207</v>
      </c>
      <c r="AD43">
        <v>4</v>
      </c>
      <c r="AE43">
        <v>1</v>
      </c>
      <c r="AF43">
        <v>0</v>
      </c>
      <c r="AG43">
        <v>1.8560000000000001</v>
      </c>
      <c r="AH43">
        <v>3.0339999999999998</v>
      </c>
      <c r="AI43">
        <v>1.2989999999999999</v>
      </c>
      <c r="AK43" s="17"/>
      <c r="AL43" s="21" t="s">
        <v>393</v>
      </c>
      <c r="AM43" s="9">
        <f>COUNTIFS($E:$E,1,$I:$I,1,$O:$O,$AJ$5,$Y:$Y,2,$AF:$AF,1)/12</f>
        <v>0.33333333333333331</v>
      </c>
      <c r="AN43" s="9">
        <f>COUNTIFS($E:$E,1,$I:$I,2,$O:$O,$AJ$5,$Y:$Y,2,$AF:$AF,1)/12</f>
        <v>0.16666666666666666</v>
      </c>
      <c r="AO43" s="9">
        <f>COUNTIFS($E:$E,1,$I:$I,3,$O:$O,$AJ$5,$Y:$Y,2,$AF:$AF,1)/12</f>
        <v>0.41666666666666669</v>
      </c>
      <c r="AP43" s="9">
        <f>COUNTIFS($E:$E,2,$I:$I,1,$O:$O,$AJ$5,$Y:$Y,2,$AF:$AF,1)/12</f>
        <v>0.58333333333333337</v>
      </c>
      <c r="AQ43" s="9">
        <f>COUNTIFS($E:$E,2,$I:$I,2,$O:$O,$AJ$5,$Y:$Y,2,$AF:$AF,1)/12</f>
        <v>0.5</v>
      </c>
      <c r="AR43" s="9">
        <f>COUNTIFS($E:$E,2,$I:$I,3,$O:$O,$AJ$5,$Y:$Y,2,$AF:$AF,1)/12</f>
        <v>0.5</v>
      </c>
      <c r="AS43" s="9">
        <f>COUNTIFS($E:$E,3,$I:$I,1,$O:$O,$AJ$5,$Y:$Y,2,$AF:$AF,1)/12</f>
        <v>0.75</v>
      </c>
      <c r="AT43" s="9">
        <f>COUNTIFS($E:$E,3,$I:$I,2,$O:$O,$AJ$5,$Y:$Y,2,$AF:$AF,1)/12</f>
        <v>0.33333333333333331</v>
      </c>
      <c r="AU43" s="9">
        <f>COUNTIFS($E:$E,3,$I:$I,3,$O:$O,$AJ$5,$Y:$Y,2,$AF:$AF,1)/12</f>
        <v>0.5</v>
      </c>
      <c r="AV43" s="9">
        <f>COUNTIFS($E:$E,4,$I:$I,1,$O:$O,$AJ$5,$Y:$Y,2,$AF:$AF,1)/12</f>
        <v>0.66666666666666663</v>
      </c>
      <c r="AW43" s="9">
        <f>COUNTIFS($E:$E,4,$I:$I,2,$O:$O,$AJ$5,$Y:$Y,2,$AF:$AF,1)/12</f>
        <v>0.41666666666666669</v>
      </c>
      <c r="AX43" s="9">
        <f>COUNTIFS($E:$E,4,$I:$I,3,$O:$O,$AJ$5,$Y:$Y,2,$AF:$AF,1)/12</f>
        <v>0.58333333333333337</v>
      </c>
      <c r="AY43" s="30">
        <f>AVERAGE(AM43:AN43,AP43:AX43)</f>
        <v>0.48484848484848492</v>
      </c>
    </row>
    <row r="44" spans="1:51" x14ac:dyDescent="0.35">
      <c r="A44">
        <v>202</v>
      </c>
      <c r="B44">
        <v>202</v>
      </c>
      <c r="C44" t="s">
        <v>38</v>
      </c>
      <c r="D44" t="s">
        <v>39</v>
      </c>
      <c r="E44">
        <v>1</v>
      </c>
      <c r="F44" t="s">
        <v>373</v>
      </c>
      <c r="G44">
        <v>1</v>
      </c>
      <c r="H44">
        <v>3</v>
      </c>
      <c r="I44">
        <v>1</v>
      </c>
      <c r="J44">
        <v>43</v>
      </c>
      <c r="K44">
        <v>17</v>
      </c>
      <c r="L44">
        <v>17</v>
      </c>
      <c r="M44">
        <v>1</v>
      </c>
      <c r="N44" t="s">
        <v>152</v>
      </c>
      <c r="O44" t="s">
        <v>124</v>
      </c>
      <c r="P44" t="s">
        <v>153</v>
      </c>
      <c r="Q44" t="s">
        <v>154</v>
      </c>
      <c r="R44" t="s">
        <v>147</v>
      </c>
      <c r="S44" t="s">
        <v>63</v>
      </c>
      <c r="T44" t="s">
        <v>155</v>
      </c>
      <c r="U44">
        <v>2</v>
      </c>
      <c r="V44" t="s">
        <v>175</v>
      </c>
      <c r="W44" t="s">
        <v>104</v>
      </c>
      <c r="X44" t="s">
        <v>230</v>
      </c>
      <c r="Y44">
        <v>1</v>
      </c>
      <c r="Z44">
        <v>3</v>
      </c>
      <c r="AA44">
        <v>48</v>
      </c>
      <c r="AB44">
        <v>1.5069999999999999</v>
      </c>
      <c r="AC44" t="s">
        <v>104</v>
      </c>
      <c r="AD44">
        <v>4</v>
      </c>
      <c r="AE44">
        <v>5</v>
      </c>
      <c r="AF44">
        <v>0</v>
      </c>
      <c r="AG44">
        <v>2.0489999999999999</v>
      </c>
      <c r="AH44">
        <v>3.0339999999999998</v>
      </c>
      <c r="AI44">
        <v>1.506</v>
      </c>
      <c r="AK44" s="17"/>
      <c r="AL44" s="21" t="s">
        <v>394</v>
      </c>
      <c r="AM44" s="9">
        <f>COUNTIFS($E:$E,1,$I:$I,1,$O:$O,$AJ$5,$AD:$AD,3)/12</f>
        <v>8.3333333333333329E-2</v>
      </c>
      <c r="AN44" s="9">
        <f>COUNTIFS($E:$E,1,$I:$I,2,$O:$O,$AJ$5,$AD:$AD,3)/12</f>
        <v>0.25</v>
      </c>
      <c r="AO44" s="9">
        <f>COUNTIFS($E:$E,1,$I:$I,3,$O:$O,$AJ$5,$AD:$AD,3)/12</f>
        <v>0.25</v>
      </c>
      <c r="AP44" s="9">
        <f>COUNTIFS($E:$E,2,$I:$I,1,$O:$O,$AJ$5,$AD:$AD,3)/12</f>
        <v>0.25</v>
      </c>
      <c r="AQ44" s="9">
        <f>COUNTIFS($E:$E,2,$I:$I,2,$O:$O,$AJ$5,$AD:$AD,3)/12</f>
        <v>8.3333333333333329E-2</v>
      </c>
      <c r="AR44" s="9">
        <f>COUNTIFS($E:$E,2,$I:$I,3,$O:$O,$AJ$5,$AD:$AD,3)/12</f>
        <v>8.3333333333333329E-2</v>
      </c>
      <c r="AS44" s="9">
        <f>COUNTIFS($E:$E,3,$I:$I,1,$O:$O,$AJ$5,$AD:$AD,3)/12</f>
        <v>8.3333333333333329E-2</v>
      </c>
      <c r="AT44" s="9">
        <f>COUNTIFS($E:$E,3,$I:$I,2,$O:$O,$AJ$5,$AD:$AD,3)/12</f>
        <v>0.25</v>
      </c>
      <c r="AU44" s="9">
        <f>COUNTIFS($E:$E,3,$I:$I,3,$O:$O,$AJ$5,$AD:$AD,3)/12</f>
        <v>0.33333333333333331</v>
      </c>
      <c r="AV44" s="9">
        <f>COUNTIFS($E:$E,4,$I:$I,1,$O:$O,$AJ$5,$AD:$AD,3)/12</f>
        <v>0.16666666666666666</v>
      </c>
      <c r="AW44" s="9">
        <f>COUNTIFS($E:$E,4,$I:$I,2,$O:$O,$AJ$5,$AD:$AD,3)/12</f>
        <v>8.3333333333333329E-2</v>
      </c>
      <c r="AX44" s="9">
        <f>COUNTIFS($E:$E,4,$I:$I,3,$O:$O,$AJ$5,$AD:$AD,3)/12</f>
        <v>0</v>
      </c>
      <c r="AY44" s="30">
        <f>AVERAGE(AM44:AN44,AP44:AX44)</f>
        <v>0.15151515151515152</v>
      </c>
    </row>
    <row r="45" spans="1:51" x14ac:dyDescent="0.35">
      <c r="A45">
        <v>202</v>
      </c>
      <c r="B45">
        <v>202</v>
      </c>
      <c r="C45" t="s">
        <v>38</v>
      </c>
      <c r="D45" t="s">
        <v>39</v>
      </c>
      <c r="E45">
        <v>1</v>
      </c>
      <c r="F45" t="s">
        <v>373</v>
      </c>
      <c r="G45">
        <v>1</v>
      </c>
      <c r="H45">
        <v>3</v>
      </c>
      <c r="I45">
        <v>1</v>
      </c>
      <c r="J45">
        <v>44</v>
      </c>
      <c r="K45">
        <v>20</v>
      </c>
      <c r="L45">
        <v>20</v>
      </c>
      <c r="M45">
        <v>1</v>
      </c>
      <c r="N45" t="s">
        <v>149</v>
      </c>
      <c r="O45" t="s">
        <v>124</v>
      </c>
      <c r="P45" t="s">
        <v>135</v>
      </c>
      <c r="Q45" t="s">
        <v>136</v>
      </c>
      <c r="R45" t="s">
        <v>150</v>
      </c>
      <c r="S45" t="s">
        <v>53</v>
      </c>
      <c r="T45" t="s">
        <v>151</v>
      </c>
      <c r="U45">
        <v>1</v>
      </c>
      <c r="V45" t="s">
        <v>137</v>
      </c>
      <c r="W45" t="s">
        <v>122</v>
      </c>
      <c r="X45" t="s">
        <v>257</v>
      </c>
      <c r="Y45">
        <v>1</v>
      </c>
      <c r="Z45">
        <v>3</v>
      </c>
      <c r="AA45">
        <v>48</v>
      </c>
      <c r="AB45">
        <v>1.1850000000000001</v>
      </c>
      <c r="AC45" t="s">
        <v>257</v>
      </c>
      <c r="AD45">
        <v>4</v>
      </c>
      <c r="AE45">
        <v>4</v>
      </c>
      <c r="AF45">
        <v>0</v>
      </c>
      <c r="AG45">
        <v>1.802</v>
      </c>
      <c r="AH45">
        <v>3.0339999999999998</v>
      </c>
      <c r="AI45">
        <v>1.1870000000000001</v>
      </c>
      <c r="AK45" s="17"/>
      <c r="AL45" s="21" t="s">
        <v>395</v>
      </c>
      <c r="AM45" s="9">
        <f t="shared" ref="AM45:AX45" si="4">SUM(AM43,AM44)</f>
        <v>0.41666666666666663</v>
      </c>
      <c r="AN45" s="9">
        <f t="shared" si="4"/>
        <v>0.41666666666666663</v>
      </c>
      <c r="AO45" s="9">
        <f t="shared" si="4"/>
        <v>0.66666666666666674</v>
      </c>
      <c r="AP45" s="9">
        <f t="shared" si="4"/>
        <v>0.83333333333333337</v>
      </c>
      <c r="AQ45" s="9">
        <f t="shared" si="4"/>
        <v>0.58333333333333337</v>
      </c>
      <c r="AR45" s="9">
        <f t="shared" si="4"/>
        <v>0.58333333333333337</v>
      </c>
      <c r="AS45" s="9">
        <f t="shared" si="4"/>
        <v>0.83333333333333337</v>
      </c>
      <c r="AT45" s="9">
        <f t="shared" si="4"/>
        <v>0.58333333333333326</v>
      </c>
      <c r="AU45" s="9">
        <f t="shared" si="4"/>
        <v>0.83333333333333326</v>
      </c>
      <c r="AV45" s="9">
        <f t="shared" si="4"/>
        <v>0.83333333333333326</v>
      </c>
      <c r="AW45" s="9">
        <f t="shared" si="4"/>
        <v>0.5</v>
      </c>
      <c r="AX45" s="9">
        <f t="shared" si="4"/>
        <v>0.58333333333333337</v>
      </c>
      <c r="AY45" s="30">
        <f>AVERAGE(AM45:AN45,AP45:AX45)</f>
        <v>0.63636363636363624</v>
      </c>
    </row>
    <row r="46" spans="1:51" x14ac:dyDescent="0.35">
      <c r="A46">
        <v>202</v>
      </c>
      <c r="B46">
        <v>202</v>
      </c>
      <c r="C46" t="s">
        <v>38</v>
      </c>
      <c r="D46" t="s">
        <v>39</v>
      </c>
      <c r="E46">
        <v>1</v>
      </c>
      <c r="F46" t="s">
        <v>373</v>
      </c>
      <c r="G46">
        <v>1</v>
      </c>
      <c r="H46">
        <v>3</v>
      </c>
      <c r="I46">
        <v>1</v>
      </c>
      <c r="J46">
        <v>45</v>
      </c>
      <c r="K46">
        <v>22</v>
      </c>
      <c r="L46">
        <v>22</v>
      </c>
      <c r="M46">
        <v>1</v>
      </c>
      <c r="N46" t="s">
        <v>146</v>
      </c>
      <c r="O46" t="s">
        <v>124</v>
      </c>
      <c r="P46" t="s">
        <v>125</v>
      </c>
      <c r="Q46" t="s">
        <v>126</v>
      </c>
      <c r="R46" t="s">
        <v>147</v>
      </c>
      <c r="S46" t="s">
        <v>63</v>
      </c>
      <c r="T46" t="s">
        <v>148</v>
      </c>
      <c r="U46">
        <v>4</v>
      </c>
      <c r="V46" t="s">
        <v>161</v>
      </c>
      <c r="W46" t="s">
        <v>118</v>
      </c>
      <c r="X46" t="s">
        <v>225</v>
      </c>
      <c r="Y46">
        <v>2</v>
      </c>
      <c r="Z46">
        <v>3</v>
      </c>
      <c r="AA46">
        <v>48</v>
      </c>
      <c r="AB46">
        <v>1.3660000000000001</v>
      </c>
      <c r="AC46" t="s">
        <v>118</v>
      </c>
      <c r="AD46">
        <v>4</v>
      </c>
      <c r="AE46">
        <v>2</v>
      </c>
      <c r="AF46">
        <v>0</v>
      </c>
      <c r="AG46">
        <v>2.4950000000000001</v>
      </c>
      <c r="AH46">
        <v>3.0339999999999998</v>
      </c>
      <c r="AI46">
        <v>1.361</v>
      </c>
      <c r="AK46" s="17"/>
      <c r="AL46" s="21"/>
      <c r="AM46" s="17"/>
      <c r="AN46" s="17"/>
      <c r="AO46" s="17"/>
      <c r="AS46" s="25"/>
      <c r="AT46" s="25"/>
      <c r="AU46" s="25"/>
      <c r="AV46" s="25"/>
      <c r="AW46" s="25"/>
      <c r="AX46" s="25"/>
    </row>
    <row r="47" spans="1:51" x14ac:dyDescent="0.35">
      <c r="A47">
        <v>202</v>
      </c>
      <c r="B47">
        <v>202</v>
      </c>
      <c r="C47" t="s">
        <v>38</v>
      </c>
      <c r="D47" t="s">
        <v>39</v>
      </c>
      <c r="E47">
        <v>1</v>
      </c>
      <c r="F47" t="s">
        <v>373</v>
      </c>
      <c r="G47">
        <v>1</v>
      </c>
      <c r="H47">
        <v>3</v>
      </c>
      <c r="I47">
        <v>1</v>
      </c>
      <c r="J47">
        <v>46</v>
      </c>
      <c r="K47">
        <v>14</v>
      </c>
      <c r="L47">
        <v>14</v>
      </c>
      <c r="M47">
        <v>1</v>
      </c>
      <c r="N47" t="s">
        <v>162</v>
      </c>
      <c r="O47" t="s">
        <v>124</v>
      </c>
      <c r="P47" t="s">
        <v>163</v>
      </c>
      <c r="Q47" t="s">
        <v>164</v>
      </c>
      <c r="R47" t="s">
        <v>132</v>
      </c>
      <c r="S47" t="s">
        <v>81</v>
      </c>
      <c r="T47" t="s">
        <v>165</v>
      </c>
      <c r="U47">
        <v>5</v>
      </c>
      <c r="V47" t="s">
        <v>179</v>
      </c>
      <c r="W47" t="s">
        <v>253</v>
      </c>
      <c r="X47" t="s">
        <v>108</v>
      </c>
      <c r="Y47">
        <v>2</v>
      </c>
      <c r="Z47">
        <v>3</v>
      </c>
      <c r="AA47">
        <v>48</v>
      </c>
      <c r="AB47">
        <v>1.2190000000000001</v>
      </c>
      <c r="AC47" t="s">
        <v>179</v>
      </c>
      <c r="AD47">
        <v>3</v>
      </c>
      <c r="AE47">
        <v>2</v>
      </c>
      <c r="AF47">
        <v>0</v>
      </c>
      <c r="AG47">
        <v>2.9039999999999999</v>
      </c>
      <c r="AH47">
        <v>3.0339999999999998</v>
      </c>
      <c r="AI47">
        <v>1.2150000000000001</v>
      </c>
      <c r="AK47" s="17"/>
      <c r="AL47" s="19" t="s">
        <v>377</v>
      </c>
      <c r="AM47" s="10" t="s">
        <v>396</v>
      </c>
      <c r="AN47" s="10" t="s">
        <v>397</v>
      </c>
      <c r="AO47" s="10" t="s">
        <v>398</v>
      </c>
      <c r="AP47" s="10" t="s">
        <v>399</v>
      </c>
      <c r="AQ47" s="10" t="s">
        <v>400</v>
      </c>
      <c r="AR47" s="10" t="s">
        <v>401</v>
      </c>
      <c r="AS47" s="10" t="s">
        <v>402</v>
      </c>
      <c r="AT47" s="10" t="s">
        <v>403</v>
      </c>
      <c r="AU47" s="10" t="s">
        <v>404</v>
      </c>
      <c r="AV47" s="10" t="s">
        <v>405</v>
      </c>
      <c r="AW47" s="10" t="s">
        <v>406</v>
      </c>
      <c r="AX47" s="10" t="s">
        <v>407</v>
      </c>
    </row>
    <row r="48" spans="1:51" x14ac:dyDescent="0.35">
      <c r="A48">
        <v>202</v>
      </c>
      <c r="B48">
        <v>202</v>
      </c>
      <c r="C48" t="s">
        <v>38</v>
      </c>
      <c r="D48" t="s">
        <v>39</v>
      </c>
      <c r="E48">
        <v>1</v>
      </c>
      <c r="F48" t="s">
        <v>373</v>
      </c>
      <c r="G48">
        <v>1</v>
      </c>
      <c r="H48">
        <v>3</v>
      </c>
      <c r="I48">
        <v>1</v>
      </c>
      <c r="J48">
        <v>47</v>
      </c>
      <c r="K48">
        <v>15</v>
      </c>
      <c r="L48">
        <v>15</v>
      </c>
      <c r="M48">
        <v>1</v>
      </c>
      <c r="N48" t="s">
        <v>156</v>
      </c>
      <c r="O48" t="s">
        <v>124</v>
      </c>
      <c r="P48" t="s">
        <v>157</v>
      </c>
      <c r="Q48" t="s">
        <v>158</v>
      </c>
      <c r="R48" t="s">
        <v>132</v>
      </c>
      <c r="S48" t="s">
        <v>81</v>
      </c>
      <c r="T48" t="s">
        <v>159</v>
      </c>
      <c r="U48">
        <v>1</v>
      </c>
      <c r="V48" t="s">
        <v>171</v>
      </c>
      <c r="W48" t="s">
        <v>54</v>
      </c>
      <c r="X48" t="s">
        <v>236</v>
      </c>
      <c r="Y48">
        <v>1</v>
      </c>
      <c r="Z48">
        <v>3</v>
      </c>
      <c r="AA48">
        <v>48</v>
      </c>
      <c r="AB48">
        <v>1.1779999999999999</v>
      </c>
      <c r="AC48" t="s">
        <v>236</v>
      </c>
      <c r="AD48">
        <v>4</v>
      </c>
      <c r="AE48">
        <v>2</v>
      </c>
      <c r="AF48">
        <v>0</v>
      </c>
      <c r="AG48">
        <v>2.9260000000000002</v>
      </c>
      <c r="AH48">
        <v>3.0339999999999998</v>
      </c>
      <c r="AI48">
        <v>1.1759999999999999</v>
      </c>
      <c r="AK48" s="17"/>
      <c r="AL48" s="21" t="s">
        <v>393</v>
      </c>
      <c r="AM48" s="9">
        <f>COUNTIFS($E:$E,1,$I:$I,1,$O:$O,$AJ$6,$Y:$Y,2,$AF:$AF,1)/12</f>
        <v>0.33333333333333331</v>
      </c>
      <c r="AN48" s="9">
        <f>COUNTIFS($E:$E,1,$I:$I,2,$O:$O,$AJ$6,$Y:$Y,2,$AF:$AF,1)/12</f>
        <v>0.41666666666666669</v>
      </c>
      <c r="AO48" s="9">
        <f>COUNTIFS($E:$E,1,$I:$I,3,$O:$O,$AJ$6,$Y:$Y,2,$AF:$AF,1)/12</f>
        <v>0</v>
      </c>
      <c r="AP48" s="9">
        <f>COUNTIFS($E:$E,2,$I:$I,1,$O:$O,$AJ$6,$Y:$Y,2,$AF:$AF,1)/12</f>
        <v>0.58333333333333337</v>
      </c>
      <c r="AQ48" s="9">
        <f>COUNTIFS($E:$E,2,$I:$I,2,$O:$O,$AJ$6,$Y:$Y,2,$AF:$AF,1)/12</f>
        <v>0.41666666666666669</v>
      </c>
      <c r="AR48" s="9">
        <f>COUNTIFS($E:$E,2,$I:$I,3,$O:$O,$AJ$6,$Y:$Y,2,$AF:$AF,1)/12</f>
        <v>0.58333333333333337</v>
      </c>
      <c r="AS48" s="9">
        <f>COUNTIFS($E:$E,3,$I:$I,1,$O:$O,$AJ$6,$Y:$Y,2,$AF:$AF,1)/12</f>
        <v>0.41666666666666669</v>
      </c>
      <c r="AT48" s="9">
        <f>COUNTIFS($E:$E,3,$I:$I,2,$O:$O,$AJ$6,$Y:$Y,2,$AF:$AF,1)/12</f>
        <v>0.41666666666666669</v>
      </c>
      <c r="AU48" s="9">
        <f>COUNTIFS($E:$E,3,$I:$I,3,$O:$O,$AJ$6,$Y:$Y,2,$AF:$AF,1)/12</f>
        <v>0.75</v>
      </c>
      <c r="AV48" s="9">
        <f>COUNTIFS($E:$E,4,$I:$I,1,$O:$O,$AJ$6,$Y:$Y,2,$AF:$AF,1)/12</f>
        <v>0.41666666666666669</v>
      </c>
      <c r="AW48" s="9">
        <f>COUNTIFS($E:$E,4,$I:$I,2,$O:$O,$AJ$6,$Y:$Y,2,$AF:$AF,1)/12</f>
        <v>0.58333333333333337</v>
      </c>
      <c r="AX48" s="9">
        <f>COUNTIFS($E:$E,4,$I:$I,3,$O:$O,$AJ$6,$Y:$Y,2,$AF:$AF,1)/12</f>
        <v>0.58333333333333337</v>
      </c>
      <c r="AY48" s="30">
        <f>AVERAGE(AM48:AN48,AP48:AX48)</f>
        <v>0.49999999999999994</v>
      </c>
    </row>
    <row r="49" spans="1:51" x14ac:dyDescent="0.35">
      <c r="A49">
        <v>202</v>
      </c>
      <c r="B49">
        <v>202</v>
      </c>
      <c r="C49" t="s">
        <v>38</v>
      </c>
      <c r="D49" t="s">
        <v>39</v>
      </c>
      <c r="E49">
        <v>1</v>
      </c>
      <c r="F49" t="s">
        <v>373</v>
      </c>
      <c r="G49">
        <v>1</v>
      </c>
      <c r="H49">
        <v>3</v>
      </c>
      <c r="I49">
        <v>1</v>
      </c>
      <c r="J49">
        <v>48</v>
      </c>
      <c r="K49">
        <v>24</v>
      </c>
      <c r="L49">
        <v>24</v>
      </c>
      <c r="M49">
        <v>1</v>
      </c>
      <c r="N49" t="s">
        <v>198</v>
      </c>
      <c r="O49" t="s">
        <v>124</v>
      </c>
      <c r="P49" t="s">
        <v>177</v>
      </c>
      <c r="Q49" t="s">
        <v>178</v>
      </c>
      <c r="R49" t="s">
        <v>150</v>
      </c>
      <c r="S49" t="s">
        <v>53</v>
      </c>
      <c r="T49" t="s">
        <v>199</v>
      </c>
      <c r="U49">
        <v>4</v>
      </c>
      <c r="V49" t="s">
        <v>197</v>
      </c>
      <c r="W49" t="s">
        <v>216</v>
      </c>
      <c r="X49" t="s">
        <v>72</v>
      </c>
      <c r="Y49">
        <v>2</v>
      </c>
      <c r="Z49">
        <v>3</v>
      </c>
      <c r="AA49">
        <v>48</v>
      </c>
      <c r="AB49">
        <v>1.1950000000000001</v>
      </c>
      <c r="AC49" t="s">
        <v>72</v>
      </c>
      <c r="AD49">
        <v>4</v>
      </c>
      <c r="AE49">
        <v>1</v>
      </c>
      <c r="AF49">
        <v>0</v>
      </c>
      <c r="AG49">
        <v>1.9590000000000001</v>
      </c>
      <c r="AH49">
        <v>3.0339999999999998</v>
      </c>
      <c r="AI49">
        <v>1.1919999999999999</v>
      </c>
      <c r="AK49" s="17"/>
      <c r="AL49" s="21" t="s">
        <v>394</v>
      </c>
      <c r="AM49" s="9">
        <f>COUNTIFS($E:$E,1,$I:$I,1,$O:$O,$AJ$6,$AD:$AD,3)/12</f>
        <v>8.3333333333333329E-2</v>
      </c>
      <c r="AN49" s="9">
        <f>COUNTIFS($E:$E,1,$I:$I,2,$O:$O,$AJ$6,$AD:$AD,3)/12</f>
        <v>0.16666666666666666</v>
      </c>
      <c r="AO49" s="9">
        <f>COUNTIFS($E:$E,1,$I:$I,3,$O:$O,$AJ$6,$AD:$AD,3)/12</f>
        <v>0</v>
      </c>
      <c r="AP49" s="9">
        <f>COUNTIFS($E:$E,2,$I:$I,1,$O:$O,$AJ$6,$AD:$AD,3)/12</f>
        <v>0.16666666666666666</v>
      </c>
      <c r="AQ49" s="9">
        <f>COUNTIFS($E:$E,2,$I:$I,2,$O:$O,$AJ$6,$AD:$AD,3)/12</f>
        <v>0.25</v>
      </c>
      <c r="AR49" s="9">
        <f>COUNTIFS($E:$E,2,$I:$I,3,$O:$O,$AJ$6,$AD:$AD,3)/12</f>
        <v>0.16666666666666666</v>
      </c>
      <c r="AS49" s="9">
        <f>COUNTIFS($E:$E,3,$I:$I,1,$O:$O,$AJ$6,$AD:$AD,3)/12</f>
        <v>0.25</v>
      </c>
      <c r="AT49" s="9">
        <f>COUNTIFS($E:$E,3,$I:$I,2,$O:$O,$AJ$6,$AD:$AD,3)/12</f>
        <v>8.3333333333333329E-2</v>
      </c>
      <c r="AU49" s="9">
        <f>COUNTIFS($E:$E,3,$I:$I,3,$O:$O,$AJ$6,$AD:$AD,3)/12</f>
        <v>8.3333333333333329E-2</v>
      </c>
      <c r="AV49" s="9">
        <f>COUNTIFS($E:$E,4,$I:$I,1,$O:$O,$AJ$6,$AD:$AD,3)/12</f>
        <v>0.33333333333333331</v>
      </c>
      <c r="AW49" s="9">
        <f>COUNTIFS($E:$E,4,$I:$I,2,$O:$O,$AJ$6,$AD:$AD,3)/12</f>
        <v>0.25</v>
      </c>
      <c r="AX49" s="9">
        <f>COUNTIFS($E:$E,4,$I:$I,3,$O:$O,$AJ$6,$AD:$AD,3)/12</f>
        <v>0.16666666666666666</v>
      </c>
      <c r="AY49" s="30">
        <f>AVERAGE(AM49:AN49,AP49:AX49)</f>
        <v>0.1818181818181818</v>
      </c>
    </row>
    <row r="50" spans="1:51" x14ac:dyDescent="0.35">
      <c r="A50">
        <v>202</v>
      </c>
      <c r="B50">
        <v>202</v>
      </c>
      <c r="C50" t="s">
        <v>38</v>
      </c>
      <c r="D50" t="s">
        <v>39</v>
      </c>
      <c r="E50">
        <v>1</v>
      </c>
      <c r="F50" t="s">
        <v>373</v>
      </c>
      <c r="G50">
        <v>1</v>
      </c>
      <c r="H50">
        <v>3</v>
      </c>
      <c r="I50">
        <v>1</v>
      </c>
      <c r="J50">
        <v>49</v>
      </c>
      <c r="K50">
        <v>25</v>
      </c>
      <c r="L50">
        <v>25</v>
      </c>
      <c r="M50">
        <v>1</v>
      </c>
      <c r="N50" t="s">
        <v>220</v>
      </c>
      <c r="O50" t="s">
        <v>201</v>
      </c>
      <c r="P50" t="s">
        <v>202</v>
      </c>
      <c r="Q50" t="s">
        <v>221</v>
      </c>
      <c r="R50" t="s">
        <v>202</v>
      </c>
      <c r="S50" t="s">
        <v>46</v>
      </c>
      <c r="T50" t="s">
        <v>222</v>
      </c>
      <c r="U50">
        <v>4</v>
      </c>
      <c r="V50" t="s">
        <v>257</v>
      </c>
      <c r="W50" t="s">
        <v>72</v>
      </c>
      <c r="X50" t="s">
        <v>191</v>
      </c>
      <c r="Y50">
        <v>1</v>
      </c>
      <c r="Z50">
        <v>3</v>
      </c>
      <c r="AA50">
        <v>48</v>
      </c>
      <c r="AB50">
        <v>1.218</v>
      </c>
      <c r="AC50" t="s">
        <v>191</v>
      </c>
      <c r="AD50">
        <v>4</v>
      </c>
      <c r="AE50">
        <v>1</v>
      </c>
      <c r="AF50">
        <v>0</v>
      </c>
      <c r="AG50">
        <v>2.3079999999999998</v>
      </c>
      <c r="AH50">
        <v>3.0339999999999998</v>
      </c>
      <c r="AI50">
        <v>1.2110000000000001</v>
      </c>
      <c r="AK50" s="17"/>
      <c r="AL50" s="21" t="s">
        <v>395</v>
      </c>
      <c r="AM50" s="9">
        <f t="shared" ref="AM50:AX50" si="5">SUM(AM48,AM49)</f>
        <v>0.41666666666666663</v>
      </c>
      <c r="AN50" s="9">
        <f t="shared" si="5"/>
        <v>0.58333333333333337</v>
      </c>
      <c r="AO50" s="9">
        <f t="shared" si="5"/>
        <v>0</v>
      </c>
      <c r="AP50" s="9">
        <f t="shared" si="5"/>
        <v>0.75</v>
      </c>
      <c r="AQ50" s="9">
        <f t="shared" si="5"/>
        <v>0.66666666666666674</v>
      </c>
      <c r="AR50" s="9">
        <f t="shared" si="5"/>
        <v>0.75</v>
      </c>
      <c r="AS50" s="9">
        <f t="shared" si="5"/>
        <v>0.66666666666666674</v>
      </c>
      <c r="AT50" s="9">
        <f t="shared" si="5"/>
        <v>0.5</v>
      </c>
      <c r="AU50" s="9">
        <f t="shared" si="5"/>
        <v>0.83333333333333337</v>
      </c>
      <c r="AV50" s="9">
        <f t="shared" si="5"/>
        <v>0.75</v>
      </c>
      <c r="AW50" s="9">
        <f t="shared" si="5"/>
        <v>0.83333333333333337</v>
      </c>
      <c r="AX50" s="9">
        <f t="shared" si="5"/>
        <v>0.75</v>
      </c>
      <c r="AY50" s="30">
        <f>AVERAGE(AM50:AN50,AP50:AX50)</f>
        <v>0.68181818181818177</v>
      </c>
    </row>
    <row r="51" spans="1:51" x14ac:dyDescent="0.35">
      <c r="A51">
        <v>202</v>
      </c>
      <c r="B51">
        <v>202</v>
      </c>
      <c r="C51" t="s">
        <v>38</v>
      </c>
      <c r="D51" t="s">
        <v>39</v>
      </c>
      <c r="E51">
        <v>1</v>
      </c>
      <c r="F51" t="s">
        <v>373</v>
      </c>
      <c r="G51">
        <v>1</v>
      </c>
      <c r="H51">
        <v>3</v>
      </c>
      <c r="I51">
        <v>1</v>
      </c>
      <c r="J51">
        <v>50</v>
      </c>
      <c r="K51">
        <v>65</v>
      </c>
      <c r="L51">
        <v>65</v>
      </c>
      <c r="M51">
        <v>2</v>
      </c>
      <c r="N51" t="s">
        <v>200</v>
      </c>
      <c r="O51" t="s">
        <v>201</v>
      </c>
      <c r="P51" t="s">
        <v>202</v>
      </c>
      <c r="Q51" t="s">
        <v>203</v>
      </c>
      <c r="R51" t="s">
        <v>202</v>
      </c>
      <c r="S51" t="s">
        <v>46</v>
      </c>
      <c r="T51" t="s">
        <v>204</v>
      </c>
      <c r="U51">
        <v>1</v>
      </c>
      <c r="V51" t="s">
        <v>230</v>
      </c>
      <c r="W51" t="s">
        <v>155</v>
      </c>
      <c r="X51" t="s">
        <v>64</v>
      </c>
      <c r="Y51">
        <v>1</v>
      </c>
      <c r="Z51">
        <v>3</v>
      </c>
      <c r="AA51">
        <v>48</v>
      </c>
      <c r="AB51">
        <v>1.3640000000000001</v>
      </c>
      <c r="AC51" t="s">
        <v>64</v>
      </c>
      <c r="AD51">
        <v>4</v>
      </c>
      <c r="AE51">
        <v>4</v>
      </c>
      <c r="AF51">
        <v>0</v>
      </c>
      <c r="AG51">
        <v>2.2109999999999999</v>
      </c>
      <c r="AH51">
        <v>3.0339999999999998</v>
      </c>
      <c r="AI51">
        <v>1.37</v>
      </c>
    </row>
    <row r="52" spans="1:51" x14ac:dyDescent="0.35">
      <c r="A52">
        <v>202</v>
      </c>
      <c r="B52">
        <v>202</v>
      </c>
      <c r="C52" t="s">
        <v>38</v>
      </c>
      <c r="D52" t="s">
        <v>39</v>
      </c>
      <c r="E52">
        <v>1</v>
      </c>
      <c r="F52" t="s">
        <v>373</v>
      </c>
      <c r="G52">
        <v>1</v>
      </c>
      <c r="H52">
        <v>3</v>
      </c>
      <c r="I52">
        <v>1</v>
      </c>
      <c r="J52">
        <v>51</v>
      </c>
      <c r="K52">
        <v>35</v>
      </c>
      <c r="L52">
        <v>35</v>
      </c>
      <c r="M52">
        <v>1</v>
      </c>
      <c r="N52" t="s">
        <v>260</v>
      </c>
      <c r="O52" t="s">
        <v>201</v>
      </c>
      <c r="P52" t="s">
        <v>202</v>
      </c>
      <c r="Q52" t="s">
        <v>232</v>
      </c>
      <c r="R52" t="s">
        <v>202</v>
      </c>
      <c r="S52" t="s">
        <v>81</v>
      </c>
      <c r="T52" t="s">
        <v>261</v>
      </c>
      <c r="U52">
        <v>1</v>
      </c>
      <c r="V52" t="s">
        <v>207</v>
      </c>
      <c r="W52" t="s">
        <v>90</v>
      </c>
      <c r="X52" t="s">
        <v>175</v>
      </c>
      <c r="Y52">
        <v>2</v>
      </c>
      <c r="Z52">
        <v>3</v>
      </c>
      <c r="AA52">
        <v>48</v>
      </c>
      <c r="AB52">
        <v>1.276</v>
      </c>
      <c r="AC52" t="s">
        <v>90</v>
      </c>
      <c r="AD52">
        <v>4</v>
      </c>
      <c r="AE52">
        <v>4</v>
      </c>
      <c r="AF52">
        <v>0</v>
      </c>
      <c r="AG52">
        <v>3.512</v>
      </c>
      <c r="AH52">
        <v>3.0339999999999998</v>
      </c>
      <c r="AI52">
        <v>1.276</v>
      </c>
    </row>
    <row r="53" spans="1:51" x14ac:dyDescent="0.35">
      <c r="A53">
        <v>202</v>
      </c>
      <c r="B53">
        <v>202</v>
      </c>
      <c r="C53" t="s">
        <v>38</v>
      </c>
      <c r="D53" t="s">
        <v>39</v>
      </c>
      <c r="E53">
        <v>1</v>
      </c>
      <c r="F53" t="s">
        <v>373</v>
      </c>
      <c r="G53">
        <v>1</v>
      </c>
      <c r="H53">
        <v>3</v>
      </c>
      <c r="I53">
        <v>1</v>
      </c>
      <c r="J53">
        <v>52</v>
      </c>
      <c r="K53">
        <v>61</v>
      </c>
      <c r="L53">
        <v>61</v>
      </c>
      <c r="M53">
        <v>2</v>
      </c>
      <c r="N53" t="s">
        <v>244</v>
      </c>
      <c r="O53" t="s">
        <v>201</v>
      </c>
      <c r="P53" t="s">
        <v>202</v>
      </c>
      <c r="Q53" t="s">
        <v>240</v>
      </c>
      <c r="R53" t="s">
        <v>202</v>
      </c>
      <c r="S53" t="s">
        <v>81</v>
      </c>
      <c r="T53" t="s">
        <v>245</v>
      </c>
      <c r="U53">
        <v>1</v>
      </c>
      <c r="V53" t="s">
        <v>241</v>
      </c>
      <c r="W53" t="s">
        <v>151</v>
      </c>
      <c r="X53" t="s">
        <v>110</v>
      </c>
      <c r="Y53">
        <v>1</v>
      </c>
      <c r="Z53">
        <v>3</v>
      </c>
      <c r="AA53">
        <v>48</v>
      </c>
      <c r="AB53">
        <v>1.3149999999999999</v>
      </c>
      <c r="AC53" t="s">
        <v>245</v>
      </c>
      <c r="AD53">
        <v>1</v>
      </c>
      <c r="AE53">
        <v>1</v>
      </c>
      <c r="AF53">
        <v>1</v>
      </c>
      <c r="AG53">
        <v>2.903</v>
      </c>
      <c r="AH53">
        <v>3.0339999999999998</v>
      </c>
      <c r="AI53">
        <v>1.3160000000000001</v>
      </c>
      <c r="AK53" s="13"/>
      <c r="AL53" s="26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1" x14ac:dyDescent="0.35">
      <c r="A54">
        <v>202</v>
      </c>
      <c r="B54">
        <v>202</v>
      </c>
      <c r="C54" t="s">
        <v>38</v>
      </c>
      <c r="D54" t="s">
        <v>39</v>
      </c>
      <c r="E54">
        <v>1</v>
      </c>
      <c r="F54" t="s">
        <v>373</v>
      </c>
      <c r="G54">
        <v>1</v>
      </c>
      <c r="H54">
        <v>3</v>
      </c>
      <c r="I54">
        <v>1</v>
      </c>
      <c r="J54">
        <v>53</v>
      </c>
      <c r="K54">
        <v>33</v>
      </c>
      <c r="L54">
        <v>33</v>
      </c>
      <c r="M54">
        <v>1</v>
      </c>
      <c r="N54" t="s">
        <v>258</v>
      </c>
      <c r="O54" t="s">
        <v>201</v>
      </c>
      <c r="P54" t="s">
        <v>202</v>
      </c>
      <c r="Q54" t="s">
        <v>209</v>
      </c>
      <c r="R54" t="s">
        <v>202</v>
      </c>
      <c r="S54" t="s">
        <v>46</v>
      </c>
      <c r="T54" t="s">
        <v>259</v>
      </c>
      <c r="U54">
        <v>2</v>
      </c>
      <c r="V54" t="s">
        <v>249</v>
      </c>
      <c r="W54" t="s">
        <v>96</v>
      </c>
      <c r="X54" t="s">
        <v>199</v>
      </c>
      <c r="Y54">
        <v>2</v>
      </c>
      <c r="Z54">
        <v>3</v>
      </c>
      <c r="AA54">
        <v>48</v>
      </c>
      <c r="AB54">
        <v>1.5149999999999999</v>
      </c>
      <c r="AC54" t="s">
        <v>96</v>
      </c>
      <c r="AD54">
        <v>4</v>
      </c>
      <c r="AE54">
        <v>5</v>
      </c>
      <c r="AF54">
        <v>0</v>
      </c>
      <c r="AG54">
        <v>1.694</v>
      </c>
      <c r="AH54">
        <v>3.0339999999999998</v>
      </c>
      <c r="AI54">
        <v>1.512</v>
      </c>
      <c r="AK54" s="13"/>
      <c r="AL54" s="21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1" x14ac:dyDescent="0.35">
      <c r="A55">
        <v>202</v>
      </c>
      <c r="B55">
        <v>202</v>
      </c>
      <c r="C55" t="s">
        <v>38</v>
      </c>
      <c r="D55" t="s">
        <v>39</v>
      </c>
      <c r="E55">
        <v>1</v>
      </c>
      <c r="F55" t="s">
        <v>373</v>
      </c>
      <c r="G55">
        <v>1</v>
      </c>
      <c r="H55">
        <v>3</v>
      </c>
      <c r="I55">
        <v>1</v>
      </c>
      <c r="J55">
        <v>54</v>
      </c>
      <c r="K55">
        <v>28</v>
      </c>
      <c r="L55">
        <v>28</v>
      </c>
      <c r="M55">
        <v>1</v>
      </c>
      <c r="N55" t="s">
        <v>246</v>
      </c>
      <c r="O55" t="s">
        <v>201</v>
      </c>
      <c r="P55" t="s">
        <v>202</v>
      </c>
      <c r="Q55" t="s">
        <v>206</v>
      </c>
      <c r="R55" t="s">
        <v>202</v>
      </c>
      <c r="S55" t="s">
        <v>63</v>
      </c>
      <c r="T55" t="s">
        <v>247</v>
      </c>
      <c r="U55">
        <v>2</v>
      </c>
      <c r="V55" t="s">
        <v>216</v>
      </c>
      <c r="W55" t="s">
        <v>133</v>
      </c>
      <c r="X55" t="s">
        <v>58</v>
      </c>
      <c r="Y55">
        <v>2</v>
      </c>
      <c r="Z55">
        <v>3</v>
      </c>
      <c r="AA55">
        <v>48</v>
      </c>
      <c r="AB55">
        <v>1.238</v>
      </c>
      <c r="AC55" t="s">
        <v>133</v>
      </c>
      <c r="AD55">
        <v>4</v>
      </c>
      <c r="AE55">
        <v>4</v>
      </c>
      <c r="AF55">
        <v>0</v>
      </c>
      <c r="AG55">
        <v>3.0470000000000002</v>
      </c>
      <c r="AH55">
        <v>3.0339999999999998</v>
      </c>
      <c r="AI55">
        <v>1.2330000000000001</v>
      </c>
      <c r="AK55" s="13"/>
      <c r="AL55" s="21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1" x14ac:dyDescent="0.35">
      <c r="A56">
        <v>202</v>
      </c>
      <c r="B56">
        <v>202</v>
      </c>
      <c r="C56" t="s">
        <v>38</v>
      </c>
      <c r="D56" t="s">
        <v>39</v>
      </c>
      <c r="E56">
        <v>1</v>
      </c>
      <c r="F56" t="s">
        <v>373</v>
      </c>
      <c r="G56">
        <v>1</v>
      </c>
      <c r="H56">
        <v>3</v>
      </c>
      <c r="I56">
        <v>1</v>
      </c>
      <c r="J56">
        <v>55</v>
      </c>
      <c r="K56">
        <v>71</v>
      </c>
      <c r="L56">
        <v>71</v>
      </c>
      <c r="M56">
        <v>2</v>
      </c>
      <c r="N56" t="s">
        <v>234</v>
      </c>
      <c r="O56" t="s">
        <v>201</v>
      </c>
      <c r="P56" t="s">
        <v>202</v>
      </c>
      <c r="Q56" t="s">
        <v>235</v>
      </c>
      <c r="R56" t="s">
        <v>202</v>
      </c>
      <c r="S56" t="s">
        <v>46</v>
      </c>
      <c r="T56" t="s">
        <v>236</v>
      </c>
      <c r="U56">
        <v>5</v>
      </c>
      <c r="V56" t="s">
        <v>204</v>
      </c>
      <c r="W56" t="s">
        <v>116</v>
      </c>
      <c r="X56" t="s">
        <v>145</v>
      </c>
      <c r="Y56">
        <v>2</v>
      </c>
      <c r="Z56">
        <v>3</v>
      </c>
      <c r="AA56">
        <v>48</v>
      </c>
      <c r="AB56">
        <v>1.3779999999999999</v>
      </c>
      <c r="AC56" t="s">
        <v>145</v>
      </c>
      <c r="AD56">
        <v>4</v>
      </c>
      <c r="AE56">
        <v>4</v>
      </c>
      <c r="AF56">
        <v>0</v>
      </c>
      <c r="AG56">
        <v>3.032</v>
      </c>
      <c r="AH56">
        <v>3.0339999999999998</v>
      </c>
      <c r="AI56">
        <v>1.37</v>
      </c>
      <c r="AL56" s="21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1" x14ac:dyDescent="0.35">
      <c r="A57">
        <v>202</v>
      </c>
      <c r="B57">
        <v>202</v>
      </c>
      <c r="C57" t="s">
        <v>38</v>
      </c>
      <c r="D57" t="s">
        <v>39</v>
      </c>
      <c r="E57">
        <v>1</v>
      </c>
      <c r="F57" t="s">
        <v>373</v>
      </c>
      <c r="G57">
        <v>1</v>
      </c>
      <c r="H57">
        <v>3</v>
      </c>
      <c r="I57">
        <v>1</v>
      </c>
      <c r="J57">
        <v>56</v>
      </c>
      <c r="K57">
        <v>32</v>
      </c>
      <c r="L57">
        <v>32</v>
      </c>
      <c r="M57">
        <v>1</v>
      </c>
      <c r="N57" t="s">
        <v>211</v>
      </c>
      <c r="O57" t="s">
        <v>201</v>
      </c>
      <c r="P57" t="s">
        <v>202</v>
      </c>
      <c r="Q57" t="s">
        <v>212</v>
      </c>
      <c r="R57" t="s">
        <v>202</v>
      </c>
      <c r="S57" t="s">
        <v>53</v>
      </c>
      <c r="T57" t="s">
        <v>213</v>
      </c>
      <c r="U57">
        <v>1</v>
      </c>
      <c r="V57" t="s">
        <v>251</v>
      </c>
      <c r="W57" t="s">
        <v>47</v>
      </c>
      <c r="X57" t="s">
        <v>137</v>
      </c>
      <c r="Y57">
        <v>2</v>
      </c>
      <c r="Z57">
        <v>3</v>
      </c>
      <c r="AA57">
        <v>48</v>
      </c>
      <c r="AB57">
        <v>1.335</v>
      </c>
      <c r="AC57" t="s">
        <v>213</v>
      </c>
      <c r="AD57">
        <v>1</v>
      </c>
      <c r="AE57">
        <v>1</v>
      </c>
      <c r="AF57">
        <v>1</v>
      </c>
      <c r="AG57">
        <v>2.1869999999999998</v>
      </c>
      <c r="AH57">
        <v>3.0339999999999998</v>
      </c>
      <c r="AI57">
        <v>1.337</v>
      </c>
    </row>
    <row r="58" spans="1:51" x14ac:dyDescent="0.35">
      <c r="A58">
        <v>202</v>
      </c>
      <c r="B58">
        <v>202</v>
      </c>
      <c r="C58" t="s">
        <v>38</v>
      </c>
      <c r="D58" t="s">
        <v>39</v>
      </c>
      <c r="E58">
        <v>1</v>
      </c>
      <c r="F58" t="s">
        <v>373</v>
      </c>
      <c r="G58">
        <v>1</v>
      </c>
      <c r="H58">
        <v>3</v>
      </c>
      <c r="I58">
        <v>1</v>
      </c>
      <c r="J58">
        <v>57</v>
      </c>
      <c r="K58">
        <v>70</v>
      </c>
      <c r="L58">
        <v>70</v>
      </c>
      <c r="M58">
        <v>2</v>
      </c>
      <c r="N58" t="s">
        <v>217</v>
      </c>
      <c r="O58" t="s">
        <v>201</v>
      </c>
      <c r="P58" t="s">
        <v>202</v>
      </c>
      <c r="Q58" t="s">
        <v>218</v>
      </c>
      <c r="R58" t="s">
        <v>202</v>
      </c>
      <c r="S58" t="s">
        <v>53</v>
      </c>
      <c r="T58" t="s">
        <v>219</v>
      </c>
      <c r="U58">
        <v>1</v>
      </c>
      <c r="V58" t="s">
        <v>238</v>
      </c>
      <c r="W58" t="s">
        <v>120</v>
      </c>
      <c r="X58" t="s">
        <v>193</v>
      </c>
      <c r="Y58">
        <v>2</v>
      </c>
      <c r="Z58">
        <v>3</v>
      </c>
      <c r="AA58">
        <v>48</v>
      </c>
      <c r="AB58">
        <v>1.468</v>
      </c>
      <c r="AC58" t="s">
        <v>193</v>
      </c>
      <c r="AD58">
        <v>4</v>
      </c>
      <c r="AE58">
        <v>2</v>
      </c>
      <c r="AF58">
        <v>0</v>
      </c>
      <c r="AG58">
        <v>3.87</v>
      </c>
      <c r="AH58">
        <v>3.0339999999999998</v>
      </c>
      <c r="AI58">
        <v>1.4650000000000001</v>
      </c>
      <c r="AM58" s="13"/>
      <c r="AN58" s="13"/>
      <c r="AO58" s="13"/>
      <c r="AP58" s="13"/>
      <c r="AQ58" s="13"/>
      <c r="AR58" s="13"/>
      <c r="AS58" s="13"/>
      <c r="AT58" s="13"/>
    </row>
    <row r="59" spans="1:51" x14ac:dyDescent="0.35">
      <c r="A59">
        <v>202</v>
      </c>
      <c r="B59">
        <v>202</v>
      </c>
      <c r="C59" t="s">
        <v>38</v>
      </c>
      <c r="D59" t="s">
        <v>39</v>
      </c>
      <c r="E59">
        <v>1</v>
      </c>
      <c r="F59" t="s">
        <v>373</v>
      </c>
      <c r="G59">
        <v>1</v>
      </c>
      <c r="H59">
        <v>3</v>
      </c>
      <c r="I59">
        <v>1</v>
      </c>
      <c r="J59">
        <v>58</v>
      </c>
      <c r="K59">
        <v>62</v>
      </c>
      <c r="L59">
        <v>62</v>
      </c>
      <c r="M59">
        <v>2</v>
      </c>
      <c r="N59" t="s">
        <v>239</v>
      </c>
      <c r="O59" t="s">
        <v>201</v>
      </c>
      <c r="P59" t="s">
        <v>202</v>
      </c>
      <c r="Q59" t="s">
        <v>240</v>
      </c>
      <c r="R59" t="s">
        <v>202</v>
      </c>
      <c r="S59" t="s">
        <v>63</v>
      </c>
      <c r="T59" t="s">
        <v>241</v>
      </c>
      <c r="U59">
        <v>5</v>
      </c>
      <c r="V59" t="s">
        <v>210</v>
      </c>
      <c r="W59" t="s">
        <v>189</v>
      </c>
      <c r="X59" t="s">
        <v>112</v>
      </c>
      <c r="Y59">
        <v>2</v>
      </c>
      <c r="Z59">
        <v>3</v>
      </c>
      <c r="AA59">
        <v>48</v>
      </c>
      <c r="AB59">
        <v>1.6080000000000001</v>
      </c>
      <c r="AC59" t="s">
        <v>210</v>
      </c>
      <c r="AD59">
        <v>3</v>
      </c>
      <c r="AE59">
        <v>2</v>
      </c>
      <c r="AF59">
        <v>0</v>
      </c>
      <c r="AG59">
        <v>2.3650000000000002</v>
      </c>
      <c r="AH59">
        <v>3.0339999999999998</v>
      </c>
      <c r="AI59">
        <v>1.6080000000000001</v>
      </c>
      <c r="AM59" s="13"/>
      <c r="AN59" s="13"/>
      <c r="AO59" s="13"/>
      <c r="AP59" s="13"/>
      <c r="AQ59" s="13"/>
      <c r="AR59" s="13"/>
      <c r="AS59" s="13"/>
      <c r="AT59" s="13"/>
    </row>
    <row r="60" spans="1:51" x14ac:dyDescent="0.35">
      <c r="A60">
        <v>202</v>
      </c>
      <c r="B60">
        <v>202</v>
      </c>
      <c r="C60" t="s">
        <v>38</v>
      </c>
      <c r="D60" t="s">
        <v>39</v>
      </c>
      <c r="E60">
        <v>1</v>
      </c>
      <c r="F60" t="s">
        <v>373</v>
      </c>
      <c r="G60">
        <v>1</v>
      </c>
      <c r="H60">
        <v>3</v>
      </c>
      <c r="I60">
        <v>1</v>
      </c>
      <c r="J60">
        <v>59</v>
      </c>
      <c r="K60">
        <v>26</v>
      </c>
      <c r="L60">
        <v>26</v>
      </c>
      <c r="M60">
        <v>1</v>
      </c>
      <c r="N60" t="s">
        <v>256</v>
      </c>
      <c r="O60" t="s">
        <v>201</v>
      </c>
      <c r="P60" t="s">
        <v>202</v>
      </c>
      <c r="Q60" t="s">
        <v>221</v>
      </c>
      <c r="R60" t="s">
        <v>202</v>
      </c>
      <c r="S60" t="s">
        <v>81</v>
      </c>
      <c r="T60" t="s">
        <v>257</v>
      </c>
      <c r="U60">
        <v>1</v>
      </c>
      <c r="V60" t="s">
        <v>245</v>
      </c>
      <c r="W60" t="s">
        <v>161</v>
      </c>
      <c r="X60" t="s">
        <v>118</v>
      </c>
      <c r="Y60">
        <v>2</v>
      </c>
      <c r="Z60">
        <v>3</v>
      </c>
      <c r="AA60">
        <v>48</v>
      </c>
      <c r="AB60">
        <v>1.2769999999999999</v>
      </c>
      <c r="AC60" t="s">
        <v>257</v>
      </c>
      <c r="AD60">
        <v>1</v>
      </c>
      <c r="AE60">
        <v>1</v>
      </c>
      <c r="AF60">
        <v>1</v>
      </c>
      <c r="AG60">
        <v>2.8109999999999999</v>
      </c>
      <c r="AH60">
        <v>3.0339999999999998</v>
      </c>
      <c r="AI60">
        <v>1.278</v>
      </c>
      <c r="AM60" s="13"/>
      <c r="AN60" s="13"/>
      <c r="AO60" s="13"/>
      <c r="AP60" s="13"/>
      <c r="AQ60" s="13"/>
      <c r="AR60" s="13"/>
      <c r="AS60" s="13"/>
      <c r="AT60" s="13"/>
    </row>
    <row r="61" spans="1:51" x14ac:dyDescent="0.35">
      <c r="A61">
        <v>202</v>
      </c>
      <c r="B61">
        <v>202</v>
      </c>
      <c r="C61" t="s">
        <v>38</v>
      </c>
      <c r="D61" t="s">
        <v>39</v>
      </c>
      <c r="E61">
        <v>1</v>
      </c>
      <c r="F61" t="s">
        <v>373</v>
      </c>
      <c r="G61">
        <v>1</v>
      </c>
      <c r="H61">
        <v>3</v>
      </c>
      <c r="I61">
        <v>1</v>
      </c>
      <c r="J61">
        <v>60</v>
      </c>
      <c r="K61">
        <v>29</v>
      </c>
      <c r="L61">
        <v>29</v>
      </c>
      <c r="M61">
        <v>1</v>
      </c>
      <c r="N61" t="s">
        <v>214</v>
      </c>
      <c r="O61" t="s">
        <v>201</v>
      </c>
      <c r="P61" t="s">
        <v>202</v>
      </c>
      <c r="Q61" t="s">
        <v>215</v>
      </c>
      <c r="R61" t="s">
        <v>202</v>
      </c>
      <c r="S61" t="s">
        <v>63</v>
      </c>
      <c r="T61" t="s">
        <v>216</v>
      </c>
      <c r="U61">
        <v>2</v>
      </c>
      <c r="V61" t="s">
        <v>255</v>
      </c>
      <c r="W61" t="s">
        <v>179</v>
      </c>
      <c r="X61" t="s">
        <v>122</v>
      </c>
      <c r="Y61">
        <v>1</v>
      </c>
      <c r="Z61">
        <v>3</v>
      </c>
      <c r="AA61">
        <v>48</v>
      </c>
      <c r="AB61">
        <v>1.2090000000000001</v>
      </c>
      <c r="AC61" t="s">
        <v>179</v>
      </c>
      <c r="AD61">
        <v>4</v>
      </c>
      <c r="AE61">
        <v>5</v>
      </c>
      <c r="AF61">
        <v>0</v>
      </c>
      <c r="AG61">
        <v>2.0390000000000001</v>
      </c>
      <c r="AH61">
        <v>3.0339999999999998</v>
      </c>
      <c r="AI61">
        <v>1.2030000000000001</v>
      </c>
    </row>
    <row r="62" spans="1:51" x14ac:dyDescent="0.35">
      <c r="A62">
        <v>202</v>
      </c>
      <c r="B62">
        <v>202</v>
      </c>
      <c r="C62" t="s">
        <v>38</v>
      </c>
      <c r="D62" t="s">
        <v>39</v>
      </c>
      <c r="E62">
        <v>1</v>
      </c>
      <c r="F62" t="s">
        <v>373</v>
      </c>
      <c r="G62">
        <v>1</v>
      </c>
      <c r="H62">
        <v>3</v>
      </c>
      <c r="I62">
        <v>1</v>
      </c>
      <c r="J62">
        <v>61</v>
      </c>
      <c r="K62">
        <v>67</v>
      </c>
      <c r="L62">
        <v>67</v>
      </c>
      <c r="M62">
        <v>2</v>
      </c>
      <c r="N62" t="s">
        <v>226</v>
      </c>
      <c r="O62" t="s">
        <v>201</v>
      </c>
      <c r="P62" t="s">
        <v>202</v>
      </c>
      <c r="Q62" t="s">
        <v>227</v>
      </c>
      <c r="R62" t="s">
        <v>202</v>
      </c>
      <c r="S62" t="s">
        <v>81</v>
      </c>
      <c r="T62" t="s">
        <v>228</v>
      </c>
      <c r="U62">
        <v>1</v>
      </c>
      <c r="V62" t="s">
        <v>243</v>
      </c>
      <c r="W62" t="s">
        <v>128</v>
      </c>
      <c r="X62" t="s">
        <v>104</v>
      </c>
      <c r="Y62">
        <v>1</v>
      </c>
      <c r="Z62">
        <v>3</v>
      </c>
      <c r="AA62">
        <v>48</v>
      </c>
      <c r="AB62">
        <v>1.135</v>
      </c>
      <c r="AC62" t="s">
        <v>228</v>
      </c>
      <c r="AD62">
        <v>1</v>
      </c>
      <c r="AE62">
        <v>1</v>
      </c>
      <c r="AF62">
        <v>1</v>
      </c>
      <c r="AG62">
        <v>3.3460000000000001</v>
      </c>
      <c r="AH62">
        <v>3.0339999999999998</v>
      </c>
      <c r="AI62">
        <v>1.1339999999999999</v>
      </c>
    </row>
    <row r="63" spans="1:51" x14ac:dyDescent="0.35">
      <c r="A63">
        <v>202</v>
      </c>
      <c r="B63">
        <v>202</v>
      </c>
      <c r="C63" t="s">
        <v>38</v>
      </c>
      <c r="D63" t="s">
        <v>39</v>
      </c>
      <c r="E63">
        <v>1</v>
      </c>
      <c r="F63" t="s">
        <v>373</v>
      </c>
      <c r="G63">
        <v>1</v>
      </c>
      <c r="H63">
        <v>3</v>
      </c>
      <c r="I63">
        <v>1</v>
      </c>
      <c r="J63">
        <v>62</v>
      </c>
      <c r="K63">
        <v>63</v>
      </c>
      <c r="L63">
        <v>63</v>
      </c>
      <c r="M63">
        <v>2</v>
      </c>
      <c r="N63" t="s">
        <v>223</v>
      </c>
      <c r="O63" t="s">
        <v>201</v>
      </c>
      <c r="P63" t="s">
        <v>202</v>
      </c>
      <c r="Q63" t="s">
        <v>224</v>
      </c>
      <c r="R63" t="s">
        <v>202</v>
      </c>
      <c r="S63" t="s">
        <v>46</v>
      </c>
      <c r="T63" t="s">
        <v>225</v>
      </c>
      <c r="U63">
        <v>5</v>
      </c>
      <c r="V63" t="s">
        <v>222</v>
      </c>
      <c r="W63" t="s">
        <v>197</v>
      </c>
      <c r="X63" t="s">
        <v>86</v>
      </c>
      <c r="Y63">
        <v>2</v>
      </c>
      <c r="Z63">
        <v>3</v>
      </c>
      <c r="AA63">
        <v>48</v>
      </c>
      <c r="AB63">
        <v>1.206</v>
      </c>
      <c r="AC63" t="s">
        <v>225</v>
      </c>
      <c r="AD63">
        <v>1</v>
      </c>
      <c r="AE63">
        <v>5</v>
      </c>
      <c r="AF63">
        <v>1</v>
      </c>
      <c r="AG63">
        <v>1.8320000000000001</v>
      </c>
      <c r="AH63">
        <v>3.0339999999999998</v>
      </c>
      <c r="AI63">
        <v>1.2070000000000001</v>
      </c>
    </row>
    <row r="64" spans="1:51" x14ac:dyDescent="0.35">
      <c r="A64">
        <v>202</v>
      </c>
      <c r="B64">
        <v>202</v>
      </c>
      <c r="C64" t="s">
        <v>38</v>
      </c>
      <c r="D64" t="s">
        <v>39</v>
      </c>
      <c r="E64">
        <v>1</v>
      </c>
      <c r="F64" t="s">
        <v>373</v>
      </c>
      <c r="G64">
        <v>1</v>
      </c>
      <c r="H64">
        <v>3</v>
      </c>
      <c r="I64">
        <v>1</v>
      </c>
      <c r="J64">
        <v>63</v>
      </c>
      <c r="K64">
        <v>69</v>
      </c>
      <c r="L64">
        <v>69</v>
      </c>
      <c r="M64">
        <v>2</v>
      </c>
      <c r="N64" t="s">
        <v>252</v>
      </c>
      <c r="O64" t="s">
        <v>201</v>
      </c>
      <c r="P64" t="s">
        <v>202</v>
      </c>
      <c r="Q64" t="s">
        <v>218</v>
      </c>
      <c r="R64" t="s">
        <v>202</v>
      </c>
      <c r="S64" t="s">
        <v>63</v>
      </c>
      <c r="T64" t="s">
        <v>253</v>
      </c>
      <c r="U64">
        <v>2</v>
      </c>
      <c r="V64" t="s">
        <v>219</v>
      </c>
      <c r="W64" t="s">
        <v>173</v>
      </c>
      <c r="X64" t="s">
        <v>82</v>
      </c>
      <c r="Y64">
        <v>1</v>
      </c>
      <c r="Z64">
        <v>3</v>
      </c>
      <c r="AA64">
        <v>48</v>
      </c>
      <c r="AB64">
        <v>1.2769999999999999</v>
      </c>
      <c r="AC64" t="s">
        <v>219</v>
      </c>
      <c r="AD64">
        <v>2</v>
      </c>
      <c r="AE64">
        <v>1</v>
      </c>
      <c r="AF64">
        <v>0</v>
      </c>
      <c r="AG64">
        <v>3.8039999999999998</v>
      </c>
      <c r="AH64">
        <v>3.0339999999999998</v>
      </c>
      <c r="AI64">
        <v>1.2709999999999999</v>
      </c>
    </row>
    <row r="65" spans="1:35" x14ac:dyDescent="0.35">
      <c r="A65">
        <v>202</v>
      </c>
      <c r="B65">
        <v>202</v>
      </c>
      <c r="C65" t="s">
        <v>38</v>
      </c>
      <c r="D65" t="s">
        <v>39</v>
      </c>
      <c r="E65">
        <v>1</v>
      </c>
      <c r="F65" t="s">
        <v>373</v>
      </c>
      <c r="G65">
        <v>1</v>
      </c>
      <c r="H65">
        <v>3</v>
      </c>
      <c r="I65">
        <v>1</v>
      </c>
      <c r="J65">
        <v>64</v>
      </c>
      <c r="K65">
        <v>72</v>
      </c>
      <c r="L65">
        <v>72</v>
      </c>
      <c r="M65">
        <v>2</v>
      </c>
      <c r="N65" t="s">
        <v>250</v>
      </c>
      <c r="O65" t="s">
        <v>201</v>
      </c>
      <c r="P65" t="s">
        <v>202</v>
      </c>
      <c r="Q65" t="s">
        <v>235</v>
      </c>
      <c r="R65" t="s">
        <v>202</v>
      </c>
      <c r="S65" t="s">
        <v>53</v>
      </c>
      <c r="T65" t="s">
        <v>251</v>
      </c>
      <c r="U65">
        <v>1</v>
      </c>
      <c r="V65" t="s">
        <v>236</v>
      </c>
      <c r="W65" t="s">
        <v>100</v>
      </c>
      <c r="X65" t="s">
        <v>148</v>
      </c>
      <c r="Y65">
        <v>1</v>
      </c>
      <c r="Z65">
        <v>3</v>
      </c>
      <c r="AA65">
        <v>48</v>
      </c>
      <c r="AB65">
        <v>1.2470000000000001</v>
      </c>
      <c r="AC65" t="s">
        <v>236</v>
      </c>
      <c r="AD65">
        <v>2</v>
      </c>
      <c r="AE65">
        <v>2</v>
      </c>
      <c r="AF65">
        <v>0</v>
      </c>
      <c r="AG65">
        <v>1.4530000000000001</v>
      </c>
      <c r="AH65">
        <v>3.0339999999999998</v>
      </c>
      <c r="AI65">
        <v>1.242</v>
      </c>
    </row>
    <row r="66" spans="1:35" x14ac:dyDescent="0.35">
      <c r="A66">
        <v>202</v>
      </c>
      <c r="B66">
        <v>202</v>
      </c>
      <c r="C66" t="s">
        <v>38</v>
      </c>
      <c r="D66" t="s">
        <v>39</v>
      </c>
      <c r="E66">
        <v>1</v>
      </c>
      <c r="F66" t="s">
        <v>373</v>
      </c>
      <c r="G66">
        <v>1</v>
      </c>
      <c r="H66">
        <v>3</v>
      </c>
      <c r="I66">
        <v>1</v>
      </c>
      <c r="J66">
        <v>65</v>
      </c>
      <c r="K66">
        <v>31</v>
      </c>
      <c r="L66">
        <v>31</v>
      </c>
      <c r="M66">
        <v>1</v>
      </c>
      <c r="N66" t="s">
        <v>248</v>
      </c>
      <c r="O66" t="s">
        <v>201</v>
      </c>
      <c r="P66" t="s">
        <v>202</v>
      </c>
      <c r="Q66" t="s">
        <v>212</v>
      </c>
      <c r="R66" t="s">
        <v>202</v>
      </c>
      <c r="S66" t="s">
        <v>46</v>
      </c>
      <c r="T66" t="s">
        <v>249</v>
      </c>
      <c r="U66">
        <v>2</v>
      </c>
      <c r="V66" t="s">
        <v>213</v>
      </c>
      <c r="W66" t="s">
        <v>108</v>
      </c>
      <c r="X66" t="s">
        <v>171</v>
      </c>
      <c r="Y66">
        <v>1</v>
      </c>
      <c r="Z66">
        <v>3</v>
      </c>
      <c r="AA66">
        <v>48</v>
      </c>
      <c r="AB66">
        <v>1.347</v>
      </c>
      <c r="AC66" t="s">
        <v>171</v>
      </c>
      <c r="AD66">
        <v>4</v>
      </c>
      <c r="AE66">
        <v>1</v>
      </c>
      <c r="AF66">
        <v>0</v>
      </c>
      <c r="AG66">
        <v>2.9129999999999998</v>
      </c>
      <c r="AH66">
        <v>3.0339999999999998</v>
      </c>
      <c r="AI66">
        <v>1.34</v>
      </c>
    </row>
    <row r="67" spans="1:35" x14ac:dyDescent="0.35">
      <c r="A67">
        <v>202</v>
      </c>
      <c r="B67">
        <v>202</v>
      </c>
      <c r="C67" t="s">
        <v>38</v>
      </c>
      <c r="D67" t="s">
        <v>39</v>
      </c>
      <c r="E67">
        <v>1</v>
      </c>
      <c r="F67" t="s">
        <v>373</v>
      </c>
      <c r="G67">
        <v>1</v>
      </c>
      <c r="H67">
        <v>3</v>
      </c>
      <c r="I67">
        <v>1</v>
      </c>
      <c r="J67">
        <v>66</v>
      </c>
      <c r="K67">
        <v>27</v>
      </c>
      <c r="L67">
        <v>27</v>
      </c>
      <c r="M67">
        <v>1</v>
      </c>
      <c r="N67" t="s">
        <v>205</v>
      </c>
      <c r="O67" t="s">
        <v>201</v>
      </c>
      <c r="P67" t="s">
        <v>202</v>
      </c>
      <c r="Q67" t="s">
        <v>206</v>
      </c>
      <c r="R67" t="s">
        <v>202</v>
      </c>
      <c r="S67" t="s">
        <v>81</v>
      </c>
      <c r="T67" t="s">
        <v>207</v>
      </c>
      <c r="U67">
        <v>5</v>
      </c>
      <c r="V67" t="s">
        <v>247</v>
      </c>
      <c r="W67" t="s">
        <v>169</v>
      </c>
      <c r="X67" t="s">
        <v>106</v>
      </c>
      <c r="Y67">
        <v>1</v>
      </c>
      <c r="Z67">
        <v>3</v>
      </c>
      <c r="AA67">
        <v>48</v>
      </c>
      <c r="AB67">
        <v>1.3380000000000001</v>
      </c>
      <c r="AC67" t="s">
        <v>207</v>
      </c>
      <c r="AD67">
        <v>1</v>
      </c>
      <c r="AE67">
        <v>5</v>
      </c>
      <c r="AF67">
        <v>1</v>
      </c>
      <c r="AG67">
        <v>2.6</v>
      </c>
      <c r="AH67">
        <v>3.0339999999999998</v>
      </c>
      <c r="AI67">
        <v>1.331</v>
      </c>
    </row>
    <row r="68" spans="1:35" x14ac:dyDescent="0.35">
      <c r="A68">
        <v>202</v>
      </c>
      <c r="B68">
        <v>202</v>
      </c>
      <c r="C68" t="s">
        <v>38</v>
      </c>
      <c r="D68" t="s">
        <v>39</v>
      </c>
      <c r="E68">
        <v>1</v>
      </c>
      <c r="F68" t="s">
        <v>373</v>
      </c>
      <c r="G68">
        <v>1</v>
      </c>
      <c r="H68">
        <v>3</v>
      </c>
      <c r="I68">
        <v>1</v>
      </c>
      <c r="J68">
        <v>67</v>
      </c>
      <c r="K68">
        <v>68</v>
      </c>
      <c r="L68">
        <v>68</v>
      </c>
      <c r="M68">
        <v>2</v>
      </c>
      <c r="N68" t="s">
        <v>242</v>
      </c>
      <c r="O68" t="s">
        <v>201</v>
      </c>
      <c r="P68" t="s">
        <v>202</v>
      </c>
      <c r="Q68" t="s">
        <v>227</v>
      </c>
      <c r="R68" t="s">
        <v>202</v>
      </c>
      <c r="S68" t="s">
        <v>63</v>
      </c>
      <c r="T68" t="s">
        <v>243</v>
      </c>
      <c r="U68">
        <v>1</v>
      </c>
      <c r="V68" t="s">
        <v>253</v>
      </c>
      <c r="W68" t="s">
        <v>76</v>
      </c>
      <c r="X68" t="s">
        <v>187</v>
      </c>
      <c r="Y68">
        <v>2</v>
      </c>
      <c r="Z68">
        <v>3</v>
      </c>
      <c r="AA68">
        <v>48</v>
      </c>
      <c r="AB68">
        <v>1.4490000000000001</v>
      </c>
      <c r="AC68" t="s">
        <v>187</v>
      </c>
      <c r="AD68">
        <v>4</v>
      </c>
      <c r="AE68">
        <v>5</v>
      </c>
      <c r="AF68">
        <v>0</v>
      </c>
      <c r="AG68">
        <v>2.5720000000000001</v>
      </c>
      <c r="AH68">
        <v>3.0339999999999998</v>
      </c>
      <c r="AI68">
        <v>1.4450000000000001</v>
      </c>
    </row>
    <row r="69" spans="1:35" x14ac:dyDescent="0.35">
      <c r="A69">
        <v>202</v>
      </c>
      <c r="B69">
        <v>202</v>
      </c>
      <c r="C69" t="s">
        <v>38</v>
      </c>
      <c r="D69" t="s">
        <v>39</v>
      </c>
      <c r="E69">
        <v>1</v>
      </c>
      <c r="F69" t="s">
        <v>373</v>
      </c>
      <c r="G69">
        <v>1</v>
      </c>
      <c r="H69">
        <v>3</v>
      </c>
      <c r="I69">
        <v>1</v>
      </c>
      <c r="J69">
        <v>68</v>
      </c>
      <c r="K69">
        <v>66</v>
      </c>
      <c r="L69">
        <v>66</v>
      </c>
      <c r="M69">
        <v>2</v>
      </c>
      <c r="N69" t="s">
        <v>229</v>
      </c>
      <c r="O69" t="s">
        <v>201</v>
      </c>
      <c r="P69" t="s">
        <v>202</v>
      </c>
      <c r="Q69" t="s">
        <v>203</v>
      </c>
      <c r="R69" t="s">
        <v>202</v>
      </c>
      <c r="S69" t="s">
        <v>81</v>
      </c>
      <c r="T69" t="s">
        <v>230</v>
      </c>
      <c r="U69">
        <v>2</v>
      </c>
      <c r="V69" t="s">
        <v>228</v>
      </c>
      <c r="W69" t="s">
        <v>88</v>
      </c>
      <c r="X69" t="s">
        <v>195</v>
      </c>
      <c r="Y69">
        <v>2</v>
      </c>
      <c r="Z69">
        <v>3</v>
      </c>
      <c r="AA69">
        <v>48</v>
      </c>
      <c r="AB69">
        <v>0.81899999999999995</v>
      </c>
      <c r="AC69" t="s">
        <v>48</v>
      </c>
      <c r="AD69">
        <v>0</v>
      </c>
      <c r="AE69">
        <v>0</v>
      </c>
      <c r="AF69">
        <v>0</v>
      </c>
      <c r="AG69">
        <v>-1</v>
      </c>
      <c r="AH69">
        <v>3.0339999999999998</v>
      </c>
      <c r="AI69">
        <v>0.81100000000000005</v>
      </c>
    </row>
    <row r="70" spans="1:35" x14ac:dyDescent="0.35">
      <c r="A70">
        <v>202</v>
      </c>
      <c r="B70">
        <v>202</v>
      </c>
      <c r="C70" t="s">
        <v>38</v>
      </c>
      <c r="D70" t="s">
        <v>39</v>
      </c>
      <c r="E70">
        <v>1</v>
      </c>
      <c r="F70" t="s">
        <v>373</v>
      </c>
      <c r="G70">
        <v>1</v>
      </c>
      <c r="H70">
        <v>3</v>
      </c>
      <c r="I70">
        <v>1</v>
      </c>
      <c r="J70">
        <v>69</v>
      </c>
      <c r="K70">
        <v>36</v>
      </c>
      <c r="L70">
        <v>36</v>
      </c>
      <c r="M70">
        <v>1</v>
      </c>
      <c r="N70" t="s">
        <v>231</v>
      </c>
      <c r="O70" t="s">
        <v>201</v>
      </c>
      <c r="P70" t="s">
        <v>202</v>
      </c>
      <c r="Q70" t="s">
        <v>232</v>
      </c>
      <c r="R70" t="s">
        <v>202</v>
      </c>
      <c r="S70" t="s">
        <v>53</v>
      </c>
      <c r="T70" t="s">
        <v>233</v>
      </c>
      <c r="U70">
        <v>4</v>
      </c>
      <c r="V70" t="s">
        <v>261</v>
      </c>
      <c r="W70" t="s">
        <v>183</v>
      </c>
      <c r="X70" t="s">
        <v>68</v>
      </c>
      <c r="Y70">
        <v>1</v>
      </c>
      <c r="Z70">
        <v>3</v>
      </c>
      <c r="AA70">
        <v>48</v>
      </c>
      <c r="AB70">
        <v>1.179</v>
      </c>
      <c r="AC70" t="s">
        <v>233</v>
      </c>
      <c r="AD70">
        <v>1</v>
      </c>
      <c r="AE70">
        <v>4</v>
      </c>
      <c r="AF70">
        <v>1</v>
      </c>
      <c r="AG70">
        <v>1.339</v>
      </c>
      <c r="AH70">
        <v>3.032</v>
      </c>
      <c r="AI70">
        <v>1.173</v>
      </c>
    </row>
    <row r="71" spans="1:35" x14ac:dyDescent="0.35">
      <c r="A71">
        <v>202</v>
      </c>
      <c r="B71">
        <v>202</v>
      </c>
      <c r="C71" t="s">
        <v>38</v>
      </c>
      <c r="D71" t="s">
        <v>39</v>
      </c>
      <c r="E71">
        <v>1</v>
      </c>
      <c r="F71" t="s">
        <v>373</v>
      </c>
      <c r="G71">
        <v>1</v>
      </c>
      <c r="H71">
        <v>3</v>
      </c>
      <c r="I71">
        <v>1</v>
      </c>
      <c r="J71">
        <v>70</v>
      </c>
      <c r="K71">
        <v>30</v>
      </c>
      <c r="L71">
        <v>30</v>
      </c>
      <c r="M71">
        <v>1</v>
      </c>
      <c r="N71" t="s">
        <v>254</v>
      </c>
      <c r="O71" t="s">
        <v>201</v>
      </c>
      <c r="P71" t="s">
        <v>202</v>
      </c>
      <c r="Q71" t="s">
        <v>215</v>
      </c>
      <c r="R71" t="s">
        <v>202</v>
      </c>
      <c r="S71" t="s">
        <v>53</v>
      </c>
      <c r="T71" t="s">
        <v>255</v>
      </c>
      <c r="U71">
        <v>1</v>
      </c>
      <c r="V71" t="s">
        <v>233</v>
      </c>
      <c r="W71" t="s">
        <v>114</v>
      </c>
      <c r="X71" t="s">
        <v>141</v>
      </c>
      <c r="Y71">
        <v>2</v>
      </c>
      <c r="Z71">
        <v>3</v>
      </c>
      <c r="AA71">
        <v>48</v>
      </c>
      <c r="AB71">
        <v>1.3069999999999999</v>
      </c>
      <c r="AC71" t="s">
        <v>255</v>
      </c>
      <c r="AD71">
        <v>1</v>
      </c>
      <c r="AE71">
        <v>1</v>
      </c>
      <c r="AF71">
        <v>1</v>
      </c>
      <c r="AG71">
        <v>1.97</v>
      </c>
      <c r="AH71">
        <v>3.032</v>
      </c>
      <c r="AI71">
        <v>1.3049999999999999</v>
      </c>
    </row>
    <row r="72" spans="1:35" x14ac:dyDescent="0.35">
      <c r="A72">
        <v>202</v>
      </c>
      <c r="B72">
        <v>202</v>
      </c>
      <c r="C72" t="s">
        <v>38</v>
      </c>
      <c r="D72" t="s">
        <v>39</v>
      </c>
      <c r="E72">
        <v>1</v>
      </c>
      <c r="F72" t="s">
        <v>373</v>
      </c>
      <c r="G72">
        <v>1</v>
      </c>
      <c r="H72">
        <v>3</v>
      </c>
      <c r="I72">
        <v>1</v>
      </c>
      <c r="J72">
        <v>71</v>
      </c>
      <c r="K72">
        <v>64</v>
      </c>
      <c r="L72">
        <v>64</v>
      </c>
      <c r="M72">
        <v>2</v>
      </c>
      <c r="N72" t="s">
        <v>237</v>
      </c>
      <c r="O72" t="s">
        <v>201</v>
      </c>
      <c r="P72" t="s">
        <v>202</v>
      </c>
      <c r="Q72" t="s">
        <v>224</v>
      </c>
      <c r="R72" t="s">
        <v>202</v>
      </c>
      <c r="S72" t="s">
        <v>53</v>
      </c>
      <c r="T72" t="s">
        <v>238</v>
      </c>
      <c r="U72">
        <v>5</v>
      </c>
      <c r="V72" t="s">
        <v>225</v>
      </c>
      <c r="W72" t="s">
        <v>94</v>
      </c>
      <c r="X72" t="s">
        <v>165</v>
      </c>
      <c r="Y72">
        <v>1</v>
      </c>
      <c r="Z72">
        <v>3</v>
      </c>
      <c r="AA72">
        <v>48</v>
      </c>
      <c r="AB72">
        <v>1.0580000000000001</v>
      </c>
      <c r="AC72" t="s">
        <v>238</v>
      </c>
      <c r="AD72">
        <v>1</v>
      </c>
      <c r="AE72">
        <v>5</v>
      </c>
      <c r="AF72">
        <v>1</v>
      </c>
      <c r="AG72">
        <v>2.2069999999999999</v>
      </c>
      <c r="AH72">
        <v>3.032</v>
      </c>
      <c r="AI72">
        <v>1.0580000000000001</v>
      </c>
    </row>
    <row r="73" spans="1:35" x14ac:dyDescent="0.35">
      <c r="A73">
        <v>202</v>
      </c>
      <c r="B73">
        <v>202</v>
      </c>
      <c r="C73" t="s">
        <v>38</v>
      </c>
      <c r="D73" t="s">
        <v>39</v>
      </c>
      <c r="E73">
        <v>1</v>
      </c>
      <c r="F73" t="s">
        <v>373</v>
      </c>
      <c r="G73">
        <v>1</v>
      </c>
      <c r="H73">
        <v>3</v>
      </c>
      <c r="I73">
        <v>1</v>
      </c>
      <c r="J73">
        <v>72</v>
      </c>
      <c r="K73">
        <v>34</v>
      </c>
      <c r="L73">
        <v>34</v>
      </c>
      <c r="M73">
        <v>1</v>
      </c>
      <c r="N73" t="s">
        <v>208</v>
      </c>
      <c r="O73" t="s">
        <v>201</v>
      </c>
      <c r="P73" t="s">
        <v>202</v>
      </c>
      <c r="Q73" t="s">
        <v>209</v>
      </c>
      <c r="R73" t="s">
        <v>202</v>
      </c>
      <c r="S73" t="s">
        <v>63</v>
      </c>
      <c r="T73" t="s">
        <v>210</v>
      </c>
      <c r="U73">
        <v>1</v>
      </c>
      <c r="V73" t="s">
        <v>259</v>
      </c>
      <c r="W73" t="s">
        <v>159</v>
      </c>
      <c r="X73" t="s">
        <v>54</v>
      </c>
      <c r="Y73">
        <v>1</v>
      </c>
      <c r="Z73">
        <v>3</v>
      </c>
      <c r="AA73">
        <v>48</v>
      </c>
      <c r="AB73">
        <v>1.196</v>
      </c>
      <c r="AC73" t="s">
        <v>159</v>
      </c>
      <c r="AD73">
        <v>4</v>
      </c>
      <c r="AE73">
        <v>4</v>
      </c>
      <c r="AF73">
        <v>0</v>
      </c>
      <c r="AG73">
        <v>1.65</v>
      </c>
      <c r="AH73">
        <v>3.032</v>
      </c>
      <c r="AI73">
        <v>1.1970000000000001</v>
      </c>
    </row>
    <row r="74" spans="1:35" x14ac:dyDescent="0.35">
      <c r="A74">
        <v>202</v>
      </c>
      <c r="B74">
        <v>202</v>
      </c>
      <c r="C74" t="s">
        <v>38</v>
      </c>
      <c r="D74" t="s">
        <v>39</v>
      </c>
      <c r="E74">
        <v>1</v>
      </c>
      <c r="F74" t="s">
        <v>373</v>
      </c>
      <c r="G74">
        <v>1</v>
      </c>
      <c r="H74">
        <v>3</v>
      </c>
      <c r="I74">
        <v>2</v>
      </c>
      <c r="J74">
        <v>1</v>
      </c>
      <c r="K74">
        <v>8</v>
      </c>
      <c r="L74">
        <v>8</v>
      </c>
      <c r="M74">
        <v>1</v>
      </c>
      <c r="N74" t="s">
        <v>117</v>
      </c>
      <c r="O74" t="s">
        <v>42</v>
      </c>
      <c r="P74" t="s">
        <v>43</v>
      </c>
      <c r="Q74" t="s">
        <v>44</v>
      </c>
      <c r="R74" t="s">
        <v>52</v>
      </c>
      <c r="S74" t="s">
        <v>53</v>
      </c>
      <c r="T74" t="s">
        <v>118</v>
      </c>
      <c r="U74">
        <v>5</v>
      </c>
      <c r="V74" t="s">
        <v>116</v>
      </c>
      <c r="W74" t="s">
        <v>261</v>
      </c>
      <c r="X74" t="s">
        <v>187</v>
      </c>
      <c r="Y74">
        <v>2</v>
      </c>
      <c r="Z74">
        <v>2</v>
      </c>
      <c r="AA74">
        <v>48</v>
      </c>
      <c r="AB74">
        <v>1.206</v>
      </c>
      <c r="AC74" t="s">
        <v>187</v>
      </c>
      <c r="AD74">
        <v>4</v>
      </c>
      <c r="AE74">
        <v>4</v>
      </c>
      <c r="AF74">
        <v>0</v>
      </c>
      <c r="AG74">
        <v>1.6759999999999999</v>
      </c>
      <c r="AH74">
        <v>0.88200000000000001</v>
      </c>
      <c r="AI74">
        <v>1.2010000000000001</v>
      </c>
    </row>
    <row r="75" spans="1:35" x14ac:dyDescent="0.35">
      <c r="A75">
        <v>202</v>
      </c>
      <c r="B75">
        <v>202</v>
      </c>
      <c r="C75" t="s">
        <v>38</v>
      </c>
      <c r="D75" t="s">
        <v>39</v>
      </c>
      <c r="E75">
        <v>1</v>
      </c>
      <c r="F75" t="s">
        <v>373</v>
      </c>
      <c r="G75">
        <v>1</v>
      </c>
      <c r="H75">
        <v>3</v>
      </c>
      <c r="I75">
        <v>2</v>
      </c>
      <c r="J75">
        <v>2</v>
      </c>
      <c r="K75">
        <v>1</v>
      </c>
      <c r="L75">
        <v>1</v>
      </c>
      <c r="M75">
        <v>1</v>
      </c>
      <c r="N75" t="s">
        <v>109</v>
      </c>
      <c r="O75" t="s">
        <v>42</v>
      </c>
      <c r="P75" t="s">
        <v>98</v>
      </c>
      <c r="Q75" t="s">
        <v>99</v>
      </c>
      <c r="R75" t="s">
        <v>45</v>
      </c>
      <c r="S75" t="s">
        <v>46</v>
      </c>
      <c r="T75" t="s">
        <v>110</v>
      </c>
      <c r="U75">
        <v>1</v>
      </c>
      <c r="V75" t="s">
        <v>88</v>
      </c>
      <c r="W75" t="s">
        <v>257</v>
      </c>
      <c r="X75" t="s">
        <v>171</v>
      </c>
      <c r="Y75">
        <v>2</v>
      </c>
      <c r="Z75">
        <v>2</v>
      </c>
      <c r="AA75">
        <v>48</v>
      </c>
      <c r="AB75">
        <v>1.2370000000000001</v>
      </c>
      <c r="AC75" t="s">
        <v>257</v>
      </c>
      <c r="AD75">
        <v>4</v>
      </c>
      <c r="AE75">
        <v>2</v>
      </c>
      <c r="AF75">
        <v>0</v>
      </c>
      <c r="AG75">
        <v>2.9489999999999998</v>
      </c>
      <c r="AH75">
        <v>3.0339999999999998</v>
      </c>
      <c r="AI75">
        <v>1.232</v>
      </c>
    </row>
    <row r="76" spans="1:35" x14ac:dyDescent="0.35">
      <c r="A76">
        <v>202</v>
      </c>
      <c r="B76">
        <v>202</v>
      </c>
      <c r="C76" t="s">
        <v>38</v>
      </c>
      <c r="D76" t="s">
        <v>39</v>
      </c>
      <c r="E76">
        <v>1</v>
      </c>
      <c r="F76" t="s">
        <v>373</v>
      </c>
      <c r="G76">
        <v>1</v>
      </c>
      <c r="H76">
        <v>3</v>
      </c>
      <c r="I76">
        <v>2</v>
      </c>
      <c r="J76">
        <v>3</v>
      </c>
      <c r="K76">
        <v>12</v>
      </c>
      <c r="L76">
        <v>12</v>
      </c>
      <c r="M76">
        <v>1</v>
      </c>
      <c r="N76" t="s">
        <v>95</v>
      </c>
      <c r="O76" t="s">
        <v>42</v>
      </c>
      <c r="P76" t="s">
        <v>78</v>
      </c>
      <c r="Q76" t="s">
        <v>79</v>
      </c>
      <c r="R76" t="s">
        <v>52</v>
      </c>
      <c r="S76" t="s">
        <v>53</v>
      </c>
      <c r="T76" t="s">
        <v>96</v>
      </c>
      <c r="U76">
        <v>1</v>
      </c>
      <c r="V76" t="s">
        <v>82</v>
      </c>
      <c r="W76" t="s">
        <v>225</v>
      </c>
      <c r="X76" t="s">
        <v>148</v>
      </c>
      <c r="Y76">
        <v>1</v>
      </c>
      <c r="Z76">
        <v>2</v>
      </c>
      <c r="AA76">
        <v>48</v>
      </c>
      <c r="AB76">
        <v>1.024</v>
      </c>
      <c r="AC76" t="s">
        <v>148</v>
      </c>
      <c r="AD76">
        <v>4</v>
      </c>
      <c r="AE76">
        <v>2</v>
      </c>
      <c r="AF76">
        <v>0</v>
      </c>
      <c r="AG76">
        <v>3.0030000000000001</v>
      </c>
      <c r="AH76">
        <v>3.0339999999999998</v>
      </c>
      <c r="AI76">
        <v>1.02</v>
      </c>
    </row>
    <row r="77" spans="1:35" x14ac:dyDescent="0.35">
      <c r="A77">
        <v>202</v>
      </c>
      <c r="B77">
        <v>202</v>
      </c>
      <c r="C77" t="s">
        <v>38</v>
      </c>
      <c r="D77" t="s">
        <v>39</v>
      </c>
      <c r="E77">
        <v>1</v>
      </c>
      <c r="F77" t="s">
        <v>373</v>
      </c>
      <c r="G77">
        <v>1</v>
      </c>
      <c r="H77">
        <v>3</v>
      </c>
      <c r="I77">
        <v>2</v>
      </c>
      <c r="J77">
        <v>4</v>
      </c>
      <c r="K77">
        <v>5</v>
      </c>
      <c r="L77">
        <v>5</v>
      </c>
      <c r="M77">
        <v>1</v>
      </c>
      <c r="N77" t="s">
        <v>59</v>
      </c>
      <c r="O77" t="s">
        <v>42</v>
      </c>
      <c r="P77" t="s">
        <v>60</v>
      </c>
      <c r="Q77" t="s">
        <v>61</v>
      </c>
      <c r="R77" t="s">
        <v>62</v>
      </c>
      <c r="S77" t="s">
        <v>63</v>
      </c>
      <c r="T77" t="s">
        <v>64</v>
      </c>
      <c r="U77">
        <v>4</v>
      </c>
      <c r="V77" t="s">
        <v>94</v>
      </c>
      <c r="W77" t="s">
        <v>173</v>
      </c>
      <c r="X77" t="s">
        <v>249</v>
      </c>
      <c r="Y77">
        <v>2</v>
      </c>
      <c r="Z77">
        <v>2</v>
      </c>
      <c r="AA77">
        <v>48</v>
      </c>
      <c r="AB77">
        <v>1.486</v>
      </c>
      <c r="AC77" t="s">
        <v>64</v>
      </c>
      <c r="AD77">
        <v>1</v>
      </c>
      <c r="AE77">
        <v>4</v>
      </c>
      <c r="AF77">
        <v>1</v>
      </c>
      <c r="AG77">
        <v>2.1579999999999999</v>
      </c>
      <c r="AH77">
        <v>3.0339999999999998</v>
      </c>
      <c r="AI77">
        <v>1.488</v>
      </c>
    </row>
    <row r="78" spans="1:35" x14ac:dyDescent="0.35">
      <c r="A78">
        <v>202</v>
      </c>
      <c r="B78">
        <v>202</v>
      </c>
      <c r="C78" t="s">
        <v>38</v>
      </c>
      <c r="D78" t="s">
        <v>39</v>
      </c>
      <c r="E78">
        <v>1</v>
      </c>
      <c r="F78" t="s">
        <v>373</v>
      </c>
      <c r="G78">
        <v>1</v>
      </c>
      <c r="H78">
        <v>3</v>
      </c>
      <c r="I78">
        <v>2</v>
      </c>
      <c r="J78">
        <v>5</v>
      </c>
      <c r="K78">
        <v>43</v>
      </c>
      <c r="L78">
        <v>43</v>
      </c>
      <c r="M78">
        <v>2</v>
      </c>
      <c r="N78" t="s">
        <v>111</v>
      </c>
      <c r="O78" t="s">
        <v>42</v>
      </c>
      <c r="P78" t="s">
        <v>92</v>
      </c>
      <c r="Q78" t="s">
        <v>93</v>
      </c>
      <c r="R78" t="s">
        <v>80</v>
      </c>
      <c r="S78" t="s">
        <v>81</v>
      </c>
      <c r="T78" t="s">
        <v>112</v>
      </c>
      <c r="U78">
        <v>1</v>
      </c>
      <c r="V78" t="s">
        <v>120</v>
      </c>
      <c r="W78" t="s">
        <v>155</v>
      </c>
      <c r="X78" t="s">
        <v>216</v>
      </c>
      <c r="Y78">
        <v>2</v>
      </c>
      <c r="Z78">
        <v>2</v>
      </c>
      <c r="AA78">
        <v>48</v>
      </c>
      <c r="AB78">
        <v>1.306</v>
      </c>
      <c r="AC78" t="s">
        <v>112</v>
      </c>
      <c r="AD78">
        <v>1</v>
      </c>
      <c r="AE78">
        <v>1</v>
      </c>
      <c r="AF78">
        <v>1</v>
      </c>
      <c r="AG78">
        <v>2.98</v>
      </c>
      <c r="AH78">
        <v>3.0339999999999998</v>
      </c>
      <c r="AI78">
        <v>1.306</v>
      </c>
    </row>
    <row r="79" spans="1:35" x14ac:dyDescent="0.35">
      <c r="A79">
        <v>202</v>
      </c>
      <c r="B79">
        <v>202</v>
      </c>
      <c r="C79" t="s">
        <v>38</v>
      </c>
      <c r="D79" t="s">
        <v>39</v>
      </c>
      <c r="E79">
        <v>1</v>
      </c>
      <c r="F79" t="s">
        <v>373</v>
      </c>
      <c r="G79">
        <v>1</v>
      </c>
      <c r="H79">
        <v>3</v>
      </c>
      <c r="I79">
        <v>2</v>
      </c>
      <c r="J79">
        <v>6</v>
      </c>
      <c r="K79">
        <v>46</v>
      </c>
      <c r="L79">
        <v>46</v>
      </c>
      <c r="M79">
        <v>2</v>
      </c>
      <c r="N79" t="s">
        <v>115</v>
      </c>
      <c r="O79" t="s">
        <v>42</v>
      </c>
      <c r="P79" t="s">
        <v>84</v>
      </c>
      <c r="Q79" t="s">
        <v>85</v>
      </c>
      <c r="R79" t="s">
        <v>52</v>
      </c>
      <c r="S79" t="s">
        <v>53</v>
      </c>
      <c r="T79" t="s">
        <v>116</v>
      </c>
      <c r="U79">
        <v>2</v>
      </c>
      <c r="V79" t="s">
        <v>86</v>
      </c>
      <c r="W79" t="s">
        <v>259</v>
      </c>
      <c r="X79" t="s">
        <v>145</v>
      </c>
      <c r="Y79">
        <v>1</v>
      </c>
      <c r="Z79">
        <v>2</v>
      </c>
      <c r="AA79">
        <v>48</v>
      </c>
      <c r="AB79">
        <v>1.2949999999999999</v>
      </c>
      <c r="AC79" t="s">
        <v>86</v>
      </c>
      <c r="AD79">
        <v>2</v>
      </c>
      <c r="AE79">
        <v>5</v>
      </c>
      <c r="AF79">
        <v>0</v>
      </c>
      <c r="AG79">
        <v>1.3380000000000001</v>
      </c>
      <c r="AH79">
        <v>3.0339999999999998</v>
      </c>
      <c r="AI79">
        <v>1.2929999999999999</v>
      </c>
    </row>
    <row r="80" spans="1:35" x14ac:dyDescent="0.35">
      <c r="A80">
        <v>202</v>
      </c>
      <c r="B80">
        <v>202</v>
      </c>
      <c r="C80" t="s">
        <v>38</v>
      </c>
      <c r="D80" t="s">
        <v>39</v>
      </c>
      <c r="E80">
        <v>1</v>
      </c>
      <c r="F80" t="s">
        <v>373</v>
      </c>
      <c r="G80">
        <v>1</v>
      </c>
      <c r="H80">
        <v>3</v>
      </c>
      <c r="I80">
        <v>2</v>
      </c>
      <c r="J80">
        <v>7</v>
      </c>
      <c r="K80">
        <v>11</v>
      </c>
      <c r="L80">
        <v>11</v>
      </c>
      <c r="M80">
        <v>1</v>
      </c>
      <c r="N80" t="s">
        <v>77</v>
      </c>
      <c r="O80" t="s">
        <v>42</v>
      </c>
      <c r="P80" t="s">
        <v>78</v>
      </c>
      <c r="Q80" t="s">
        <v>79</v>
      </c>
      <c r="R80" t="s">
        <v>80</v>
      </c>
      <c r="S80" t="s">
        <v>81</v>
      </c>
      <c r="T80" t="s">
        <v>82</v>
      </c>
      <c r="U80">
        <v>4</v>
      </c>
      <c r="V80" t="s">
        <v>114</v>
      </c>
      <c r="W80" t="s">
        <v>161</v>
      </c>
      <c r="X80" t="s">
        <v>253</v>
      </c>
      <c r="Y80">
        <v>2</v>
      </c>
      <c r="Z80">
        <v>2</v>
      </c>
      <c r="AA80">
        <v>48</v>
      </c>
      <c r="AB80">
        <v>1.085</v>
      </c>
      <c r="AC80" t="s">
        <v>114</v>
      </c>
      <c r="AD80">
        <v>3</v>
      </c>
      <c r="AE80">
        <v>1</v>
      </c>
      <c r="AF80">
        <v>0</v>
      </c>
      <c r="AG80">
        <v>2.4140000000000001</v>
      </c>
      <c r="AH80">
        <v>3.0339999999999998</v>
      </c>
      <c r="AI80">
        <v>1.085</v>
      </c>
    </row>
    <row r="81" spans="1:35" x14ac:dyDescent="0.35">
      <c r="A81">
        <v>202</v>
      </c>
      <c r="B81">
        <v>202</v>
      </c>
      <c r="C81" t="s">
        <v>38</v>
      </c>
      <c r="D81" t="s">
        <v>39</v>
      </c>
      <c r="E81">
        <v>1</v>
      </c>
      <c r="F81" t="s">
        <v>373</v>
      </c>
      <c r="G81">
        <v>1</v>
      </c>
      <c r="H81">
        <v>3</v>
      </c>
      <c r="I81">
        <v>2</v>
      </c>
      <c r="J81">
        <v>8</v>
      </c>
      <c r="K81">
        <v>47</v>
      </c>
      <c r="L81">
        <v>47</v>
      </c>
      <c r="M81">
        <v>2</v>
      </c>
      <c r="N81" t="s">
        <v>87</v>
      </c>
      <c r="O81" t="s">
        <v>42</v>
      </c>
      <c r="P81" t="s">
        <v>50</v>
      </c>
      <c r="Q81" t="s">
        <v>51</v>
      </c>
      <c r="R81" t="s">
        <v>45</v>
      </c>
      <c r="S81" t="s">
        <v>46</v>
      </c>
      <c r="T81" t="s">
        <v>88</v>
      </c>
      <c r="U81">
        <v>4</v>
      </c>
      <c r="V81" t="s">
        <v>54</v>
      </c>
      <c r="W81" t="s">
        <v>179</v>
      </c>
      <c r="X81" t="s">
        <v>245</v>
      </c>
      <c r="Y81">
        <v>1</v>
      </c>
      <c r="Z81">
        <v>2</v>
      </c>
      <c r="AA81">
        <v>48</v>
      </c>
      <c r="AB81">
        <v>1.357</v>
      </c>
      <c r="AC81" t="s">
        <v>245</v>
      </c>
      <c r="AD81">
        <v>4</v>
      </c>
      <c r="AE81">
        <v>5</v>
      </c>
      <c r="AF81">
        <v>0</v>
      </c>
      <c r="AG81">
        <v>2.298</v>
      </c>
      <c r="AH81">
        <v>3.0339999999999998</v>
      </c>
      <c r="AI81">
        <v>1.3560000000000001</v>
      </c>
    </row>
    <row r="82" spans="1:35" x14ac:dyDescent="0.35">
      <c r="A82">
        <v>202</v>
      </c>
      <c r="B82">
        <v>202</v>
      </c>
      <c r="C82" t="s">
        <v>38</v>
      </c>
      <c r="D82" t="s">
        <v>39</v>
      </c>
      <c r="E82">
        <v>1</v>
      </c>
      <c r="F82" t="s">
        <v>373</v>
      </c>
      <c r="G82">
        <v>1</v>
      </c>
      <c r="H82">
        <v>3</v>
      </c>
      <c r="I82">
        <v>2</v>
      </c>
      <c r="J82">
        <v>9</v>
      </c>
      <c r="K82">
        <v>42</v>
      </c>
      <c r="L82">
        <v>42</v>
      </c>
      <c r="M82">
        <v>2</v>
      </c>
      <c r="N82" t="s">
        <v>113</v>
      </c>
      <c r="O82" t="s">
        <v>42</v>
      </c>
      <c r="P82" t="s">
        <v>102</v>
      </c>
      <c r="Q82" t="s">
        <v>103</v>
      </c>
      <c r="R82" t="s">
        <v>80</v>
      </c>
      <c r="S82" t="s">
        <v>81</v>
      </c>
      <c r="T82" t="s">
        <v>114</v>
      </c>
      <c r="U82">
        <v>1</v>
      </c>
      <c r="V82" t="s">
        <v>104</v>
      </c>
      <c r="W82" t="s">
        <v>241</v>
      </c>
      <c r="X82" t="s">
        <v>199</v>
      </c>
      <c r="Y82">
        <v>1</v>
      </c>
      <c r="Z82">
        <v>2</v>
      </c>
      <c r="AA82">
        <v>48</v>
      </c>
      <c r="AB82">
        <v>1.2769999999999999</v>
      </c>
      <c r="AC82" t="s">
        <v>241</v>
      </c>
      <c r="AD82">
        <v>4</v>
      </c>
      <c r="AE82">
        <v>4</v>
      </c>
      <c r="AF82">
        <v>0</v>
      </c>
      <c r="AG82">
        <v>2.9710000000000001</v>
      </c>
      <c r="AH82">
        <v>3.0339999999999998</v>
      </c>
      <c r="AI82">
        <v>1.276</v>
      </c>
    </row>
    <row r="83" spans="1:35" x14ac:dyDescent="0.35">
      <c r="A83">
        <v>202</v>
      </c>
      <c r="B83">
        <v>202</v>
      </c>
      <c r="C83" t="s">
        <v>38</v>
      </c>
      <c r="D83" t="s">
        <v>39</v>
      </c>
      <c r="E83">
        <v>1</v>
      </c>
      <c r="F83" t="s">
        <v>373</v>
      </c>
      <c r="G83">
        <v>1</v>
      </c>
      <c r="H83">
        <v>3</v>
      </c>
      <c r="I83">
        <v>2</v>
      </c>
      <c r="J83">
        <v>10</v>
      </c>
      <c r="K83">
        <v>40</v>
      </c>
      <c r="L83">
        <v>40</v>
      </c>
      <c r="M83">
        <v>2</v>
      </c>
      <c r="N83" t="s">
        <v>105</v>
      </c>
      <c r="O83" t="s">
        <v>42</v>
      </c>
      <c r="P83" t="s">
        <v>74</v>
      </c>
      <c r="Q83" t="s">
        <v>75</v>
      </c>
      <c r="R83" t="s">
        <v>52</v>
      </c>
      <c r="S83" t="s">
        <v>53</v>
      </c>
      <c r="T83" t="s">
        <v>106</v>
      </c>
      <c r="U83">
        <v>5</v>
      </c>
      <c r="V83" t="s">
        <v>90</v>
      </c>
      <c r="W83" t="s">
        <v>230</v>
      </c>
      <c r="X83" t="s">
        <v>195</v>
      </c>
      <c r="Y83">
        <v>2</v>
      </c>
      <c r="Z83">
        <v>2</v>
      </c>
      <c r="AA83">
        <v>48</v>
      </c>
      <c r="AB83">
        <v>1.389</v>
      </c>
      <c r="AC83" t="s">
        <v>106</v>
      </c>
      <c r="AD83">
        <v>1</v>
      </c>
      <c r="AE83">
        <v>5</v>
      </c>
      <c r="AF83">
        <v>1</v>
      </c>
      <c r="AG83">
        <v>1.95</v>
      </c>
      <c r="AH83">
        <v>3.0339999999999998</v>
      </c>
      <c r="AI83">
        <v>1.3819999999999999</v>
      </c>
    </row>
    <row r="84" spans="1:35" x14ac:dyDescent="0.35">
      <c r="A84">
        <v>202</v>
      </c>
      <c r="B84">
        <v>202</v>
      </c>
      <c r="C84" t="s">
        <v>38</v>
      </c>
      <c r="D84" t="s">
        <v>39</v>
      </c>
      <c r="E84">
        <v>1</v>
      </c>
      <c r="F84" t="s">
        <v>373</v>
      </c>
      <c r="G84">
        <v>1</v>
      </c>
      <c r="H84">
        <v>3</v>
      </c>
      <c r="I84">
        <v>2</v>
      </c>
      <c r="J84">
        <v>11</v>
      </c>
      <c r="K84">
        <v>38</v>
      </c>
      <c r="L84">
        <v>38</v>
      </c>
      <c r="M84">
        <v>2</v>
      </c>
      <c r="N84" t="s">
        <v>65</v>
      </c>
      <c r="O84" t="s">
        <v>42</v>
      </c>
      <c r="P84" t="s">
        <v>66</v>
      </c>
      <c r="Q84" t="s">
        <v>67</v>
      </c>
      <c r="R84" t="s">
        <v>62</v>
      </c>
      <c r="S84" t="s">
        <v>63</v>
      </c>
      <c r="T84" t="s">
        <v>68</v>
      </c>
      <c r="U84">
        <v>5</v>
      </c>
      <c r="V84" t="s">
        <v>108</v>
      </c>
      <c r="W84" t="s">
        <v>159</v>
      </c>
      <c r="X84" t="s">
        <v>251</v>
      </c>
      <c r="Y84">
        <v>2</v>
      </c>
      <c r="Z84">
        <v>2</v>
      </c>
      <c r="AA84">
        <v>48</v>
      </c>
      <c r="AB84">
        <v>1.2969999999999999</v>
      </c>
      <c r="AC84" t="s">
        <v>108</v>
      </c>
      <c r="AD84">
        <v>3</v>
      </c>
      <c r="AE84">
        <v>1</v>
      </c>
      <c r="AF84">
        <v>0</v>
      </c>
      <c r="AG84">
        <v>2.8940000000000001</v>
      </c>
      <c r="AH84">
        <v>3.0339999999999998</v>
      </c>
      <c r="AI84">
        <v>1.2909999999999999</v>
      </c>
    </row>
    <row r="85" spans="1:35" x14ac:dyDescent="0.35">
      <c r="A85">
        <v>202</v>
      </c>
      <c r="B85">
        <v>202</v>
      </c>
      <c r="C85" t="s">
        <v>38</v>
      </c>
      <c r="D85" t="s">
        <v>39</v>
      </c>
      <c r="E85">
        <v>1</v>
      </c>
      <c r="F85" t="s">
        <v>373</v>
      </c>
      <c r="G85">
        <v>1</v>
      </c>
      <c r="H85">
        <v>3</v>
      </c>
      <c r="I85">
        <v>2</v>
      </c>
      <c r="J85">
        <v>12</v>
      </c>
      <c r="K85">
        <v>2</v>
      </c>
      <c r="L85">
        <v>2</v>
      </c>
      <c r="M85">
        <v>1</v>
      </c>
      <c r="N85" t="s">
        <v>97</v>
      </c>
      <c r="O85" t="s">
        <v>42</v>
      </c>
      <c r="P85" t="s">
        <v>98</v>
      </c>
      <c r="Q85" t="s">
        <v>99</v>
      </c>
      <c r="R85" t="s">
        <v>80</v>
      </c>
      <c r="S85" t="s">
        <v>81</v>
      </c>
      <c r="T85" t="s">
        <v>100</v>
      </c>
      <c r="U85">
        <v>1</v>
      </c>
      <c r="V85" t="s">
        <v>110</v>
      </c>
      <c r="W85" t="s">
        <v>183</v>
      </c>
      <c r="X85" t="s">
        <v>210</v>
      </c>
      <c r="Y85">
        <v>1</v>
      </c>
      <c r="Z85">
        <v>2</v>
      </c>
      <c r="AA85">
        <v>48</v>
      </c>
      <c r="AB85">
        <v>1.135</v>
      </c>
      <c r="AC85" t="s">
        <v>110</v>
      </c>
      <c r="AD85">
        <v>2</v>
      </c>
      <c r="AE85">
        <v>5</v>
      </c>
      <c r="AF85">
        <v>0</v>
      </c>
      <c r="AG85">
        <v>2.0859999999999999</v>
      </c>
      <c r="AH85">
        <v>3.0339999999999998</v>
      </c>
      <c r="AI85">
        <v>1.1359999999999999</v>
      </c>
    </row>
    <row r="86" spans="1:35" x14ac:dyDescent="0.35">
      <c r="A86">
        <v>202</v>
      </c>
      <c r="B86">
        <v>202</v>
      </c>
      <c r="C86" t="s">
        <v>38</v>
      </c>
      <c r="D86" t="s">
        <v>39</v>
      </c>
      <c r="E86">
        <v>1</v>
      </c>
      <c r="F86" t="s">
        <v>373</v>
      </c>
      <c r="G86">
        <v>1</v>
      </c>
      <c r="H86">
        <v>3</v>
      </c>
      <c r="I86">
        <v>2</v>
      </c>
      <c r="J86">
        <v>13</v>
      </c>
      <c r="K86">
        <v>41</v>
      </c>
      <c r="L86">
        <v>41</v>
      </c>
      <c r="M86">
        <v>2</v>
      </c>
      <c r="N86" t="s">
        <v>101</v>
      </c>
      <c r="O86" t="s">
        <v>42</v>
      </c>
      <c r="P86" t="s">
        <v>102</v>
      </c>
      <c r="Q86" t="s">
        <v>103</v>
      </c>
      <c r="R86" t="s">
        <v>45</v>
      </c>
      <c r="S86" t="s">
        <v>46</v>
      </c>
      <c r="T86" t="s">
        <v>104</v>
      </c>
      <c r="U86">
        <v>1</v>
      </c>
      <c r="V86" t="s">
        <v>47</v>
      </c>
      <c r="W86" t="s">
        <v>213</v>
      </c>
      <c r="X86" t="s">
        <v>193</v>
      </c>
      <c r="Y86">
        <v>2</v>
      </c>
      <c r="Z86">
        <v>2</v>
      </c>
      <c r="AA86">
        <v>48</v>
      </c>
      <c r="AB86">
        <v>1.2490000000000001</v>
      </c>
      <c r="AC86" t="s">
        <v>47</v>
      </c>
      <c r="AD86">
        <v>3</v>
      </c>
      <c r="AE86">
        <v>5</v>
      </c>
      <c r="AF86">
        <v>0</v>
      </c>
      <c r="AG86">
        <v>3.6469999999999998</v>
      </c>
      <c r="AH86">
        <v>3.0329999999999999</v>
      </c>
      <c r="AI86">
        <v>1.248</v>
      </c>
    </row>
    <row r="87" spans="1:35" x14ac:dyDescent="0.35">
      <c r="A87">
        <v>202</v>
      </c>
      <c r="B87">
        <v>202</v>
      </c>
      <c r="C87" t="s">
        <v>38</v>
      </c>
      <c r="D87" t="s">
        <v>39</v>
      </c>
      <c r="E87">
        <v>1</v>
      </c>
      <c r="F87" t="s">
        <v>373</v>
      </c>
      <c r="G87">
        <v>1</v>
      </c>
      <c r="H87">
        <v>3</v>
      </c>
      <c r="I87">
        <v>2</v>
      </c>
      <c r="J87">
        <v>14</v>
      </c>
      <c r="K87">
        <v>3</v>
      </c>
      <c r="L87">
        <v>3</v>
      </c>
      <c r="M87">
        <v>1</v>
      </c>
      <c r="N87" t="s">
        <v>121</v>
      </c>
      <c r="O87" t="s">
        <v>42</v>
      </c>
      <c r="P87" t="s">
        <v>70</v>
      </c>
      <c r="Q87" t="s">
        <v>71</v>
      </c>
      <c r="R87" t="s">
        <v>80</v>
      </c>
      <c r="S87" t="s">
        <v>81</v>
      </c>
      <c r="T87" t="s">
        <v>122</v>
      </c>
      <c r="U87">
        <v>5</v>
      </c>
      <c r="V87" t="s">
        <v>100</v>
      </c>
      <c r="W87" t="s">
        <v>189</v>
      </c>
      <c r="X87" t="s">
        <v>204</v>
      </c>
      <c r="Y87">
        <v>2</v>
      </c>
      <c r="Z87">
        <v>2</v>
      </c>
      <c r="AA87">
        <v>48</v>
      </c>
      <c r="AB87">
        <v>1.3660000000000001</v>
      </c>
      <c r="AC87" t="s">
        <v>122</v>
      </c>
      <c r="AD87">
        <v>1</v>
      </c>
      <c r="AE87">
        <v>5</v>
      </c>
      <c r="AF87">
        <v>1</v>
      </c>
      <c r="AG87">
        <v>2.0539999999999998</v>
      </c>
      <c r="AH87">
        <v>3.0339999999999998</v>
      </c>
      <c r="AI87">
        <v>1.361</v>
      </c>
    </row>
    <row r="88" spans="1:35" x14ac:dyDescent="0.35">
      <c r="A88">
        <v>202</v>
      </c>
      <c r="B88">
        <v>202</v>
      </c>
      <c r="C88" t="s">
        <v>38</v>
      </c>
      <c r="D88" t="s">
        <v>39</v>
      </c>
      <c r="E88">
        <v>1</v>
      </c>
      <c r="F88" t="s">
        <v>373</v>
      </c>
      <c r="G88">
        <v>1</v>
      </c>
      <c r="H88">
        <v>3</v>
      </c>
      <c r="I88">
        <v>2</v>
      </c>
      <c r="J88">
        <v>15</v>
      </c>
      <c r="K88">
        <v>37</v>
      </c>
      <c r="L88">
        <v>37</v>
      </c>
      <c r="M88">
        <v>2</v>
      </c>
      <c r="N88" t="s">
        <v>119</v>
      </c>
      <c r="O88" t="s">
        <v>42</v>
      </c>
      <c r="P88" t="s">
        <v>66</v>
      </c>
      <c r="Q88" t="s">
        <v>67</v>
      </c>
      <c r="R88" t="s">
        <v>80</v>
      </c>
      <c r="S88" t="s">
        <v>81</v>
      </c>
      <c r="T88" t="s">
        <v>120</v>
      </c>
      <c r="U88">
        <v>5</v>
      </c>
      <c r="V88" t="s">
        <v>68</v>
      </c>
      <c r="W88" t="s">
        <v>197</v>
      </c>
      <c r="X88" t="s">
        <v>233</v>
      </c>
      <c r="Y88">
        <v>1</v>
      </c>
      <c r="Z88">
        <v>2</v>
      </c>
      <c r="AA88">
        <v>48</v>
      </c>
      <c r="AB88">
        <v>0.95599999999999996</v>
      </c>
      <c r="AC88" t="s">
        <v>233</v>
      </c>
      <c r="AD88">
        <v>4</v>
      </c>
      <c r="AE88">
        <v>2</v>
      </c>
      <c r="AF88">
        <v>0</v>
      </c>
      <c r="AG88">
        <v>3.5219999999999998</v>
      </c>
      <c r="AH88">
        <v>3.0339999999999998</v>
      </c>
      <c r="AI88">
        <v>0.95</v>
      </c>
    </row>
    <row r="89" spans="1:35" x14ac:dyDescent="0.35">
      <c r="A89">
        <v>202</v>
      </c>
      <c r="B89">
        <v>202</v>
      </c>
      <c r="C89" t="s">
        <v>38</v>
      </c>
      <c r="D89" t="s">
        <v>39</v>
      </c>
      <c r="E89">
        <v>1</v>
      </c>
      <c r="F89" t="s">
        <v>373</v>
      </c>
      <c r="G89">
        <v>1</v>
      </c>
      <c r="H89">
        <v>3</v>
      </c>
      <c r="I89">
        <v>2</v>
      </c>
      <c r="J89">
        <v>16</v>
      </c>
      <c r="K89">
        <v>10</v>
      </c>
      <c r="L89">
        <v>10</v>
      </c>
      <c r="M89">
        <v>1</v>
      </c>
      <c r="N89" t="s">
        <v>107</v>
      </c>
      <c r="O89" t="s">
        <v>42</v>
      </c>
      <c r="P89" t="s">
        <v>56</v>
      </c>
      <c r="Q89" t="s">
        <v>57</v>
      </c>
      <c r="R89" t="s">
        <v>62</v>
      </c>
      <c r="S89" t="s">
        <v>63</v>
      </c>
      <c r="T89" t="s">
        <v>108</v>
      </c>
      <c r="U89">
        <v>4</v>
      </c>
      <c r="V89" t="s">
        <v>58</v>
      </c>
      <c r="W89" t="s">
        <v>255</v>
      </c>
      <c r="X89" t="s">
        <v>191</v>
      </c>
      <c r="Y89">
        <v>1</v>
      </c>
      <c r="Z89">
        <v>2</v>
      </c>
      <c r="AA89">
        <v>48</v>
      </c>
      <c r="AB89">
        <v>1.256</v>
      </c>
      <c r="AC89" t="s">
        <v>255</v>
      </c>
      <c r="AD89">
        <v>4</v>
      </c>
      <c r="AE89">
        <v>2</v>
      </c>
      <c r="AF89">
        <v>0</v>
      </c>
      <c r="AG89">
        <v>2.56</v>
      </c>
      <c r="AH89">
        <v>3.0339999999999998</v>
      </c>
      <c r="AI89">
        <v>1.2549999999999999</v>
      </c>
    </row>
    <row r="90" spans="1:35" x14ac:dyDescent="0.35">
      <c r="A90">
        <v>202</v>
      </c>
      <c r="B90">
        <v>202</v>
      </c>
      <c r="C90" t="s">
        <v>38</v>
      </c>
      <c r="D90" t="s">
        <v>39</v>
      </c>
      <c r="E90">
        <v>1</v>
      </c>
      <c r="F90" t="s">
        <v>373</v>
      </c>
      <c r="G90">
        <v>1</v>
      </c>
      <c r="H90">
        <v>3</v>
      </c>
      <c r="I90">
        <v>2</v>
      </c>
      <c r="J90">
        <v>17</v>
      </c>
      <c r="K90">
        <v>48</v>
      </c>
      <c r="L90">
        <v>48</v>
      </c>
      <c r="M90">
        <v>2</v>
      </c>
      <c r="N90" t="s">
        <v>49</v>
      </c>
      <c r="O90" t="s">
        <v>42</v>
      </c>
      <c r="P90" t="s">
        <v>50</v>
      </c>
      <c r="Q90" t="s">
        <v>51</v>
      </c>
      <c r="R90" t="s">
        <v>52</v>
      </c>
      <c r="S90" t="s">
        <v>53</v>
      </c>
      <c r="T90" t="s">
        <v>54</v>
      </c>
      <c r="U90">
        <v>4</v>
      </c>
      <c r="V90" t="s">
        <v>96</v>
      </c>
      <c r="W90" t="s">
        <v>133</v>
      </c>
      <c r="X90" t="s">
        <v>207</v>
      </c>
      <c r="Y90">
        <v>2</v>
      </c>
      <c r="Z90">
        <v>2</v>
      </c>
      <c r="AA90">
        <v>48</v>
      </c>
      <c r="AB90">
        <v>1.157</v>
      </c>
      <c r="AC90" t="s">
        <v>133</v>
      </c>
      <c r="AD90">
        <v>4</v>
      </c>
      <c r="AE90">
        <v>5</v>
      </c>
      <c r="AF90">
        <v>0</v>
      </c>
      <c r="AG90">
        <v>1.655</v>
      </c>
      <c r="AH90">
        <v>3.0339999999999998</v>
      </c>
      <c r="AI90">
        <v>1.153</v>
      </c>
    </row>
    <row r="91" spans="1:35" x14ac:dyDescent="0.35">
      <c r="A91">
        <v>202</v>
      </c>
      <c r="B91">
        <v>202</v>
      </c>
      <c r="C91" t="s">
        <v>38</v>
      </c>
      <c r="D91" t="s">
        <v>39</v>
      </c>
      <c r="E91">
        <v>1</v>
      </c>
      <c r="F91" t="s">
        <v>373</v>
      </c>
      <c r="G91">
        <v>1</v>
      </c>
      <c r="H91">
        <v>3</v>
      </c>
      <c r="I91">
        <v>2</v>
      </c>
      <c r="J91">
        <v>18</v>
      </c>
      <c r="K91">
        <v>7</v>
      </c>
      <c r="L91">
        <v>7</v>
      </c>
      <c r="M91">
        <v>1</v>
      </c>
      <c r="N91" t="s">
        <v>41</v>
      </c>
      <c r="O91" t="s">
        <v>42</v>
      </c>
      <c r="P91" t="s">
        <v>43</v>
      </c>
      <c r="Q91" t="s">
        <v>44</v>
      </c>
      <c r="R91" t="s">
        <v>45</v>
      </c>
      <c r="S91" t="s">
        <v>46</v>
      </c>
      <c r="T91" t="s">
        <v>47</v>
      </c>
      <c r="U91">
        <v>5</v>
      </c>
      <c r="V91" t="s">
        <v>118</v>
      </c>
      <c r="W91" t="s">
        <v>247</v>
      </c>
      <c r="X91" t="s">
        <v>141</v>
      </c>
      <c r="Y91">
        <v>1</v>
      </c>
      <c r="Z91">
        <v>2</v>
      </c>
      <c r="AA91">
        <v>48</v>
      </c>
      <c r="AB91">
        <v>1.337</v>
      </c>
      <c r="AC91" t="s">
        <v>247</v>
      </c>
      <c r="AD91">
        <v>4</v>
      </c>
      <c r="AE91">
        <v>2</v>
      </c>
      <c r="AF91">
        <v>0</v>
      </c>
      <c r="AG91">
        <v>3.2469999999999999</v>
      </c>
      <c r="AH91">
        <v>3.0339999999999998</v>
      </c>
      <c r="AI91">
        <v>1.333</v>
      </c>
    </row>
    <row r="92" spans="1:35" x14ac:dyDescent="0.35">
      <c r="A92">
        <v>202</v>
      </c>
      <c r="B92">
        <v>202</v>
      </c>
      <c r="C92" t="s">
        <v>38</v>
      </c>
      <c r="D92" t="s">
        <v>39</v>
      </c>
      <c r="E92">
        <v>1</v>
      </c>
      <c r="F92" t="s">
        <v>373</v>
      </c>
      <c r="G92">
        <v>1</v>
      </c>
      <c r="H92">
        <v>3</v>
      </c>
      <c r="I92">
        <v>2</v>
      </c>
      <c r="J92">
        <v>19</v>
      </c>
      <c r="K92">
        <v>45</v>
      </c>
      <c r="L92">
        <v>45</v>
      </c>
      <c r="M92">
        <v>2</v>
      </c>
      <c r="N92" t="s">
        <v>83</v>
      </c>
      <c r="O92" t="s">
        <v>42</v>
      </c>
      <c r="P92" t="s">
        <v>84</v>
      </c>
      <c r="Q92" t="s">
        <v>85</v>
      </c>
      <c r="R92" t="s">
        <v>62</v>
      </c>
      <c r="S92" t="s">
        <v>63</v>
      </c>
      <c r="T92" t="s">
        <v>86</v>
      </c>
      <c r="U92">
        <v>4</v>
      </c>
      <c r="V92" t="s">
        <v>72</v>
      </c>
      <c r="W92" t="s">
        <v>128</v>
      </c>
      <c r="X92" t="s">
        <v>228</v>
      </c>
      <c r="Y92">
        <v>2</v>
      </c>
      <c r="Z92">
        <v>2</v>
      </c>
      <c r="AA92">
        <v>48</v>
      </c>
      <c r="AB92">
        <v>1.3049999999999999</v>
      </c>
      <c r="AC92" t="s">
        <v>128</v>
      </c>
      <c r="AD92">
        <v>4</v>
      </c>
      <c r="AE92">
        <v>2</v>
      </c>
      <c r="AF92">
        <v>0</v>
      </c>
      <c r="AG92">
        <v>2.97</v>
      </c>
      <c r="AH92">
        <v>3.0339999999999998</v>
      </c>
      <c r="AI92">
        <v>1.3009999999999999</v>
      </c>
    </row>
    <row r="93" spans="1:35" x14ac:dyDescent="0.35">
      <c r="A93">
        <v>202</v>
      </c>
      <c r="B93">
        <v>202</v>
      </c>
      <c r="C93" t="s">
        <v>38</v>
      </c>
      <c r="D93" t="s">
        <v>39</v>
      </c>
      <c r="E93">
        <v>1</v>
      </c>
      <c r="F93" t="s">
        <v>373</v>
      </c>
      <c r="G93">
        <v>1</v>
      </c>
      <c r="H93">
        <v>3</v>
      </c>
      <c r="I93">
        <v>2</v>
      </c>
      <c r="J93">
        <v>20</v>
      </c>
      <c r="K93">
        <v>39</v>
      </c>
      <c r="L93">
        <v>39</v>
      </c>
      <c r="M93">
        <v>2</v>
      </c>
      <c r="N93" t="s">
        <v>73</v>
      </c>
      <c r="O93" t="s">
        <v>42</v>
      </c>
      <c r="P93" t="s">
        <v>74</v>
      </c>
      <c r="Q93" t="s">
        <v>75</v>
      </c>
      <c r="R93" t="s">
        <v>45</v>
      </c>
      <c r="S93" t="s">
        <v>46</v>
      </c>
      <c r="T93" t="s">
        <v>76</v>
      </c>
      <c r="U93">
        <v>1</v>
      </c>
      <c r="V93" t="s">
        <v>106</v>
      </c>
      <c r="W93" t="s">
        <v>243</v>
      </c>
      <c r="X93" t="s">
        <v>165</v>
      </c>
      <c r="Y93">
        <v>1</v>
      </c>
      <c r="Z93">
        <v>2</v>
      </c>
      <c r="AA93">
        <v>48</v>
      </c>
      <c r="AB93">
        <v>1.395</v>
      </c>
      <c r="AC93" t="s">
        <v>106</v>
      </c>
      <c r="AD93">
        <v>2</v>
      </c>
      <c r="AE93">
        <v>2</v>
      </c>
      <c r="AF93">
        <v>0</v>
      </c>
      <c r="AG93">
        <v>2.1909999999999998</v>
      </c>
      <c r="AH93">
        <v>3.0339999999999998</v>
      </c>
      <c r="AI93">
        <v>1.3959999999999999</v>
      </c>
    </row>
    <row r="94" spans="1:35" x14ac:dyDescent="0.35">
      <c r="A94">
        <v>202</v>
      </c>
      <c r="B94">
        <v>202</v>
      </c>
      <c r="C94" t="s">
        <v>38</v>
      </c>
      <c r="D94" t="s">
        <v>39</v>
      </c>
      <c r="E94">
        <v>1</v>
      </c>
      <c r="F94" t="s">
        <v>373</v>
      </c>
      <c r="G94">
        <v>1</v>
      </c>
      <c r="H94">
        <v>3</v>
      </c>
      <c r="I94">
        <v>2</v>
      </c>
      <c r="J94">
        <v>21</v>
      </c>
      <c r="K94">
        <v>44</v>
      </c>
      <c r="L94">
        <v>44</v>
      </c>
      <c r="M94">
        <v>2</v>
      </c>
      <c r="N94" t="s">
        <v>91</v>
      </c>
      <c r="O94" t="s">
        <v>42</v>
      </c>
      <c r="P94" t="s">
        <v>92</v>
      </c>
      <c r="Q94" t="s">
        <v>93</v>
      </c>
      <c r="R94" t="s">
        <v>62</v>
      </c>
      <c r="S94" t="s">
        <v>63</v>
      </c>
      <c r="T94" t="s">
        <v>94</v>
      </c>
      <c r="U94">
        <v>1</v>
      </c>
      <c r="V94" t="s">
        <v>112</v>
      </c>
      <c r="W94" t="s">
        <v>169</v>
      </c>
      <c r="X94" t="s">
        <v>222</v>
      </c>
      <c r="Y94">
        <v>1</v>
      </c>
      <c r="Z94">
        <v>2</v>
      </c>
      <c r="AA94">
        <v>48</v>
      </c>
      <c r="AB94">
        <v>1.375</v>
      </c>
      <c r="AC94" t="s">
        <v>112</v>
      </c>
      <c r="AD94">
        <v>2</v>
      </c>
      <c r="AE94">
        <v>4</v>
      </c>
      <c r="AF94">
        <v>0</v>
      </c>
      <c r="AG94">
        <v>1.6819999999999999</v>
      </c>
      <c r="AH94">
        <v>3.0339999999999998</v>
      </c>
      <c r="AI94">
        <v>1.377</v>
      </c>
    </row>
    <row r="95" spans="1:35" x14ac:dyDescent="0.35">
      <c r="A95">
        <v>202</v>
      </c>
      <c r="B95">
        <v>202</v>
      </c>
      <c r="C95" t="s">
        <v>38</v>
      </c>
      <c r="D95" t="s">
        <v>39</v>
      </c>
      <c r="E95">
        <v>1</v>
      </c>
      <c r="F95" t="s">
        <v>373</v>
      </c>
      <c r="G95">
        <v>1</v>
      </c>
      <c r="H95">
        <v>3</v>
      </c>
      <c r="I95">
        <v>2</v>
      </c>
      <c r="J95">
        <v>22</v>
      </c>
      <c r="K95">
        <v>4</v>
      </c>
      <c r="L95">
        <v>4</v>
      </c>
      <c r="M95">
        <v>1</v>
      </c>
      <c r="N95" t="s">
        <v>69</v>
      </c>
      <c r="O95" t="s">
        <v>42</v>
      </c>
      <c r="P95" t="s">
        <v>70</v>
      </c>
      <c r="Q95" t="s">
        <v>71</v>
      </c>
      <c r="R95" t="s">
        <v>62</v>
      </c>
      <c r="S95" t="s">
        <v>63</v>
      </c>
      <c r="T95" t="s">
        <v>72</v>
      </c>
      <c r="U95">
        <v>4</v>
      </c>
      <c r="V95" t="s">
        <v>122</v>
      </c>
      <c r="W95" t="s">
        <v>219</v>
      </c>
      <c r="X95" t="s">
        <v>175</v>
      </c>
      <c r="Y95">
        <v>1</v>
      </c>
      <c r="Z95">
        <v>2</v>
      </c>
      <c r="AA95">
        <v>48</v>
      </c>
      <c r="AB95">
        <v>1.4870000000000001</v>
      </c>
      <c r="AC95" t="s">
        <v>122</v>
      </c>
      <c r="AD95">
        <v>2</v>
      </c>
      <c r="AE95">
        <v>5</v>
      </c>
      <c r="AF95">
        <v>0</v>
      </c>
      <c r="AG95">
        <v>2.0760000000000001</v>
      </c>
      <c r="AH95">
        <v>3.0339999999999998</v>
      </c>
      <c r="AI95">
        <v>1.4810000000000001</v>
      </c>
    </row>
    <row r="96" spans="1:35" x14ac:dyDescent="0.35">
      <c r="A96">
        <v>202</v>
      </c>
      <c r="B96">
        <v>202</v>
      </c>
      <c r="C96" t="s">
        <v>38</v>
      </c>
      <c r="D96" t="s">
        <v>39</v>
      </c>
      <c r="E96">
        <v>1</v>
      </c>
      <c r="F96" t="s">
        <v>373</v>
      </c>
      <c r="G96">
        <v>1</v>
      </c>
      <c r="H96">
        <v>3</v>
      </c>
      <c r="I96">
        <v>2</v>
      </c>
      <c r="J96">
        <v>23</v>
      </c>
      <c r="K96">
        <v>6</v>
      </c>
      <c r="L96">
        <v>6</v>
      </c>
      <c r="M96">
        <v>1</v>
      </c>
      <c r="N96" t="s">
        <v>89</v>
      </c>
      <c r="O96" t="s">
        <v>42</v>
      </c>
      <c r="P96" t="s">
        <v>60</v>
      </c>
      <c r="Q96" t="s">
        <v>61</v>
      </c>
      <c r="R96" t="s">
        <v>52</v>
      </c>
      <c r="S96" t="s">
        <v>53</v>
      </c>
      <c r="T96" t="s">
        <v>90</v>
      </c>
      <c r="U96">
        <v>4</v>
      </c>
      <c r="V96" t="s">
        <v>64</v>
      </c>
      <c r="W96" t="s">
        <v>236</v>
      </c>
      <c r="X96" t="s">
        <v>137</v>
      </c>
      <c r="Y96">
        <v>1</v>
      </c>
      <c r="Z96">
        <v>2</v>
      </c>
      <c r="AA96">
        <v>48</v>
      </c>
      <c r="AB96">
        <v>1.2549999999999999</v>
      </c>
      <c r="AC96" t="s">
        <v>90</v>
      </c>
      <c r="AD96">
        <v>1</v>
      </c>
      <c r="AE96">
        <v>4</v>
      </c>
      <c r="AF96">
        <v>1</v>
      </c>
      <c r="AG96">
        <v>3.6680000000000001</v>
      </c>
      <c r="AH96">
        <v>3.0339999999999998</v>
      </c>
      <c r="AI96">
        <v>1.25</v>
      </c>
    </row>
    <row r="97" spans="1:35" x14ac:dyDescent="0.35">
      <c r="A97">
        <v>202</v>
      </c>
      <c r="B97">
        <v>202</v>
      </c>
      <c r="C97" t="s">
        <v>38</v>
      </c>
      <c r="D97" t="s">
        <v>39</v>
      </c>
      <c r="E97">
        <v>1</v>
      </c>
      <c r="F97" t="s">
        <v>373</v>
      </c>
      <c r="G97">
        <v>1</v>
      </c>
      <c r="H97">
        <v>3</v>
      </c>
      <c r="I97">
        <v>2</v>
      </c>
      <c r="J97">
        <v>24</v>
      </c>
      <c r="K97">
        <v>9</v>
      </c>
      <c r="L97">
        <v>9</v>
      </c>
      <c r="M97">
        <v>1</v>
      </c>
      <c r="N97" t="s">
        <v>55</v>
      </c>
      <c r="O97" t="s">
        <v>42</v>
      </c>
      <c r="P97" t="s">
        <v>56</v>
      </c>
      <c r="Q97" t="s">
        <v>57</v>
      </c>
      <c r="R97" t="s">
        <v>45</v>
      </c>
      <c r="S97" t="s">
        <v>46</v>
      </c>
      <c r="T97" t="s">
        <v>58</v>
      </c>
      <c r="U97">
        <v>1</v>
      </c>
      <c r="V97" t="s">
        <v>76</v>
      </c>
      <c r="W97" t="s">
        <v>151</v>
      </c>
      <c r="X97" t="s">
        <v>238</v>
      </c>
      <c r="Y97">
        <v>2</v>
      </c>
      <c r="Z97">
        <v>2</v>
      </c>
      <c r="AA97">
        <v>48</v>
      </c>
      <c r="AB97">
        <v>1.1859999999999999</v>
      </c>
      <c r="AC97" t="s">
        <v>238</v>
      </c>
      <c r="AD97">
        <v>4</v>
      </c>
      <c r="AE97">
        <v>2</v>
      </c>
      <c r="AF97">
        <v>0</v>
      </c>
      <c r="AG97">
        <v>3.8380000000000001</v>
      </c>
      <c r="AH97">
        <v>3.0339999999999998</v>
      </c>
      <c r="AI97">
        <v>1.1830000000000001</v>
      </c>
    </row>
    <row r="98" spans="1:35" x14ac:dyDescent="0.35">
      <c r="A98">
        <v>202</v>
      </c>
      <c r="B98">
        <v>202</v>
      </c>
      <c r="C98" t="s">
        <v>38</v>
      </c>
      <c r="D98" t="s">
        <v>39</v>
      </c>
      <c r="E98">
        <v>1</v>
      </c>
      <c r="F98" t="s">
        <v>373</v>
      </c>
      <c r="G98">
        <v>1</v>
      </c>
      <c r="H98">
        <v>3</v>
      </c>
      <c r="I98">
        <v>2</v>
      </c>
      <c r="J98">
        <v>25</v>
      </c>
      <c r="K98">
        <v>60</v>
      </c>
      <c r="L98">
        <v>60</v>
      </c>
      <c r="M98">
        <v>2</v>
      </c>
      <c r="N98" t="s">
        <v>196</v>
      </c>
      <c r="O98" t="s">
        <v>124</v>
      </c>
      <c r="P98" t="s">
        <v>185</v>
      </c>
      <c r="Q98" t="s">
        <v>186</v>
      </c>
      <c r="R98" t="s">
        <v>150</v>
      </c>
      <c r="S98" t="s">
        <v>53</v>
      </c>
      <c r="T98" t="s">
        <v>197</v>
      </c>
      <c r="U98">
        <v>2</v>
      </c>
      <c r="V98" t="s">
        <v>199</v>
      </c>
      <c r="W98" t="s">
        <v>230</v>
      </c>
      <c r="X98" t="s">
        <v>100</v>
      </c>
      <c r="Y98">
        <v>2</v>
      </c>
      <c r="Z98">
        <v>2</v>
      </c>
      <c r="AA98">
        <v>48</v>
      </c>
      <c r="AB98">
        <v>1.3480000000000001</v>
      </c>
      <c r="AC98" t="s">
        <v>100</v>
      </c>
      <c r="AD98">
        <v>4</v>
      </c>
      <c r="AE98">
        <v>4</v>
      </c>
      <c r="AF98">
        <v>0</v>
      </c>
      <c r="AG98">
        <v>3.87</v>
      </c>
      <c r="AH98">
        <v>3.0339999999999998</v>
      </c>
      <c r="AI98">
        <v>1.349</v>
      </c>
    </row>
    <row r="99" spans="1:35" x14ac:dyDescent="0.35">
      <c r="A99">
        <v>202</v>
      </c>
      <c r="B99">
        <v>202</v>
      </c>
      <c r="C99" t="s">
        <v>38</v>
      </c>
      <c r="D99" t="s">
        <v>39</v>
      </c>
      <c r="E99">
        <v>1</v>
      </c>
      <c r="F99" t="s">
        <v>373</v>
      </c>
      <c r="G99">
        <v>1</v>
      </c>
      <c r="H99">
        <v>3</v>
      </c>
      <c r="I99">
        <v>2</v>
      </c>
      <c r="J99">
        <v>26</v>
      </c>
      <c r="K99">
        <v>21</v>
      </c>
      <c r="L99">
        <v>21</v>
      </c>
      <c r="M99">
        <v>1</v>
      </c>
      <c r="N99" t="s">
        <v>123</v>
      </c>
      <c r="O99" t="s">
        <v>124</v>
      </c>
      <c r="P99" t="s">
        <v>125</v>
      </c>
      <c r="Q99" t="s">
        <v>126</v>
      </c>
      <c r="R99" t="s">
        <v>127</v>
      </c>
      <c r="S99" t="s">
        <v>46</v>
      </c>
      <c r="T99" t="s">
        <v>128</v>
      </c>
      <c r="U99">
        <v>2</v>
      </c>
      <c r="V99" t="s">
        <v>195</v>
      </c>
      <c r="W99" t="s">
        <v>243</v>
      </c>
      <c r="X99" t="s">
        <v>114</v>
      </c>
      <c r="Y99">
        <v>2</v>
      </c>
      <c r="Z99">
        <v>2</v>
      </c>
      <c r="AA99">
        <v>48</v>
      </c>
      <c r="AB99">
        <v>1.478</v>
      </c>
      <c r="AC99" t="s">
        <v>114</v>
      </c>
      <c r="AD99">
        <v>4</v>
      </c>
      <c r="AE99">
        <v>1</v>
      </c>
      <c r="AF99">
        <v>0</v>
      </c>
      <c r="AG99">
        <v>1.8240000000000001</v>
      </c>
      <c r="AH99">
        <v>3.0339999999999998</v>
      </c>
      <c r="AI99">
        <v>1.4790000000000001</v>
      </c>
    </row>
    <row r="100" spans="1:35" x14ac:dyDescent="0.35">
      <c r="A100">
        <v>202</v>
      </c>
      <c r="B100">
        <v>202</v>
      </c>
      <c r="C100" t="s">
        <v>38</v>
      </c>
      <c r="D100" t="s">
        <v>39</v>
      </c>
      <c r="E100">
        <v>1</v>
      </c>
      <c r="F100" t="s">
        <v>373</v>
      </c>
      <c r="G100">
        <v>1</v>
      </c>
      <c r="H100">
        <v>3</v>
      </c>
      <c r="I100">
        <v>2</v>
      </c>
      <c r="J100">
        <v>27</v>
      </c>
      <c r="K100">
        <v>13</v>
      </c>
      <c r="L100">
        <v>13</v>
      </c>
      <c r="M100">
        <v>1</v>
      </c>
      <c r="N100" t="s">
        <v>188</v>
      </c>
      <c r="O100" t="s">
        <v>124</v>
      </c>
      <c r="P100" t="s">
        <v>163</v>
      </c>
      <c r="Q100" t="s">
        <v>164</v>
      </c>
      <c r="R100" t="s">
        <v>127</v>
      </c>
      <c r="S100" t="s">
        <v>46</v>
      </c>
      <c r="T100" t="s">
        <v>189</v>
      </c>
      <c r="U100">
        <v>2</v>
      </c>
      <c r="V100" t="s">
        <v>187</v>
      </c>
      <c r="W100" t="s">
        <v>118</v>
      </c>
      <c r="X100" t="s">
        <v>238</v>
      </c>
      <c r="Y100">
        <v>2</v>
      </c>
      <c r="Z100">
        <v>2</v>
      </c>
      <c r="AA100">
        <v>48</v>
      </c>
      <c r="AB100">
        <v>1.2250000000000001</v>
      </c>
      <c r="AC100" t="s">
        <v>187</v>
      </c>
      <c r="AD100">
        <v>3</v>
      </c>
      <c r="AE100">
        <v>5</v>
      </c>
      <c r="AF100">
        <v>0</v>
      </c>
      <c r="AG100">
        <v>1.236</v>
      </c>
      <c r="AH100">
        <v>3.0339999999999998</v>
      </c>
      <c r="AI100">
        <v>1.2270000000000001</v>
      </c>
    </row>
    <row r="101" spans="1:35" x14ac:dyDescent="0.35">
      <c r="A101">
        <v>202</v>
      </c>
      <c r="B101">
        <v>202</v>
      </c>
      <c r="C101" t="s">
        <v>38</v>
      </c>
      <c r="D101" t="s">
        <v>39</v>
      </c>
      <c r="E101">
        <v>1</v>
      </c>
      <c r="F101" t="s">
        <v>373</v>
      </c>
      <c r="G101">
        <v>1</v>
      </c>
      <c r="H101">
        <v>3</v>
      </c>
      <c r="I101">
        <v>2</v>
      </c>
      <c r="J101">
        <v>28</v>
      </c>
      <c r="K101">
        <v>16</v>
      </c>
      <c r="L101">
        <v>16</v>
      </c>
      <c r="M101">
        <v>1</v>
      </c>
      <c r="N101" t="s">
        <v>170</v>
      </c>
      <c r="O101" t="s">
        <v>124</v>
      </c>
      <c r="P101" t="s">
        <v>157</v>
      </c>
      <c r="Q101" t="s">
        <v>158</v>
      </c>
      <c r="R101" t="s">
        <v>147</v>
      </c>
      <c r="S101" t="s">
        <v>63</v>
      </c>
      <c r="T101" t="s">
        <v>171</v>
      </c>
      <c r="U101">
        <v>1</v>
      </c>
      <c r="V101" t="s">
        <v>159</v>
      </c>
      <c r="W101" t="s">
        <v>259</v>
      </c>
      <c r="X101" t="s">
        <v>47</v>
      </c>
      <c r="Y101">
        <v>1</v>
      </c>
      <c r="Z101">
        <v>2</v>
      </c>
      <c r="AA101">
        <v>48</v>
      </c>
      <c r="AB101">
        <v>1.1659999999999999</v>
      </c>
      <c r="AC101" t="s">
        <v>47</v>
      </c>
      <c r="AD101">
        <v>4</v>
      </c>
      <c r="AE101">
        <v>2</v>
      </c>
      <c r="AF101">
        <v>0</v>
      </c>
      <c r="AG101">
        <v>2.1059999999999999</v>
      </c>
      <c r="AH101">
        <v>1.917</v>
      </c>
      <c r="AI101">
        <v>1.165</v>
      </c>
    </row>
    <row r="102" spans="1:35" x14ac:dyDescent="0.35">
      <c r="A102">
        <v>202</v>
      </c>
      <c r="B102">
        <v>202</v>
      </c>
      <c r="C102" t="s">
        <v>38</v>
      </c>
      <c r="D102" t="s">
        <v>39</v>
      </c>
      <c r="E102">
        <v>1</v>
      </c>
      <c r="F102" t="s">
        <v>373</v>
      </c>
      <c r="G102">
        <v>1</v>
      </c>
      <c r="H102">
        <v>3</v>
      </c>
      <c r="I102">
        <v>2</v>
      </c>
      <c r="J102">
        <v>29</v>
      </c>
      <c r="K102">
        <v>17</v>
      </c>
      <c r="L102">
        <v>17</v>
      </c>
      <c r="M102">
        <v>1</v>
      </c>
      <c r="N102" t="s">
        <v>152</v>
      </c>
      <c r="O102" t="s">
        <v>124</v>
      </c>
      <c r="P102" t="s">
        <v>153</v>
      </c>
      <c r="Q102" t="s">
        <v>154</v>
      </c>
      <c r="R102" t="s">
        <v>147</v>
      </c>
      <c r="S102" t="s">
        <v>63</v>
      </c>
      <c r="T102" t="s">
        <v>155</v>
      </c>
      <c r="U102">
        <v>1</v>
      </c>
      <c r="V102" t="s">
        <v>193</v>
      </c>
      <c r="W102" t="s">
        <v>112</v>
      </c>
      <c r="X102" t="s">
        <v>249</v>
      </c>
      <c r="Y102">
        <v>2</v>
      </c>
      <c r="Z102">
        <v>2</v>
      </c>
      <c r="AA102">
        <v>48</v>
      </c>
      <c r="AB102">
        <v>1.379</v>
      </c>
      <c r="AC102" t="s">
        <v>193</v>
      </c>
      <c r="AD102">
        <v>3</v>
      </c>
      <c r="AE102">
        <v>5</v>
      </c>
      <c r="AF102">
        <v>0</v>
      </c>
      <c r="AG102">
        <v>3.4279999999999999</v>
      </c>
      <c r="AH102">
        <v>0.61599999999999999</v>
      </c>
      <c r="AI102">
        <v>1.375</v>
      </c>
    </row>
    <row r="103" spans="1:35" x14ac:dyDescent="0.35">
      <c r="A103">
        <v>202</v>
      </c>
      <c r="B103">
        <v>202</v>
      </c>
      <c r="C103" t="s">
        <v>38</v>
      </c>
      <c r="D103" t="s">
        <v>39</v>
      </c>
      <c r="E103">
        <v>1</v>
      </c>
      <c r="F103" t="s">
        <v>373</v>
      </c>
      <c r="G103">
        <v>1</v>
      </c>
      <c r="H103">
        <v>3</v>
      </c>
      <c r="I103">
        <v>2</v>
      </c>
      <c r="J103">
        <v>30</v>
      </c>
      <c r="K103">
        <v>20</v>
      </c>
      <c r="L103">
        <v>20</v>
      </c>
      <c r="M103">
        <v>1</v>
      </c>
      <c r="N103" t="s">
        <v>149</v>
      </c>
      <c r="O103" t="s">
        <v>124</v>
      </c>
      <c r="P103" t="s">
        <v>135</v>
      </c>
      <c r="Q103" t="s">
        <v>136</v>
      </c>
      <c r="R103" t="s">
        <v>150</v>
      </c>
      <c r="S103" t="s">
        <v>53</v>
      </c>
      <c r="T103" t="s">
        <v>151</v>
      </c>
      <c r="U103">
        <v>2</v>
      </c>
      <c r="V103" t="s">
        <v>175</v>
      </c>
      <c r="W103" t="s">
        <v>86</v>
      </c>
      <c r="X103" t="s">
        <v>228</v>
      </c>
      <c r="Y103">
        <v>2</v>
      </c>
      <c r="Z103">
        <v>2</v>
      </c>
      <c r="AA103">
        <v>48</v>
      </c>
      <c r="AB103">
        <v>1.206</v>
      </c>
      <c r="AC103" t="s">
        <v>86</v>
      </c>
      <c r="AD103">
        <v>4</v>
      </c>
      <c r="AE103">
        <v>4</v>
      </c>
      <c r="AF103">
        <v>0</v>
      </c>
      <c r="AG103">
        <v>3.887</v>
      </c>
      <c r="AH103">
        <v>0.86599999999999999</v>
      </c>
      <c r="AI103">
        <v>1.208</v>
      </c>
    </row>
    <row r="104" spans="1:35" x14ac:dyDescent="0.35">
      <c r="A104">
        <v>202</v>
      </c>
      <c r="B104">
        <v>202</v>
      </c>
      <c r="C104" t="s">
        <v>38</v>
      </c>
      <c r="D104" t="s">
        <v>39</v>
      </c>
      <c r="E104">
        <v>1</v>
      </c>
      <c r="F104" t="s">
        <v>373</v>
      </c>
      <c r="G104">
        <v>1</v>
      </c>
      <c r="H104">
        <v>3</v>
      </c>
      <c r="I104">
        <v>2</v>
      </c>
      <c r="J104">
        <v>31</v>
      </c>
      <c r="K104">
        <v>23</v>
      </c>
      <c r="L104">
        <v>23</v>
      </c>
      <c r="M104">
        <v>1</v>
      </c>
      <c r="N104" t="s">
        <v>176</v>
      </c>
      <c r="O104" t="s">
        <v>124</v>
      </c>
      <c r="P104" t="s">
        <v>177</v>
      </c>
      <c r="Q104" t="s">
        <v>178</v>
      </c>
      <c r="R104" t="s">
        <v>132</v>
      </c>
      <c r="S104" t="s">
        <v>81</v>
      </c>
      <c r="T104" t="s">
        <v>179</v>
      </c>
      <c r="U104">
        <v>1</v>
      </c>
      <c r="V104" t="s">
        <v>145</v>
      </c>
      <c r="W104" t="s">
        <v>225</v>
      </c>
      <c r="X104" t="s">
        <v>116</v>
      </c>
      <c r="Y104">
        <v>2</v>
      </c>
      <c r="Z104">
        <v>2</v>
      </c>
      <c r="AA104">
        <v>48</v>
      </c>
      <c r="AB104">
        <v>1.1859999999999999</v>
      </c>
      <c r="AC104" t="s">
        <v>48</v>
      </c>
      <c r="AD104">
        <v>0</v>
      </c>
      <c r="AE104">
        <v>0</v>
      </c>
      <c r="AF104">
        <v>0</v>
      </c>
      <c r="AG104">
        <v>-1</v>
      </c>
      <c r="AH104">
        <v>1.8</v>
      </c>
      <c r="AI104">
        <v>1.181</v>
      </c>
    </row>
    <row r="105" spans="1:35" x14ac:dyDescent="0.35">
      <c r="A105">
        <v>202</v>
      </c>
      <c r="B105">
        <v>202</v>
      </c>
      <c r="C105" t="s">
        <v>38</v>
      </c>
      <c r="D105" t="s">
        <v>39</v>
      </c>
      <c r="E105">
        <v>1</v>
      </c>
      <c r="F105" t="s">
        <v>373</v>
      </c>
      <c r="G105">
        <v>1</v>
      </c>
      <c r="H105">
        <v>3</v>
      </c>
      <c r="I105">
        <v>2</v>
      </c>
      <c r="J105">
        <v>32</v>
      </c>
      <c r="K105">
        <v>57</v>
      </c>
      <c r="L105">
        <v>57</v>
      </c>
      <c r="M105">
        <v>2</v>
      </c>
      <c r="N105" t="s">
        <v>180</v>
      </c>
      <c r="O105" t="s">
        <v>124</v>
      </c>
      <c r="P105" t="s">
        <v>181</v>
      </c>
      <c r="Q105" t="s">
        <v>182</v>
      </c>
      <c r="R105" t="s">
        <v>147</v>
      </c>
      <c r="S105" t="s">
        <v>63</v>
      </c>
      <c r="T105" t="s">
        <v>183</v>
      </c>
      <c r="U105">
        <v>5</v>
      </c>
      <c r="V105" t="s">
        <v>171</v>
      </c>
      <c r="W105" t="s">
        <v>236</v>
      </c>
      <c r="X105" t="s">
        <v>88</v>
      </c>
      <c r="Y105">
        <v>2</v>
      </c>
      <c r="Z105">
        <v>2</v>
      </c>
      <c r="AA105">
        <v>48</v>
      </c>
      <c r="AB105">
        <v>1.2549999999999999</v>
      </c>
      <c r="AC105" t="s">
        <v>183</v>
      </c>
      <c r="AD105">
        <v>1</v>
      </c>
      <c r="AE105">
        <v>5</v>
      </c>
      <c r="AF105">
        <v>1</v>
      </c>
      <c r="AG105">
        <v>1.9810000000000001</v>
      </c>
      <c r="AH105">
        <v>0.56599999999999995</v>
      </c>
      <c r="AI105">
        <v>1.256</v>
      </c>
    </row>
    <row r="106" spans="1:35" x14ac:dyDescent="0.35">
      <c r="A106">
        <v>202</v>
      </c>
      <c r="B106">
        <v>202</v>
      </c>
      <c r="C106" t="s">
        <v>38</v>
      </c>
      <c r="D106" t="s">
        <v>39</v>
      </c>
      <c r="E106">
        <v>1</v>
      </c>
      <c r="F106" t="s">
        <v>373</v>
      </c>
      <c r="G106">
        <v>1</v>
      </c>
      <c r="H106">
        <v>3</v>
      </c>
      <c r="I106">
        <v>2</v>
      </c>
      <c r="J106">
        <v>33</v>
      </c>
      <c r="K106">
        <v>59</v>
      </c>
      <c r="L106">
        <v>59</v>
      </c>
      <c r="M106">
        <v>2</v>
      </c>
      <c r="N106" t="s">
        <v>184</v>
      </c>
      <c r="O106" t="s">
        <v>124</v>
      </c>
      <c r="P106" t="s">
        <v>185</v>
      </c>
      <c r="Q106" t="s">
        <v>186</v>
      </c>
      <c r="R106" t="s">
        <v>127</v>
      </c>
      <c r="S106" t="s">
        <v>46</v>
      </c>
      <c r="T106" t="s">
        <v>187</v>
      </c>
      <c r="U106">
        <v>5</v>
      </c>
      <c r="V106" t="s">
        <v>197</v>
      </c>
      <c r="W106" t="s">
        <v>261</v>
      </c>
      <c r="X106" t="s">
        <v>108</v>
      </c>
      <c r="Y106">
        <v>1</v>
      </c>
      <c r="Z106">
        <v>2</v>
      </c>
      <c r="AA106">
        <v>48</v>
      </c>
      <c r="AB106">
        <v>1.1659999999999999</v>
      </c>
      <c r="AC106" t="s">
        <v>197</v>
      </c>
      <c r="AD106">
        <v>2</v>
      </c>
      <c r="AE106">
        <v>2</v>
      </c>
      <c r="AF106">
        <v>0</v>
      </c>
      <c r="AG106">
        <v>2.1059999999999999</v>
      </c>
      <c r="AH106">
        <v>3.032</v>
      </c>
      <c r="AI106">
        <v>1.169</v>
      </c>
    </row>
    <row r="107" spans="1:35" x14ac:dyDescent="0.35">
      <c r="A107">
        <v>202</v>
      </c>
      <c r="B107">
        <v>202</v>
      </c>
      <c r="C107" t="s">
        <v>38</v>
      </c>
      <c r="D107" t="s">
        <v>39</v>
      </c>
      <c r="E107">
        <v>1</v>
      </c>
      <c r="F107" t="s">
        <v>373</v>
      </c>
      <c r="G107">
        <v>1</v>
      </c>
      <c r="H107">
        <v>3</v>
      </c>
      <c r="I107">
        <v>2</v>
      </c>
      <c r="J107">
        <v>34</v>
      </c>
      <c r="K107">
        <v>50</v>
      </c>
      <c r="L107">
        <v>50</v>
      </c>
      <c r="M107">
        <v>2</v>
      </c>
      <c r="N107" t="s">
        <v>192</v>
      </c>
      <c r="O107" t="s">
        <v>124</v>
      </c>
      <c r="P107" t="s">
        <v>130</v>
      </c>
      <c r="Q107" t="s">
        <v>131</v>
      </c>
      <c r="R107" t="s">
        <v>147</v>
      </c>
      <c r="S107" t="s">
        <v>63</v>
      </c>
      <c r="T107" t="s">
        <v>193</v>
      </c>
      <c r="U107">
        <v>2</v>
      </c>
      <c r="V107" t="s">
        <v>133</v>
      </c>
      <c r="W107" t="s">
        <v>110</v>
      </c>
      <c r="X107" t="s">
        <v>204</v>
      </c>
      <c r="Y107">
        <v>1</v>
      </c>
      <c r="Z107">
        <v>2</v>
      </c>
      <c r="AA107">
        <v>48</v>
      </c>
      <c r="AB107">
        <v>1.587</v>
      </c>
      <c r="AC107" t="s">
        <v>133</v>
      </c>
      <c r="AD107">
        <v>2</v>
      </c>
      <c r="AE107">
        <v>1</v>
      </c>
      <c r="AF107">
        <v>0</v>
      </c>
      <c r="AG107">
        <v>3.6179999999999999</v>
      </c>
      <c r="AH107">
        <v>3.0339999999999998</v>
      </c>
      <c r="AI107">
        <v>1.589</v>
      </c>
    </row>
    <row r="108" spans="1:35" x14ac:dyDescent="0.35">
      <c r="A108">
        <v>202</v>
      </c>
      <c r="B108">
        <v>202</v>
      </c>
      <c r="C108" t="s">
        <v>38</v>
      </c>
      <c r="D108" t="s">
        <v>39</v>
      </c>
      <c r="E108">
        <v>1</v>
      </c>
      <c r="F108" t="s">
        <v>373</v>
      </c>
      <c r="G108">
        <v>1</v>
      </c>
      <c r="H108">
        <v>3</v>
      </c>
      <c r="I108">
        <v>2</v>
      </c>
      <c r="J108">
        <v>35</v>
      </c>
      <c r="K108">
        <v>22</v>
      </c>
      <c r="L108">
        <v>22</v>
      </c>
      <c r="M108">
        <v>1</v>
      </c>
      <c r="N108" t="s">
        <v>146</v>
      </c>
      <c r="O108" t="s">
        <v>124</v>
      </c>
      <c r="P108" t="s">
        <v>125</v>
      </c>
      <c r="Q108" t="s">
        <v>126</v>
      </c>
      <c r="R108" t="s">
        <v>147</v>
      </c>
      <c r="S108" t="s">
        <v>63</v>
      </c>
      <c r="T108" t="s">
        <v>148</v>
      </c>
      <c r="U108">
        <v>5</v>
      </c>
      <c r="V108" t="s">
        <v>128</v>
      </c>
      <c r="W108" t="s">
        <v>255</v>
      </c>
      <c r="X108" t="s">
        <v>120</v>
      </c>
      <c r="Y108">
        <v>1</v>
      </c>
      <c r="Z108">
        <v>2</v>
      </c>
      <c r="AA108">
        <v>48</v>
      </c>
      <c r="AB108">
        <v>1.228</v>
      </c>
      <c r="AC108" t="s">
        <v>120</v>
      </c>
      <c r="AD108">
        <v>4</v>
      </c>
      <c r="AE108">
        <v>2</v>
      </c>
      <c r="AF108">
        <v>0</v>
      </c>
      <c r="AG108">
        <v>1.3089999999999999</v>
      </c>
      <c r="AH108">
        <v>3.0339999999999998</v>
      </c>
      <c r="AI108">
        <v>1.2290000000000001</v>
      </c>
    </row>
    <row r="109" spans="1:35" x14ac:dyDescent="0.35">
      <c r="A109">
        <v>202</v>
      </c>
      <c r="B109">
        <v>202</v>
      </c>
      <c r="C109" t="s">
        <v>38</v>
      </c>
      <c r="D109" t="s">
        <v>39</v>
      </c>
      <c r="E109">
        <v>1</v>
      </c>
      <c r="F109" t="s">
        <v>373</v>
      </c>
      <c r="G109">
        <v>1</v>
      </c>
      <c r="H109">
        <v>3</v>
      </c>
      <c r="I109">
        <v>2</v>
      </c>
      <c r="J109">
        <v>36</v>
      </c>
      <c r="K109">
        <v>54</v>
      </c>
      <c r="L109">
        <v>54</v>
      </c>
      <c r="M109">
        <v>2</v>
      </c>
      <c r="N109" t="s">
        <v>142</v>
      </c>
      <c r="O109" t="s">
        <v>124</v>
      </c>
      <c r="P109" t="s">
        <v>143</v>
      </c>
      <c r="Q109" t="s">
        <v>144</v>
      </c>
      <c r="R109" t="s">
        <v>132</v>
      </c>
      <c r="S109" t="s">
        <v>81</v>
      </c>
      <c r="T109" t="s">
        <v>145</v>
      </c>
      <c r="U109">
        <v>4</v>
      </c>
      <c r="V109" t="s">
        <v>173</v>
      </c>
      <c r="W109" t="s">
        <v>54</v>
      </c>
      <c r="X109" t="s">
        <v>251</v>
      </c>
      <c r="Y109">
        <v>1</v>
      </c>
      <c r="Z109">
        <v>2</v>
      </c>
      <c r="AA109">
        <v>48</v>
      </c>
      <c r="AB109">
        <v>0.91600000000000004</v>
      </c>
      <c r="AC109" t="s">
        <v>251</v>
      </c>
      <c r="AD109">
        <v>4</v>
      </c>
      <c r="AE109">
        <v>5</v>
      </c>
      <c r="AF109">
        <v>0</v>
      </c>
      <c r="AG109">
        <v>1.5089999999999999</v>
      </c>
      <c r="AH109">
        <v>3.0339999999999998</v>
      </c>
      <c r="AI109">
        <v>0.91700000000000004</v>
      </c>
    </row>
    <row r="110" spans="1:35" x14ac:dyDescent="0.35">
      <c r="A110">
        <v>202</v>
      </c>
      <c r="B110">
        <v>202</v>
      </c>
      <c r="C110" t="s">
        <v>38</v>
      </c>
      <c r="D110" t="s">
        <v>39</v>
      </c>
      <c r="E110">
        <v>1</v>
      </c>
      <c r="F110" t="s">
        <v>373</v>
      </c>
      <c r="G110">
        <v>1</v>
      </c>
      <c r="H110">
        <v>3</v>
      </c>
      <c r="I110">
        <v>2</v>
      </c>
      <c r="J110">
        <v>37</v>
      </c>
      <c r="K110">
        <v>15</v>
      </c>
      <c r="L110">
        <v>15</v>
      </c>
      <c r="M110">
        <v>1</v>
      </c>
      <c r="N110" t="s">
        <v>156</v>
      </c>
      <c r="O110" t="s">
        <v>124</v>
      </c>
      <c r="P110" t="s">
        <v>157</v>
      </c>
      <c r="Q110" t="s">
        <v>158</v>
      </c>
      <c r="R110" t="s">
        <v>132</v>
      </c>
      <c r="S110" t="s">
        <v>81</v>
      </c>
      <c r="T110" t="s">
        <v>159</v>
      </c>
      <c r="U110">
        <v>2</v>
      </c>
      <c r="V110" t="s">
        <v>165</v>
      </c>
      <c r="W110" t="s">
        <v>241</v>
      </c>
      <c r="X110" t="s">
        <v>94</v>
      </c>
      <c r="Y110">
        <v>2</v>
      </c>
      <c r="Z110">
        <v>2</v>
      </c>
      <c r="AA110">
        <v>48</v>
      </c>
      <c r="AB110">
        <v>1.2749999999999999</v>
      </c>
      <c r="AC110" t="s">
        <v>94</v>
      </c>
      <c r="AD110">
        <v>4</v>
      </c>
      <c r="AE110">
        <v>5</v>
      </c>
      <c r="AF110">
        <v>0</v>
      </c>
      <c r="AG110">
        <v>1.3819999999999999</v>
      </c>
      <c r="AH110">
        <v>3.0339999999999998</v>
      </c>
      <c r="AI110">
        <v>1.2709999999999999</v>
      </c>
    </row>
    <row r="111" spans="1:35" x14ac:dyDescent="0.35">
      <c r="A111">
        <v>202</v>
      </c>
      <c r="B111">
        <v>202</v>
      </c>
      <c r="C111" t="s">
        <v>38</v>
      </c>
      <c r="D111" t="s">
        <v>39</v>
      </c>
      <c r="E111">
        <v>1</v>
      </c>
      <c r="F111" t="s">
        <v>373</v>
      </c>
      <c r="G111">
        <v>1</v>
      </c>
      <c r="H111">
        <v>3</v>
      </c>
      <c r="I111">
        <v>2</v>
      </c>
      <c r="J111">
        <v>38</v>
      </c>
      <c r="K111">
        <v>14</v>
      </c>
      <c r="L111">
        <v>14</v>
      </c>
      <c r="M111">
        <v>1</v>
      </c>
      <c r="N111" t="s">
        <v>162</v>
      </c>
      <c r="O111" t="s">
        <v>124</v>
      </c>
      <c r="P111" t="s">
        <v>163</v>
      </c>
      <c r="Q111" t="s">
        <v>164</v>
      </c>
      <c r="R111" t="s">
        <v>132</v>
      </c>
      <c r="S111" t="s">
        <v>81</v>
      </c>
      <c r="T111" t="s">
        <v>165</v>
      </c>
      <c r="U111">
        <v>2</v>
      </c>
      <c r="V111" t="s">
        <v>189</v>
      </c>
      <c r="W111" t="s">
        <v>247</v>
      </c>
      <c r="X111" t="s">
        <v>90</v>
      </c>
      <c r="Y111">
        <v>1</v>
      </c>
      <c r="Z111">
        <v>2</v>
      </c>
      <c r="AA111">
        <v>48</v>
      </c>
      <c r="AB111">
        <v>1.4470000000000001</v>
      </c>
      <c r="AC111" t="s">
        <v>189</v>
      </c>
      <c r="AD111">
        <v>2</v>
      </c>
      <c r="AE111">
        <v>5</v>
      </c>
      <c r="AF111">
        <v>0</v>
      </c>
      <c r="AG111">
        <v>1.8029999999999999</v>
      </c>
      <c r="AH111">
        <v>3.0339999999999998</v>
      </c>
      <c r="AI111">
        <v>1.446</v>
      </c>
    </row>
    <row r="112" spans="1:35" x14ac:dyDescent="0.35">
      <c r="A112">
        <v>202</v>
      </c>
      <c r="B112">
        <v>202</v>
      </c>
      <c r="C112" t="s">
        <v>38</v>
      </c>
      <c r="D112" t="s">
        <v>39</v>
      </c>
      <c r="E112">
        <v>1</v>
      </c>
      <c r="F112" t="s">
        <v>373</v>
      </c>
      <c r="G112">
        <v>1</v>
      </c>
      <c r="H112">
        <v>3</v>
      </c>
      <c r="I112">
        <v>2</v>
      </c>
      <c r="J112">
        <v>39</v>
      </c>
      <c r="K112">
        <v>56</v>
      </c>
      <c r="L112">
        <v>56</v>
      </c>
      <c r="M112">
        <v>2</v>
      </c>
      <c r="N112" t="s">
        <v>160</v>
      </c>
      <c r="O112" t="s">
        <v>124</v>
      </c>
      <c r="P112" t="s">
        <v>139</v>
      </c>
      <c r="Q112" t="s">
        <v>140</v>
      </c>
      <c r="R112" t="s">
        <v>147</v>
      </c>
      <c r="S112" t="s">
        <v>63</v>
      </c>
      <c r="T112" t="s">
        <v>161</v>
      </c>
      <c r="U112">
        <v>2</v>
      </c>
      <c r="V112" t="s">
        <v>148</v>
      </c>
      <c r="W112" t="s">
        <v>219</v>
      </c>
      <c r="X112" t="s">
        <v>96</v>
      </c>
      <c r="Y112">
        <v>2</v>
      </c>
      <c r="Z112">
        <v>2</v>
      </c>
      <c r="AA112">
        <v>48</v>
      </c>
      <c r="AB112">
        <v>1.3480000000000001</v>
      </c>
      <c r="AC112" t="s">
        <v>219</v>
      </c>
      <c r="AD112">
        <v>4</v>
      </c>
      <c r="AE112">
        <v>1</v>
      </c>
      <c r="AF112">
        <v>0</v>
      </c>
      <c r="AG112">
        <v>2.278</v>
      </c>
      <c r="AH112">
        <v>0.8</v>
      </c>
      <c r="AI112">
        <v>1.341</v>
      </c>
    </row>
    <row r="113" spans="1:35" x14ac:dyDescent="0.35">
      <c r="A113">
        <v>202</v>
      </c>
      <c r="B113">
        <v>202</v>
      </c>
      <c r="C113" t="s">
        <v>38</v>
      </c>
      <c r="D113" t="s">
        <v>39</v>
      </c>
      <c r="E113">
        <v>1</v>
      </c>
      <c r="F113" t="s">
        <v>373</v>
      </c>
      <c r="G113">
        <v>1</v>
      </c>
      <c r="H113">
        <v>3</v>
      </c>
      <c r="I113">
        <v>2</v>
      </c>
      <c r="J113">
        <v>40</v>
      </c>
      <c r="K113">
        <v>19</v>
      </c>
      <c r="L113">
        <v>19</v>
      </c>
      <c r="M113">
        <v>1</v>
      </c>
      <c r="N113" t="s">
        <v>134</v>
      </c>
      <c r="O113" t="s">
        <v>124</v>
      </c>
      <c r="P113" t="s">
        <v>135</v>
      </c>
      <c r="Q113" t="s">
        <v>136</v>
      </c>
      <c r="R113" t="s">
        <v>127</v>
      </c>
      <c r="S113" t="s">
        <v>46</v>
      </c>
      <c r="T113" t="s">
        <v>137</v>
      </c>
      <c r="U113">
        <v>2</v>
      </c>
      <c r="V113" t="s">
        <v>151</v>
      </c>
      <c r="W113" t="s">
        <v>64</v>
      </c>
      <c r="X113" t="s">
        <v>245</v>
      </c>
      <c r="Y113">
        <v>1</v>
      </c>
      <c r="Z113">
        <v>2</v>
      </c>
      <c r="AA113">
        <v>48</v>
      </c>
      <c r="AB113">
        <v>1.3149999999999999</v>
      </c>
      <c r="AC113" t="s">
        <v>64</v>
      </c>
      <c r="AD113">
        <v>4</v>
      </c>
      <c r="AE113">
        <v>5</v>
      </c>
      <c r="AF113">
        <v>0</v>
      </c>
      <c r="AG113">
        <v>1.4970000000000001</v>
      </c>
      <c r="AH113">
        <v>3.0339999999999998</v>
      </c>
      <c r="AI113">
        <v>1.3160000000000001</v>
      </c>
    </row>
    <row r="114" spans="1:35" x14ac:dyDescent="0.35">
      <c r="A114">
        <v>202</v>
      </c>
      <c r="B114">
        <v>202</v>
      </c>
      <c r="C114" t="s">
        <v>38</v>
      </c>
      <c r="D114" t="s">
        <v>39</v>
      </c>
      <c r="E114">
        <v>1</v>
      </c>
      <c r="F114" t="s">
        <v>373</v>
      </c>
      <c r="G114">
        <v>1</v>
      </c>
      <c r="H114">
        <v>3</v>
      </c>
      <c r="I114">
        <v>2</v>
      </c>
      <c r="J114">
        <v>41</v>
      </c>
      <c r="K114">
        <v>52</v>
      </c>
      <c r="L114">
        <v>52</v>
      </c>
      <c r="M114">
        <v>2</v>
      </c>
      <c r="N114" t="s">
        <v>166</v>
      </c>
      <c r="O114" t="s">
        <v>124</v>
      </c>
      <c r="P114" t="s">
        <v>167</v>
      </c>
      <c r="Q114" t="s">
        <v>168</v>
      </c>
      <c r="R114" t="s">
        <v>150</v>
      </c>
      <c r="S114" t="s">
        <v>53</v>
      </c>
      <c r="T114" t="s">
        <v>169</v>
      </c>
      <c r="U114">
        <v>2</v>
      </c>
      <c r="V114" t="s">
        <v>191</v>
      </c>
      <c r="W114" t="s">
        <v>58</v>
      </c>
      <c r="X114" t="s">
        <v>253</v>
      </c>
      <c r="Y114">
        <v>2</v>
      </c>
      <c r="Z114">
        <v>2</v>
      </c>
      <c r="AA114">
        <v>48</v>
      </c>
      <c r="AB114">
        <v>1.135</v>
      </c>
      <c r="AC114" t="s">
        <v>191</v>
      </c>
      <c r="AD114">
        <v>3</v>
      </c>
      <c r="AE114">
        <v>4</v>
      </c>
      <c r="AF114">
        <v>0</v>
      </c>
      <c r="AG114">
        <v>1.7470000000000001</v>
      </c>
      <c r="AH114">
        <v>0.8</v>
      </c>
      <c r="AI114">
        <v>1.1359999999999999</v>
      </c>
    </row>
    <row r="115" spans="1:35" x14ac:dyDescent="0.35">
      <c r="A115">
        <v>202</v>
      </c>
      <c r="B115">
        <v>202</v>
      </c>
      <c r="C115" t="s">
        <v>38</v>
      </c>
      <c r="D115" t="s">
        <v>39</v>
      </c>
      <c r="E115">
        <v>1</v>
      </c>
      <c r="F115" t="s">
        <v>373</v>
      </c>
      <c r="G115">
        <v>1</v>
      </c>
      <c r="H115">
        <v>3</v>
      </c>
      <c r="I115">
        <v>2</v>
      </c>
      <c r="J115">
        <v>42</v>
      </c>
      <c r="K115">
        <v>53</v>
      </c>
      <c r="L115">
        <v>53</v>
      </c>
      <c r="M115">
        <v>2</v>
      </c>
      <c r="N115" t="s">
        <v>172</v>
      </c>
      <c r="O115" t="s">
        <v>124</v>
      </c>
      <c r="P115" t="s">
        <v>143</v>
      </c>
      <c r="Q115" t="s">
        <v>144</v>
      </c>
      <c r="R115" t="s">
        <v>127</v>
      </c>
      <c r="S115" t="s">
        <v>46</v>
      </c>
      <c r="T115" t="s">
        <v>173</v>
      </c>
      <c r="U115">
        <v>2</v>
      </c>
      <c r="V115" t="s">
        <v>137</v>
      </c>
      <c r="W115" t="s">
        <v>213</v>
      </c>
      <c r="X115" t="s">
        <v>72</v>
      </c>
      <c r="Y115">
        <v>2</v>
      </c>
      <c r="Z115">
        <v>2</v>
      </c>
      <c r="AA115">
        <v>48</v>
      </c>
      <c r="AB115">
        <v>1.3779999999999999</v>
      </c>
      <c r="AC115" t="s">
        <v>72</v>
      </c>
      <c r="AD115">
        <v>4</v>
      </c>
      <c r="AE115">
        <v>5</v>
      </c>
      <c r="AF115">
        <v>0</v>
      </c>
      <c r="AG115">
        <v>2.3559999999999999</v>
      </c>
      <c r="AH115">
        <v>0.38300000000000001</v>
      </c>
      <c r="AI115">
        <v>1.3740000000000001</v>
      </c>
    </row>
    <row r="116" spans="1:35" x14ac:dyDescent="0.35">
      <c r="A116">
        <v>202</v>
      </c>
      <c r="B116">
        <v>202</v>
      </c>
      <c r="C116" t="s">
        <v>38</v>
      </c>
      <c r="D116" t="s">
        <v>39</v>
      </c>
      <c r="E116">
        <v>1</v>
      </c>
      <c r="F116" t="s">
        <v>373</v>
      </c>
      <c r="G116">
        <v>1</v>
      </c>
      <c r="H116">
        <v>3</v>
      </c>
      <c r="I116">
        <v>2</v>
      </c>
      <c r="J116">
        <v>43</v>
      </c>
      <c r="K116">
        <v>51</v>
      </c>
      <c r="L116">
        <v>51</v>
      </c>
      <c r="M116">
        <v>2</v>
      </c>
      <c r="N116" t="s">
        <v>194</v>
      </c>
      <c r="O116" t="s">
        <v>124</v>
      </c>
      <c r="P116" t="s">
        <v>167</v>
      </c>
      <c r="Q116" t="s">
        <v>168</v>
      </c>
      <c r="R116" t="s">
        <v>127</v>
      </c>
      <c r="S116" t="s">
        <v>46</v>
      </c>
      <c r="T116" t="s">
        <v>195</v>
      </c>
      <c r="U116">
        <v>2</v>
      </c>
      <c r="V116" t="s">
        <v>169</v>
      </c>
      <c r="W116" t="s">
        <v>122</v>
      </c>
      <c r="X116" t="s">
        <v>210</v>
      </c>
      <c r="Y116">
        <v>1</v>
      </c>
      <c r="Z116">
        <v>2</v>
      </c>
      <c r="AA116">
        <v>48</v>
      </c>
      <c r="AB116">
        <v>1.1359999999999999</v>
      </c>
      <c r="AC116" t="s">
        <v>210</v>
      </c>
      <c r="AD116">
        <v>4</v>
      </c>
      <c r="AE116">
        <v>5</v>
      </c>
      <c r="AF116">
        <v>0</v>
      </c>
      <c r="AG116">
        <v>1.4</v>
      </c>
      <c r="AH116">
        <v>0.46600000000000003</v>
      </c>
      <c r="AI116">
        <v>1.1379999999999999</v>
      </c>
    </row>
    <row r="117" spans="1:35" x14ac:dyDescent="0.35">
      <c r="A117">
        <v>202</v>
      </c>
      <c r="B117">
        <v>202</v>
      </c>
      <c r="C117" t="s">
        <v>38</v>
      </c>
      <c r="D117" t="s">
        <v>39</v>
      </c>
      <c r="E117">
        <v>1</v>
      </c>
      <c r="F117" t="s">
        <v>373</v>
      </c>
      <c r="G117">
        <v>1</v>
      </c>
      <c r="H117">
        <v>3</v>
      </c>
      <c r="I117">
        <v>2</v>
      </c>
      <c r="J117">
        <v>44</v>
      </c>
      <c r="K117">
        <v>55</v>
      </c>
      <c r="L117">
        <v>55</v>
      </c>
      <c r="M117">
        <v>2</v>
      </c>
      <c r="N117" t="s">
        <v>138</v>
      </c>
      <c r="O117" t="s">
        <v>124</v>
      </c>
      <c r="P117" t="s">
        <v>139</v>
      </c>
      <c r="Q117" t="s">
        <v>140</v>
      </c>
      <c r="R117" t="s">
        <v>132</v>
      </c>
      <c r="S117" t="s">
        <v>81</v>
      </c>
      <c r="T117" t="s">
        <v>141</v>
      </c>
      <c r="U117">
        <v>1</v>
      </c>
      <c r="V117" t="s">
        <v>161</v>
      </c>
      <c r="W117" t="s">
        <v>106</v>
      </c>
      <c r="X117" t="s">
        <v>233</v>
      </c>
      <c r="Y117">
        <v>1</v>
      </c>
      <c r="Z117">
        <v>2</v>
      </c>
      <c r="AA117">
        <v>48</v>
      </c>
      <c r="AB117">
        <v>1.2569999999999999</v>
      </c>
      <c r="AC117" t="s">
        <v>141</v>
      </c>
      <c r="AD117">
        <v>1</v>
      </c>
      <c r="AE117">
        <v>1</v>
      </c>
      <c r="AF117">
        <v>1</v>
      </c>
      <c r="AG117">
        <v>3.0169999999999999</v>
      </c>
      <c r="AH117">
        <v>0.35</v>
      </c>
      <c r="AI117">
        <v>1.2549999999999999</v>
      </c>
    </row>
    <row r="118" spans="1:35" x14ac:dyDescent="0.35">
      <c r="A118">
        <v>202</v>
      </c>
      <c r="B118">
        <v>202</v>
      </c>
      <c r="C118" t="s">
        <v>38</v>
      </c>
      <c r="D118" t="s">
        <v>39</v>
      </c>
      <c r="E118">
        <v>1</v>
      </c>
      <c r="F118" t="s">
        <v>373</v>
      </c>
      <c r="G118">
        <v>1</v>
      </c>
      <c r="H118">
        <v>3</v>
      </c>
      <c r="I118">
        <v>2</v>
      </c>
      <c r="J118">
        <v>45</v>
      </c>
      <c r="K118">
        <v>18</v>
      </c>
      <c r="L118">
        <v>18</v>
      </c>
      <c r="M118">
        <v>1</v>
      </c>
      <c r="N118" t="s">
        <v>174</v>
      </c>
      <c r="O118" t="s">
        <v>124</v>
      </c>
      <c r="P118" t="s">
        <v>153</v>
      </c>
      <c r="Q118" t="s">
        <v>154</v>
      </c>
      <c r="R118" t="s">
        <v>150</v>
      </c>
      <c r="S118" t="s">
        <v>53</v>
      </c>
      <c r="T118" t="s">
        <v>175</v>
      </c>
      <c r="U118">
        <v>5</v>
      </c>
      <c r="V118" t="s">
        <v>155</v>
      </c>
      <c r="W118" t="s">
        <v>82</v>
      </c>
      <c r="X118" t="s">
        <v>207</v>
      </c>
      <c r="Y118">
        <v>1</v>
      </c>
      <c r="Z118">
        <v>2</v>
      </c>
      <c r="AA118">
        <v>48</v>
      </c>
      <c r="AB118">
        <v>1.2969999999999999</v>
      </c>
      <c r="AC118" t="s">
        <v>82</v>
      </c>
      <c r="AD118">
        <v>4</v>
      </c>
      <c r="AE118">
        <v>4</v>
      </c>
      <c r="AF118">
        <v>0</v>
      </c>
      <c r="AG118">
        <v>3.0190000000000001</v>
      </c>
      <c r="AH118">
        <v>3.0339999999999998</v>
      </c>
      <c r="AI118">
        <v>1.298</v>
      </c>
    </row>
    <row r="119" spans="1:35" x14ac:dyDescent="0.35">
      <c r="A119">
        <v>202</v>
      </c>
      <c r="B119">
        <v>202</v>
      </c>
      <c r="C119" t="s">
        <v>38</v>
      </c>
      <c r="D119" t="s">
        <v>39</v>
      </c>
      <c r="E119">
        <v>1</v>
      </c>
      <c r="F119" t="s">
        <v>373</v>
      </c>
      <c r="G119">
        <v>1</v>
      </c>
      <c r="H119">
        <v>3</v>
      </c>
      <c r="I119">
        <v>2</v>
      </c>
      <c r="J119">
        <v>46</v>
      </c>
      <c r="K119">
        <v>24</v>
      </c>
      <c r="L119">
        <v>24</v>
      </c>
      <c r="M119">
        <v>1</v>
      </c>
      <c r="N119" t="s">
        <v>198</v>
      </c>
      <c r="O119" t="s">
        <v>124</v>
      </c>
      <c r="P119" t="s">
        <v>177</v>
      </c>
      <c r="Q119" t="s">
        <v>178</v>
      </c>
      <c r="R119" t="s">
        <v>150</v>
      </c>
      <c r="S119" t="s">
        <v>53</v>
      </c>
      <c r="T119" t="s">
        <v>199</v>
      </c>
      <c r="U119">
        <v>2</v>
      </c>
      <c r="V119" t="s">
        <v>179</v>
      </c>
      <c r="W119" t="s">
        <v>104</v>
      </c>
      <c r="X119" t="s">
        <v>222</v>
      </c>
      <c r="Y119">
        <v>1</v>
      </c>
      <c r="Z119">
        <v>2</v>
      </c>
      <c r="AA119">
        <v>48</v>
      </c>
      <c r="AB119">
        <v>1.1160000000000001</v>
      </c>
      <c r="AC119" t="s">
        <v>179</v>
      </c>
      <c r="AD119">
        <v>2</v>
      </c>
      <c r="AE119">
        <v>1</v>
      </c>
      <c r="AF119">
        <v>0</v>
      </c>
      <c r="AG119">
        <v>2.5419999999999998</v>
      </c>
      <c r="AH119">
        <v>3.0339999999999998</v>
      </c>
      <c r="AI119">
        <v>1.1180000000000001</v>
      </c>
    </row>
    <row r="120" spans="1:35" x14ac:dyDescent="0.35">
      <c r="A120">
        <v>202</v>
      </c>
      <c r="B120">
        <v>202</v>
      </c>
      <c r="C120" t="s">
        <v>38</v>
      </c>
      <c r="D120" t="s">
        <v>39</v>
      </c>
      <c r="E120">
        <v>1</v>
      </c>
      <c r="F120" t="s">
        <v>373</v>
      </c>
      <c r="G120">
        <v>1</v>
      </c>
      <c r="H120">
        <v>3</v>
      </c>
      <c r="I120">
        <v>2</v>
      </c>
      <c r="J120">
        <v>47</v>
      </c>
      <c r="K120">
        <v>58</v>
      </c>
      <c r="L120">
        <v>58</v>
      </c>
      <c r="M120">
        <v>2</v>
      </c>
      <c r="N120" t="s">
        <v>190</v>
      </c>
      <c r="O120" t="s">
        <v>124</v>
      </c>
      <c r="P120" t="s">
        <v>181</v>
      </c>
      <c r="Q120" t="s">
        <v>182</v>
      </c>
      <c r="R120" t="s">
        <v>150</v>
      </c>
      <c r="S120" t="s">
        <v>53</v>
      </c>
      <c r="T120" t="s">
        <v>191</v>
      </c>
      <c r="U120">
        <v>1</v>
      </c>
      <c r="V120" t="s">
        <v>183</v>
      </c>
      <c r="W120" t="s">
        <v>257</v>
      </c>
      <c r="X120" t="s">
        <v>76</v>
      </c>
      <c r="Y120">
        <v>1</v>
      </c>
      <c r="Z120">
        <v>2</v>
      </c>
      <c r="AA120">
        <v>48</v>
      </c>
      <c r="AB120">
        <v>0.996</v>
      </c>
      <c r="AC120" t="s">
        <v>76</v>
      </c>
      <c r="AD120">
        <v>4</v>
      </c>
      <c r="AE120">
        <v>2</v>
      </c>
      <c r="AF120">
        <v>0</v>
      </c>
      <c r="AG120">
        <v>1.7310000000000001</v>
      </c>
      <c r="AH120">
        <v>3.0339999999999998</v>
      </c>
      <c r="AI120">
        <v>1</v>
      </c>
    </row>
    <row r="121" spans="1:35" x14ac:dyDescent="0.35">
      <c r="A121">
        <v>202</v>
      </c>
      <c r="B121">
        <v>202</v>
      </c>
      <c r="C121" t="s">
        <v>38</v>
      </c>
      <c r="D121" t="s">
        <v>39</v>
      </c>
      <c r="E121">
        <v>1</v>
      </c>
      <c r="F121" t="s">
        <v>373</v>
      </c>
      <c r="G121">
        <v>1</v>
      </c>
      <c r="H121">
        <v>3</v>
      </c>
      <c r="I121">
        <v>2</v>
      </c>
      <c r="J121">
        <v>48</v>
      </c>
      <c r="K121">
        <v>49</v>
      </c>
      <c r="L121">
        <v>49</v>
      </c>
      <c r="M121">
        <v>2</v>
      </c>
      <c r="N121" t="s">
        <v>129</v>
      </c>
      <c r="O121" t="s">
        <v>124</v>
      </c>
      <c r="P121" t="s">
        <v>130</v>
      </c>
      <c r="Q121" t="s">
        <v>131</v>
      </c>
      <c r="R121" t="s">
        <v>132</v>
      </c>
      <c r="S121" t="s">
        <v>81</v>
      </c>
      <c r="T121" t="s">
        <v>133</v>
      </c>
      <c r="U121">
        <v>1</v>
      </c>
      <c r="V121" t="s">
        <v>141</v>
      </c>
      <c r="W121" t="s">
        <v>68</v>
      </c>
      <c r="X121" t="s">
        <v>216</v>
      </c>
      <c r="Y121">
        <v>2</v>
      </c>
      <c r="Z121">
        <v>2</v>
      </c>
      <c r="AA121">
        <v>48</v>
      </c>
      <c r="AB121">
        <v>1.038</v>
      </c>
      <c r="AC121" t="s">
        <v>133</v>
      </c>
      <c r="AD121">
        <v>1</v>
      </c>
      <c r="AE121">
        <v>1</v>
      </c>
      <c r="AF121">
        <v>1</v>
      </c>
      <c r="AG121">
        <v>3.1669999999999998</v>
      </c>
      <c r="AH121">
        <v>0.96699999999999997</v>
      </c>
      <c r="AI121">
        <v>1.04</v>
      </c>
    </row>
    <row r="122" spans="1:35" x14ac:dyDescent="0.35">
      <c r="A122">
        <v>202</v>
      </c>
      <c r="B122">
        <v>202</v>
      </c>
      <c r="C122" t="s">
        <v>38</v>
      </c>
      <c r="D122" t="s">
        <v>39</v>
      </c>
      <c r="E122">
        <v>1</v>
      </c>
      <c r="F122" t="s">
        <v>373</v>
      </c>
      <c r="G122">
        <v>1</v>
      </c>
      <c r="H122">
        <v>3</v>
      </c>
      <c r="I122">
        <v>2</v>
      </c>
      <c r="J122">
        <v>49</v>
      </c>
      <c r="K122">
        <v>65</v>
      </c>
      <c r="L122">
        <v>65</v>
      </c>
      <c r="M122">
        <v>2</v>
      </c>
      <c r="N122" t="s">
        <v>200</v>
      </c>
      <c r="O122" t="s">
        <v>201</v>
      </c>
      <c r="P122" t="s">
        <v>202</v>
      </c>
      <c r="Q122" t="s">
        <v>203</v>
      </c>
      <c r="R122" t="s">
        <v>202</v>
      </c>
      <c r="S122" t="s">
        <v>46</v>
      </c>
      <c r="T122" t="s">
        <v>204</v>
      </c>
      <c r="U122">
        <v>5</v>
      </c>
      <c r="V122" t="s">
        <v>225</v>
      </c>
      <c r="W122" t="s">
        <v>169</v>
      </c>
      <c r="X122" t="s">
        <v>82</v>
      </c>
      <c r="Y122">
        <v>2</v>
      </c>
      <c r="Z122">
        <v>2</v>
      </c>
      <c r="AA122">
        <v>48</v>
      </c>
      <c r="AB122">
        <v>1.137</v>
      </c>
      <c r="AC122" t="s">
        <v>204</v>
      </c>
      <c r="AD122">
        <v>1</v>
      </c>
      <c r="AE122">
        <v>5</v>
      </c>
      <c r="AF122">
        <v>1</v>
      </c>
      <c r="AG122">
        <v>1.097</v>
      </c>
      <c r="AH122">
        <v>0.3</v>
      </c>
      <c r="AI122">
        <v>1.1339999999999999</v>
      </c>
    </row>
    <row r="123" spans="1:35" x14ac:dyDescent="0.35">
      <c r="A123">
        <v>202</v>
      </c>
      <c r="B123">
        <v>202</v>
      </c>
      <c r="C123" t="s">
        <v>38</v>
      </c>
      <c r="D123" t="s">
        <v>39</v>
      </c>
      <c r="E123">
        <v>1</v>
      </c>
      <c r="F123" t="s">
        <v>373</v>
      </c>
      <c r="G123">
        <v>1</v>
      </c>
      <c r="H123">
        <v>3</v>
      </c>
      <c r="I123">
        <v>2</v>
      </c>
      <c r="J123">
        <v>50</v>
      </c>
      <c r="K123">
        <v>28</v>
      </c>
      <c r="L123">
        <v>28</v>
      </c>
      <c r="M123">
        <v>1</v>
      </c>
      <c r="N123" t="s">
        <v>246</v>
      </c>
      <c r="O123" t="s">
        <v>201</v>
      </c>
      <c r="P123" t="s">
        <v>202</v>
      </c>
      <c r="Q123" t="s">
        <v>206</v>
      </c>
      <c r="R123" t="s">
        <v>202</v>
      </c>
      <c r="S123" t="s">
        <v>63</v>
      </c>
      <c r="T123" t="s">
        <v>247</v>
      </c>
      <c r="U123">
        <v>5</v>
      </c>
      <c r="V123" t="s">
        <v>207</v>
      </c>
      <c r="W123" t="s">
        <v>173</v>
      </c>
      <c r="X123" t="s">
        <v>104</v>
      </c>
      <c r="Y123">
        <v>1</v>
      </c>
      <c r="Z123">
        <v>2</v>
      </c>
      <c r="AA123">
        <v>48</v>
      </c>
      <c r="AB123">
        <v>1.139</v>
      </c>
      <c r="AC123" t="s">
        <v>247</v>
      </c>
      <c r="AD123">
        <v>1</v>
      </c>
      <c r="AE123">
        <v>5</v>
      </c>
      <c r="AF123">
        <v>1</v>
      </c>
      <c r="AG123">
        <v>1.1759999999999999</v>
      </c>
      <c r="AH123">
        <v>1.85</v>
      </c>
      <c r="AI123">
        <v>1.133</v>
      </c>
    </row>
    <row r="124" spans="1:35" x14ac:dyDescent="0.35">
      <c r="A124">
        <v>202</v>
      </c>
      <c r="B124">
        <v>202</v>
      </c>
      <c r="C124" t="s">
        <v>38</v>
      </c>
      <c r="D124" t="s">
        <v>39</v>
      </c>
      <c r="E124">
        <v>1</v>
      </c>
      <c r="F124" t="s">
        <v>373</v>
      </c>
      <c r="G124">
        <v>1</v>
      </c>
      <c r="H124">
        <v>3</v>
      </c>
      <c r="I124">
        <v>2</v>
      </c>
      <c r="J124">
        <v>51</v>
      </c>
      <c r="K124">
        <v>26</v>
      </c>
      <c r="L124">
        <v>26</v>
      </c>
      <c r="M124">
        <v>1</v>
      </c>
      <c r="N124" t="s">
        <v>256</v>
      </c>
      <c r="O124" t="s">
        <v>201</v>
      </c>
      <c r="P124" t="s">
        <v>202</v>
      </c>
      <c r="Q124" t="s">
        <v>221</v>
      </c>
      <c r="R124" t="s">
        <v>202</v>
      </c>
      <c r="S124" t="s">
        <v>81</v>
      </c>
      <c r="T124" t="s">
        <v>257</v>
      </c>
      <c r="U124">
        <v>4</v>
      </c>
      <c r="V124" t="s">
        <v>222</v>
      </c>
      <c r="W124" t="s">
        <v>116</v>
      </c>
      <c r="X124" t="s">
        <v>175</v>
      </c>
      <c r="Y124">
        <v>1</v>
      </c>
      <c r="Z124">
        <v>2</v>
      </c>
      <c r="AA124">
        <v>48</v>
      </c>
      <c r="AB124">
        <v>1.117</v>
      </c>
      <c r="AC124" t="s">
        <v>116</v>
      </c>
      <c r="AD124">
        <v>4</v>
      </c>
      <c r="AE124">
        <v>5</v>
      </c>
      <c r="AF124">
        <v>0</v>
      </c>
      <c r="AG124">
        <v>2.8039999999999998</v>
      </c>
      <c r="AH124">
        <v>0.69799999999999995</v>
      </c>
      <c r="AI124">
        <v>1.113</v>
      </c>
    </row>
    <row r="125" spans="1:35" x14ac:dyDescent="0.35">
      <c r="A125">
        <v>202</v>
      </c>
      <c r="B125">
        <v>202</v>
      </c>
      <c r="C125" t="s">
        <v>38</v>
      </c>
      <c r="D125" t="s">
        <v>39</v>
      </c>
      <c r="E125">
        <v>1</v>
      </c>
      <c r="F125" t="s">
        <v>373</v>
      </c>
      <c r="G125">
        <v>1</v>
      </c>
      <c r="H125">
        <v>3</v>
      </c>
      <c r="I125">
        <v>2</v>
      </c>
      <c r="J125">
        <v>52</v>
      </c>
      <c r="K125">
        <v>35</v>
      </c>
      <c r="L125">
        <v>35</v>
      </c>
      <c r="M125">
        <v>1</v>
      </c>
      <c r="N125" t="s">
        <v>260</v>
      </c>
      <c r="O125" t="s">
        <v>201</v>
      </c>
      <c r="P125" t="s">
        <v>202</v>
      </c>
      <c r="Q125" t="s">
        <v>232</v>
      </c>
      <c r="R125" t="s">
        <v>202</v>
      </c>
      <c r="S125" t="s">
        <v>81</v>
      </c>
      <c r="T125" t="s">
        <v>261</v>
      </c>
      <c r="U125">
        <v>1</v>
      </c>
      <c r="V125" t="s">
        <v>233</v>
      </c>
      <c r="W125" t="s">
        <v>72</v>
      </c>
      <c r="X125" t="s">
        <v>148</v>
      </c>
      <c r="Y125">
        <v>1</v>
      </c>
      <c r="Z125">
        <v>2</v>
      </c>
      <c r="AA125">
        <v>48</v>
      </c>
      <c r="AB125">
        <v>1.329</v>
      </c>
      <c r="AC125" t="s">
        <v>148</v>
      </c>
      <c r="AD125">
        <v>4</v>
      </c>
      <c r="AE125">
        <v>2</v>
      </c>
      <c r="AF125">
        <v>0</v>
      </c>
      <c r="AG125">
        <v>1.29</v>
      </c>
      <c r="AH125">
        <v>1.1830000000000001</v>
      </c>
      <c r="AI125">
        <v>1.329</v>
      </c>
    </row>
    <row r="126" spans="1:35" x14ac:dyDescent="0.35">
      <c r="A126">
        <v>202</v>
      </c>
      <c r="B126">
        <v>202</v>
      </c>
      <c r="C126" t="s">
        <v>38</v>
      </c>
      <c r="D126" t="s">
        <v>39</v>
      </c>
      <c r="E126">
        <v>1</v>
      </c>
      <c r="F126" t="s">
        <v>373</v>
      </c>
      <c r="G126">
        <v>1</v>
      </c>
      <c r="H126">
        <v>3</v>
      </c>
      <c r="I126">
        <v>2</v>
      </c>
      <c r="J126">
        <v>53</v>
      </c>
      <c r="K126">
        <v>31</v>
      </c>
      <c r="L126">
        <v>31</v>
      </c>
      <c r="M126">
        <v>1</v>
      </c>
      <c r="N126" t="s">
        <v>248</v>
      </c>
      <c r="O126" t="s">
        <v>201</v>
      </c>
      <c r="P126" t="s">
        <v>202</v>
      </c>
      <c r="Q126" t="s">
        <v>212</v>
      </c>
      <c r="R126" t="s">
        <v>202</v>
      </c>
      <c r="S126" t="s">
        <v>46</v>
      </c>
      <c r="T126" t="s">
        <v>249</v>
      </c>
      <c r="U126">
        <v>5</v>
      </c>
      <c r="V126" t="s">
        <v>259</v>
      </c>
      <c r="W126" t="s">
        <v>197</v>
      </c>
      <c r="X126" t="s">
        <v>86</v>
      </c>
      <c r="Y126">
        <v>2</v>
      </c>
      <c r="Z126">
        <v>2</v>
      </c>
      <c r="AA126">
        <v>48</v>
      </c>
      <c r="AB126">
        <v>1.2949999999999999</v>
      </c>
      <c r="AC126" t="s">
        <v>259</v>
      </c>
      <c r="AD126">
        <v>3</v>
      </c>
      <c r="AE126">
        <v>2</v>
      </c>
      <c r="AF126">
        <v>0</v>
      </c>
      <c r="AG126">
        <v>2.1819999999999999</v>
      </c>
      <c r="AH126">
        <v>0.15</v>
      </c>
      <c r="AI126">
        <v>1.292</v>
      </c>
    </row>
    <row r="127" spans="1:35" x14ac:dyDescent="0.35">
      <c r="A127">
        <v>202</v>
      </c>
      <c r="B127">
        <v>202</v>
      </c>
      <c r="C127" t="s">
        <v>38</v>
      </c>
      <c r="D127" t="s">
        <v>39</v>
      </c>
      <c r="E127">
        <v>1</v>
      </c>
      <c r="F127" t="s">
        <v>373</v>
      </c>
      <c r="G127">
        <v>1</v>
      </c>
      <c r="H127">
        <v>3</v>
      </c>
      <c r="I127">
        <v>2</v>
      </c>
      <c r="J127">
        <v>54</v>
      </c>
      <c r="K127">
        <v>61</v>
      </c>
      <c r="L127">
        <v>61</v>
      </c>
      <c r="M127">
        <v>2</v>
      </c>
      <c r="N127" t="s">
        <v>244</v>
      </c>
      <c r="O127" t="s">
        <v>201</v>
      </c>
      <c r="P127" t="s">
        <v>202</v>
      </c>
      <c r="Q127" t="s">
        <v>240</v>
      </c>
      <c r="R127" t="s">
        <v>202</v>
      </c>
      <c r="S127" t="s">
        <v>81</v>
      </c>
      <c r="T127" t="s">
        <v>245</v>
      </c>
      <c r="U127">
        <v>5</v>
      </c>
      <c r="V127" t="s">
        <v>230</v>
      </c>
      <c r="W127" t="s">
        <v>151</v>
      </c>
      <c r="X127" t="s">
        <v>118</v>
      </c>
      <c r="Y127">
        <v>2</v>
      </c>
      <c r="Z127">
        <v>2</v>
      </c>
      <c r="AA127">
        <v>48</v>
      </c>
      <c r="AB127">
        <v>1.3160000000000001</v>
      </c>
      <c r="AC127" t="s">
        <v>118</v>
      </c>
      <c r="AD127">
        <v>4</v>
      </c>
      <c r="AE127">
        <v>1</v>
      </c>
      <c r="AF127">
        <v>0</v>
      </c>
      <c r="AG127">
        <v>2.6349999999999998</v>
      </c>
      <c r="AH127">
        <v>0.68300000000000005</v>
      </c>
      <c r="AI127">
        <v>1.3109999999999999</v>
      </c>
    </row>
    <row r="128" spans="1:35" x14ac:dyDescent="0.35">
      <c r="A128">
        <v>202</v>
      </c>
      <c r="B128">
        <v>202</v>
      </c>
      <c r="C128" t="s">
        <v>38</v>
      </c>
      <c r="D128" t="s">
        <v>39</v>
      </c>
      <c r="E128">
        <v>1</v>
      </c>
      <c r="F128" t="s">
        <v>373</v>
      </c>
      <c r="G128">
        <v>1</v>
      </c>
      <c r="H128">
        <v>3</v>
      </c>
      <c r="I128">
        <v>2</v>
      </c>
      <c r="J128">
        <v>55</v>
      </c>
      <c r="K128">
        <v>70</v>
      </c>
      <c r="L128">
        <v>70</v>
      </c>
      <c r="M128">
        <v>2</v>
      </c>
      <c r="N128" t="s">
        <v>217</v>
      </c>
      <c r="O128" t="s">
        <v>201</v>
      </c>
      <c r="P128" t="s">
        <v>202</v>
      </c>
      <c r="Q128" t="s">
        <v>218</v>
      </c>
      <c r="R128" t="s">
        <v>202</v>
      </c>
      <c r="S128" t="s">
        <v>53</v>
      </c>
      <c r="T128" t="s">
        <v>219</v>
      </c>
      <c r="U128">
        <v>1</v>
      </c>
      <c r="V128" t="s">
        <v>253</v>
      </c>
      <c r="W128" t="s">
        <v>189</v>
      </c>
      <c r="X128" t="s">
        <v>58</v>
      </c>
      <c r="Y128">
        <v>1</v>
      </c>
      <c r="Z128">
        <v>2</v>
      </c>
      <c r="AA128">
        <v>48</v>
      </c>
      <c r="AB128">
        <v>1.3049999999999999</v>
      </c>
      <c r="AC128" t="s">
        <v>253</v>
      </c>
      <c r="AD128">
        <v>2</v>
      </c>
      <c r="AE128">
        <v>4</v>
      </c>
      <c r="AF128">
        <v>0</v>
      </c>
      <c r="AG128">
        <v>2.8050000000000002</v>
      </c>
      <c r="AH128">
        <v>0.46600000000000003</v>
      </c>
      <c r="AI128">
        <v>1.3089999999999999</v>
      </c>
    </row>
    <row r="129" spans="1:35" x14ac:dyDescent="0.35">
      <c r="A129">
        <v>202</v>
      </c>
      <c r="B129">
        <v>202</v>
      </c>
      <c r="C129" t="s">
        <v>38</v>
      </c>
      <c r="D129" t="s">
        <v>39</v>
      </c>
      <c r="E129">
        <v>1</v>
      </c>
      <c r="F129" t="s">
        <v>373</v>
      </c>
      <c r="G129">
        <v>1</v>
      </c>
      <c r="H129">
        <v>3</v>
      </c>
      <c r="I129">
        <v>2</v>
      </c>
      <c r="J129">
        <v>56</v>
      </c>
      <c r="K129">
        <v>29</v>
      </c>
      <c r="L129">
        <v>29</v>
      </c>
      <c r="M129">
        <v>1</v>
      </c>
      <c r="N129" t="s">
        <v>214</v>
      </c>
      <c r="O129" t="s">
        <v>201</v>
      </c>
      <c r="P129" t="s">
        <v>202</v>
      </c>
      <c r="Q129" t="s">
        <v>215</v>
      </c>
      <c r="R129" t="s">
        <v>202</v>
      </c>
      <c r="S129" t="s">
        <v>63</v>
      </c>
      <c r="T129" t="s">
        <v>216</v>
      </c>
      <c r="U129">
        <v>1</v>
      </c>
      <c r="V129" t="s">
        <v>241</v>
      </c>
      <c r="W129" t="s">
        <v>90</v>
      </c>
      <c r="X129" t="s">
        <v>137</v>
      </c>
      <c r="Y129">
        <v>2</v>
      </c>
      <c r="Z129">
        <v>2</v>
      </c>
      <c r="AA129">
        <v>48</v>
      </c>
      <c r="AB129">
        <v>1.248</v>
      </c>
      <c r="AC129" t="s">
        <v>90</v>
      </c>
      <c r="AD129">
        <v>4</v>
      </c>
      <c r="AE129">
        <v>2</v>
      </c>
      <c r="AF129">
        <v>0</v>
      </c>
      <c r="AG129">
        <v>2.2930000000000001</v>
      </c>
      <c r="AH129">
        <v>0.93300000000000005</v>
      </c>
      <c r="AI129">
        <v>1.2490000000000001</v>
      </c>
    </row>
    <row r="130" spans="1:35" x14ac:dyDescent="0.35">
      <c r="A130">
        <v>202</v>
      </c>
      <c r="B130">
        <v>202</v>
      </c>
      <c r="C130" t="s">
        <v>38</v>
      </c>
      <c r="D130" t="s">
        <v>39</v>
      </c>
      <c r="E130">
        <v>1</v>
      </c>
      <c r="F130" t="s">
        <v>373</v>
      </c>
      <c r="G130">
        <v>1</v>
      </c>
      <c r="H130">
        <v>3</v>
      </c>
      <c r="I130">
        <v>2</v>
      </c>
      <c r="J130">
        <v>57</v>
      </c>
      <c r="K130">
        <v>64</v>
      </c>
      <c r="L130">
        <v>64</v>
      </c>
      <c r="M130">
        <v>2</v>
      </c>
      <c r="N130" t="s">
        <v>237</v>
      </c>
      <c r="O130" t="s">
        <v>201</v>
      </c>
      <c r="P130" t="s">
        <v>202</v>
      </c>
      <c r="Q130" t="s">
        <v>224</v>
      </c>
      <c r="R130" t="s">
        <v>202</v>
      </c>
      <c r="S130" t="s">
        <v>53</v>
      </c>
      <c r="T130" t="s">
        <v>238</v>
      </c>
      <c r="U130">
        <v>4</v>
      </c>
      <c r="V130" t="s">
        <v>213</v>
      </c>
      <c r="W130" t="s">
        <v>47</v>
      </c>
      <c r="X130" t="s">
        <v>195</v>
      </c>
      <c r="Y130">
        <v>2</v>
      </c>
      <c r="Z130">
        <v>2</v>
      </c>
      <c r="AA130">
        <v>48</v>
      </c>
      <c r="AB130">
        <v>0.89500000000000002</v>
      </c>
      <c r="AC130" t="s">
        <v>213</v>
      </c>
      <c r="AD130">
        <v>3</v>
      </c>
      <c r="AE130">
        <v>5</v>
      </c>
      <c r="AF130">
        <v>0</v>
      </c>
      <c r="AG130">
        <v>1.883</v>
      </c>
      <c r="AH130">
        <v>0.56599999999999995</v>
      </c>
      <c r="AI130">
        <v>0.9</v>
      </c>
    </row>
    <row r="131" spans="1:35" x14ac:dyDescent="0.35">
      <c r="A131">
        <v>202</v>
      </c>
      <c r="B131">
        <v>202</v>
      </c>
      <c r="C131" t="s">
        <v>38</v>
      </c>
      <c r="D131" t="s">
        <v>39</v>
      </c>
      <c r="E131">
        <v>1</v>
      </c>
      <c r="F131" t="s">
        <v>373</v>
      </c>
      <c r="G131">
        <v>1</v>
      </c>
      <c r="H131">
        <v>3</v>
      </c>
      <c r="I131">
        <v>2</v>
      </c>
      <c r="J131">
        <v>58</v>
      </c>
      <c r="K131">
        <v>67</v>
      </c>
      <c r="L131">
        <v>67</v>
      </c>
      <c r="M131">
        <v>2</v>
      </c>
      <c r="N131" t="s">
        <v>226</v>
      </c>
      <c r="O131" t="s">
        <v>201</v>
      </c>
      <c r="P131" t="s">
        <v>202</v>
      </c>
      <c r="Q131" t="s">
        <v>227</v>
      </c>
      <c r="R131" t="s">
        <v>202</v>
      </c>
      <c r="S131" t="s">
        <v>81</v>
      </c>
      <c r="T131" t="s">
        <v>228</v>
      </c>
      <c r="U131">
        <v>2</v>
      </c>
      <c r="V131" t="s">
        <v>261</v>
      </c>
      <c r="W131" t="s">
        <v>183</v>
      </c>
      <c r="X131" t="s">
        <v>54</v>
      </c>
      <c r="Y131">
        <v>2</v>
      </c>
      <c r="Z131">
        <v>2</v>
      </c>
      <c r="AA131">
        <v>48</v>
      </c>
      <c r="AB131">
        <v>0.85599999999999998</v>
      </c>
      <c r="AC131" t="s">
        <v>228</v>
      </c>
      <c r="AD131">
        <v>1</v>
      </c>
      <c r="AE131">
        <v>2</v>
      </c>
      <c r="AF131">
        <v>1</v>
      </c>
      <c r="AG131">
        <v>2.5619999999999998</v>
      </c>
      <c r="AH131">
        <v>0.05</v>
      </c>
      <c r="AI131">
        <v>0.85299999999999998</v>
      </c>
    </row>
    <row r="132" spans="1:35" x14ac:dyDescent="0.35">
      <c r="A132">
        <v>202</v>
      </c>
      <c r="B132">
        <v>202</v>
      </c>
      <c r="C132" t="s">
        <v>38</v>
      </c>
      <c r="D132" t="s">
        <v>39</v>
      </c>
      <c r="E132">
        <v>1</v>
      </c>
      <c r="F132" t="s">
        <v>373</v>
      </c>
      <c r="G132">
        <v>1</v>
      </c>
      <c r="H132">
        <v>3</v>
      </c>
      <c r="I132">
        <v>2</v>
      </c>
      <c r="J132">
        <v>59</v>
      </c>
      <c r="K132">
        <v>66</v>
      </c>
      <c r="L132">
        <v>66</v>
      </c>
      <c r="M132">
        <v>2</v>
      </c>
      <c r="N132" t="s">
        <v>229</v>
      </c>
      <c r="O132" t="s">
        <v>201</v>
      </c>
      <c r="P132" t="s">
        <v>202</v>
      </c>
      <c r="Q132" t="s">
        <v>203</v>
      </c>
      <c r="R132" t="s">
        <v>202</v>
      </c>
      <c r="S132" t="s">
        <v>81</v>
      </c>
      <c r="T132" t="s">
        <v>230</v>
      </c>
      <c r="U132">
        <v>1</v>
      </c>
      <c r="V132" t="s">
        <v>204</v>
      </c>
      <c r="W132" t="s">
        <v>96</v>
      </c>
      <c r="X132" t="s">
        <v>193</v>
      </c>
      <c r="Y132">
        <v>1</v>
      </c>
      <c r="Z132">
        <v>2</v>
      </c>
      <c r="AA132">
        <v>48</v>
      </c>
      <c r="AB132">
        <v>1.325</v>
      </c>
      <c r="AC132" t="s">
        <v>230</v>
      </c>
      <c r="AD132">
        <v>1</v>
      </c>
      <c r="AE132">
        <v>1</v>
      </c>
      <c r="AF132">
        <v>1</v>
      </c>
      <c r="AG132">
        <v>2.1920000000000002</v>
      </c>
      <c r="AH132">
        <v>0.41599999999999998</v>
      </c>
      <c r="AI132">
        <v>1.329</v>
      </c>
    </row>
    <row r="133" spans="1:35" x14ac:dyDescent="0.35">
      <c r="A133">
        <v>202</v>
      </c>
      <c r="B133">
        <v>202</v>
      </c>
      <c r="C133" t="s">
        <v>38</v>
      </c>
      <c r="D133" t="s">
        <v>39</v>
      </c>
      <c r="E133">
        <v>1</v>
      </c>
      <c r="F133" t="s">
        <v>373</v>
      </c>
      <c r="G133">
        <v>1</v>
      </c>
      <c r="H133">
        <v>3</v>
      </c>
      <c r="I133">
        <v>2</v>
      </c>
      <c r="J133">
        <v>60</v>
      </c>
      <c r="K133">
        <v>63</v>
      </c>
      <c r="L133">
        <v>63</v>
      </c>
      <c r="M133">
        <v>2</v>
      </c>
      <c r="N133" t="s">
        <v>223</v>
      </c>
      <c r="O133" t="s">
        <v>201</v>
      </c>
      <c r="P133" t="s">
        <v>202</v>
      </c>
      <c r="Q133" t="s">
        <v>224</v>
      </c>
      <c r="R133" t="s">
        <v>202</v>
      </c>
      <c r="S133" t="s">
        <v>46</v>
      </c>
      <c r="T133" t="s">
        <v>225</v>
      </c>
      <c r="U133">
        <v>2</v>
      </c>
      <c r="V133" t="s">
        <v>238</v>
      </c>
      <c r="W133" t="s">
        <v>159</v>
      </c>
      <c r="X133" t="s">
        <v>68</v>
      </c>
      <c r="Y133">
        <v>1</v>
      </c>
      <c r="Z133">
        <v>2</v>
      </c>
      <c r="AA133">
        <v>48</v>
      </c>
      <c r="AB133">
        <v>1.2270000000000001</v>
      </c>
      <c r="AC133" t="s">
        <v>225</v>
      </c>
      <c r="AD133">
        <v>1</v>
      </c>
      <c r="AE133">
        <v>2</v>
      </c>
      <c r="AF133">
        <v>1</v>
      </c>
      <c r="AG133">
        <v>2.0790000000000002</v>
      </c>
      <c r="AH133">
        <v>0.433</v>
      </c>
      <c r="AI133">
        <v>1.226</v>
      </c>
    </row>
    <row r="134" spans="1:35" x14ac:dyDescent="0.35">
      <c r="A134">
        <v>202</v>
      </c>
      <c r="B134">
        <v>202</v>
      </c>
      <c r="C134" t="s">
        <v>38</v>
      </c>
      <c r="D134" t="s">
        <v>39</v>
      </c>
      <c r="E134">
        <v>1</v>
      </c>
      <c r="F134" t="s">
        <v>373</v>
      </c>
      <c r="G134">
        <v>1</v>
      </c>
      <c r="H134">
        <v>3</v>
      </c>
      <c r="I134">
        <v>2</v>
      </c>
      <c r="J134">
        <v>61</v>
      </c>
      <c r="K134">
        <v>25</v>
      </c>
      <c r="L134">
        <v>25</v>
      </c>
      <c r="M134">
        <v>1</v>
      </c>
      <c r="N134" t="s">
        <v>220</v>
      </c>
      <c r="O134" t="s">
        <v>201</v>
      </c>
      <c r="P134" t="s">
        <v>202</v>
      </c>
      <c r="Q134" t="s">
        <v>221</v>
      </c>
      <c r="R134" t="s">
        <v>202</v>
      </c>
      <c r="S134" t="s">
        <v>46</v>
      </c>
      <c r="T134" t="s">
        <v>222</v>
      </c>
      <c r="U134">
        <v>1</v>
      </c>
      <c r="V134" t="s">
        <v>236</v>
      </c>
      <c r="W134" t="s">
        <v>100</v>
      </c>
      <c r="X134" t="s">
        <v>171</v>
      </c>
      <c r="Y134">
        <v>2</v>
      </c>
      <c r="Z134">
        <v>2</v>
      </c>
      <c r="AA134">
        <v>48</v>
      </c>
      <c r="AB134">
        <v>1.2270000000000001</v>
      </c>
      <c r="AC134" t="s">
        <v>171</v>
      </c>
      <c r="AD134">
        <v>4</v>
      </c>
      <c r="AE134">
        <v>4</v>
      </c>
      <c r="AF134">
        <v>0</v>
      </c>
      <c r="AG134">
        <v>1.663</v>
      </c>
      <c r="AH134">
        <v>0.51400000000000001</v>
      </c>
      <c r="AI134">
        <v>1.226</v>
      </c>
    </row>
    <row r="135" spans="1:35" x14ac:dyDescent="0.35">
      <c r="A135">
        <v>202</v>
      </c>
      <c r="B135">
        <v>202</v>
      </c>
      <c r="C135" t="s">
        <v>38</v>
      </c>
      <c r="D135" t="s">
        <v>39</v>
      </c>
      <c r="E135">
        <v>1</v>
      </c>
      <c r="F135" t="s">
        <v>373</v>
      </c>
      <c r="G135">
        <v>1</v>
      </c>
      <c r="H135">
        <v>3</v>
      </c>
      <c r="I135">
        <v>2</v>
      </c>
      <c r="J135">
        <v>62</v>
      </c>
      <c r="K135">
        <v>34</v>
      </c>
      <c r="L135">
        <v>34</v>
      </c>
      <c r="M135">
        <v>1</v>
      </c>
      <c r="N135" t="s">
        <v>208</v>
      </c>
      <c r="O135" t="s">
        <v>201</v>
      </c>
      <c r="P135" t="s">
        <v>202</v>
      </c>
      <c r="Q135" t="s">
        <v>209</v>
      </c>
      <c r="R135" t="s">
        <v>202</v>
      </c>
      <c r="S135" t="s">
        <v>63</v>
      </c>
      <c r="T135" t="s">
        <v>210</v>
      </c>
      <c r="U135">
        <v>2</v>
      </c>
      <c r="V135" t="s">
        <v>247</v>
      </c>
      <c r="W135" t="s">
        <v>76</v>
      </c>
      <c r="X135" t="s">
        <v>187</v>
      </c>
      <c r="Y135">
        <v>2</v>
      </c>
      <c r="Z135">
        <v>2</v>
      </c>
      <c r="AA135">
        <v>48</v>
      </c>
      <c r="AB135">
        <v>1.206</v>
      </c>
      <c r="AC135" t="s">
        <v>210</v>
      </c>
      <c r="AD135">
        <v>1</v>
      </c>
      <c r="AE135">
        <v>2</v>
      </c>
      <c r="AF135">
        <v>1</v>
      </c>
      <c r="AG135">
        <v>3.25</v>
      </c>
      <c r="AH135">
        <v>0.71599999999999997</v>
      </c>
      <c r="AI135">
        <v>1.204</v>
      </c>
    </row>
    <row r="136" spans="1:35" x14ac:dyDescent="0.35">
      <c r="A136">
        <v>202</v>
      </c>
      <c r="B136">
        <v>202</v>
      </c>
      <c r="C136" t="s">
        <v>38</v>
      </c>
      <c r="D136" t="s">
        <v>39</v>
      </c>
      <c r="E136">
        <v>1</v>
      </c>
      <c r="F136" t="s">
        <v>373</v>
      </c>
      <c r="G136">
        <v>1</v>
      </c>
      <c r="H136">
        <v>3</v>
      </c>
      <c r="I136">
        <v>2</v>
      </c>
      <c r="J136">
        <v>63</v>
      </c>
      <c r="K136">
        <v>36</v>
      </c>
      <c r="L136">
        <v>36</v>
      </c>
      <c r="M136">
        <v>1</v>
      </c>
      <c r="N136" t="s">
        <v>231</v>
      </c>
      <c r="O136" t="s">
        <v>201</v>
      </c>
      <c r="P136" t="s">
        <v>202</v>
      </c>
      <c r="Q136" t="s">
        <v>232</v>
      </c>
      <c r="R136" t="s">
        <v>202</v>
      </c>
      <c r="S136" t="s">
        <v>53</v>
      </c>
      <c r="T136" t="s">
        <v>233</v>
      </c>
      <c r="U136">
        <v>2</v>
      </c>
      <c r="V136" t="s">
        <v>255</v>
      </c>
      <c r="W136" t="s">
        <v>114</v>
      </c>
      <c r="X136" t="s">
        <v>165</v>
      </c>
      <c r="Y136">
        <v>2</v>
      </c>
      <c r="Z136">
        <v>2</v>
      </c>
      <c r="AA136">
        <v>48</v>
      </c>
      <c r="AB136">
        <v>1.3879999999999999</v>
      </c>
      <c r="AC136" t="s">
        <v>114</v>
      </c>
      <c r="AD136">
        <v>4</v>
      </c>
      <c r="AE136">
        <v>1</v>
      </c>
      <c r="AF136">
        <v>0</v>
      </c>
      <c r="AG136">
        <v>2.2010000000000001</v>
      </c>
      <c r="AH136">
        <v>0.34799999999999998</v>
      </c>
      <c r="AI136">
        <v>1.383</v>
      </c>
    </row>
    <row r="137" spans="1:35" x14ac:dyDescent="0.35">
      <c r="A137">
        <v>202</v>
      </c>
      <c r="B137">
        <v>202</v>
      </c>
      <c r="C137" t="s">
        <v>38</v>
      </c>
      <c r="D137" t="s">
        <v>39</v>
      </c>
      <c r="E137">
        <v>1</v>
      </c>
      <c r="F137" t="s">
        <v>373</v>
      </c>
      <c r="G137">
        <v>1</v>
      </c>
      <c r="H137">
        <v>3</v>
      </c>
      <c r="I137">
        <v>2</v>
      </c>
      <c r="J137">
        <v>64</v>
      </c>
      <c r="K137">
        <v>33</v>
      </c>
      <c r="L137">
        <v>33</v>
      </c>
      <c r="M137">
        <v>1</v>
      </c>
      <c r="N137" t="s">
        <v>258</v>
      </c>
      <c r="O137" t="s">
        <v>201</v>
      </c>
      <c r="P137" t="s">
        <v>202</v>
      </c>
      <c r="Q137" t="s">
        <v>209</v>
      </c>
      <c r="R137" t="s">
        <v>202</v>
      </c>
      <c r="S137" t="s">
        <v>46</v>
      </c>
      <c r="T137" t="s">
        <v>259</v>
      </c>
      <c r="U137">
        <v>1</v>
      </c>
      <c r="V137" t="s">
        <v>210</v>
      </c>
      <c r="W137" t="s">
        <v>120</v>
      </c>
      <c r="X137" t="s">
        <v>199</v>
      </c>
      <c r="Y137">
        <v>1</v>
      </c>
      <c r="Z137">
        <v>2</v>
      </c>
      <c r="AA137">
        <v>48</v>
      </c>
      <c r="AB137">
        <v>1.4970000000000001</v>
      </c>
      <c r="AC137" t="s">
        <v>259</v>
      </c>
      <c r="AD137">
        <v>1</v>
      </c>
      <c r="AE137">
        <v>1</v>
      </c>
      <c r="AF137">
        <v>1</v>
      </c>
      <c r="AG137">
        <v>2.105</v>
      </c>
      <c r="AH137">
        <v>0.71599999999999997</v>
      </c>
      <c r="AI137">
        <v>1.492</v>
      </c>
    </row>
    <row r="138" spans="1:35" x14ac:dyDescent="0.35">
      <c r="A138">
        <v>202</v>
      </c>
      <c r="B138">
        <v>202</v>
      </c>
      <c r="C138" t="s">
        <v>38</v>
      </c>
      <c r="D138" t="s">
        <v>39</v>
      </c>
      <c r="E138">
        <v>1</v>
      </c>
      <c r="F138" t="s">
        <v>373</v>
      </c>
      <c r="G138">
        <v>1</v>
      </c>
      <c r="H138">
        <v>3</v>
      </c>
      <c r="I138">
        <v>2</v>
      </c>
      <c r="J138">
        <v>65</v>
      </c>
      <c r="K138">
        <v>30</v>
      </c>
      <c r="L138">
        <v>30</v>
      </c>
      <c r="M138">
        <v>1</v>
      </c>
      <c r="N138" t="s">
        <v>254</v>
      </c>
      <c r="O138" t="s">
        <v>201</v>
      </c>
      <c r="P138" t="s">
        <v>202</v>
      </c>
      <c r="Q138" t="s">
        <v>215</v>
      </c>
      <c r="R138" t="s">
        <v>202</v>
      </c>
      <c r="S138" t="s">
        <v>53</v>
      </c>
      <c r="T138" t="s">
        <v>255</v>
      </c>
      <c r="U138">
        <v>5</v>
      </c>
      <c r="V138" t="s">
        <v>216</v>
      </c>
      <c r="W138" t="s">
        <v>133</v>
      </c>
      <c r="X138" t="s">
        <v>112</v>
      </c>
      <c r="Y138">
        <v>1</v>
      </c>
      <c r="Z138">
        <v>2</v>
      </c>
      <c r="AA138">
        <v>48</v>
      </c>
      <c r="AB138">
        <v>1.256</v>
      </c>
      <c r="AC138" t="s">
        <v>255</v>
      </c>
      <c r="AD138">
        <v>1</v>
      </c>
      <c r="AE138">
        <v>5</v>
      </c>
      <c r="AF138">
        <v>1</v>
      </c>
      <c r="AG138">
        <v>1.474</v>
      </c>
      <c r="AH138">
        <v>3.032</v>
      </c>
      <c r="AI138">
        <v>1.2529999999999999</v>
      </c>
    </row>
    <row r="139" spans="1:35" x14ac:dyDescent="0.35">
      <c r="A139">
        <v>202</v>
      </c>
      <c r="B139">
        <v>202</v>
      </c>
      <c r="C139" t="s">
        <v>38</v>
      </c>
      <c r="D139" t="s">
        <v>39</v>
      </c>
      <c r="E139">
        <v>1</v>
      </c>
      <c r="F139" t="s">
        <v>373</v>
      </c>
      <c r="G139">
        <v>1</v>
      </c>
      <c r="H139">
        <v>3</v>
      </c>
      <c r="I139">
        <v>2</v>
      </c>
      <c r="J139">
        <v>66</v>
      </c>
      <c r="K139">
        <v>32</v>
      </c>
      <c r="L139">
        <v>32</v>
      </c>
      <c r="M139">
        <v>1</v>
      </c>
      <c r="N139" t="s">
        <v>211</v>
      </c>
      <c r="O139" t="s">
        <v>201</v>
      </c>
      <c r="P139" t="s">
        <v>202</v>
      </c>
      <c r="Q139" t="s">
        <v>212</v>
      </c>
      <c r="R139" t="s">
        <v>202</v>
      </c>
      <c r="S139" t="s">
        <v>53</v>
      </c>
      <c r="T139" t="s">
        <v>213</v>
      </c>
      <c r="U139">
        <v>1</v>
      </c>
      <c r="V139" t="s">
        <v>249</v>
      </c>
      <c r="W139" t="s">
        <v>108</v>
      </c>
      <c r="X139" t="s">
        <v>145</v>
      </c>
      <c r="Y139">
        <v>1</v>
      </c>
      <c r="Z139">
        <v>2</v>
      </c>
      <c r="AA139">
        <v>48</v>
      </c>
      <c r="AB139">
        <v>1.2789999999999999</v>
      </c>
      <c r="AC139" t="s">
        <v>108</v>
      </c>
      <c r="AD139">
        <v>4</v>
      </c>
      <c r="AE139">
        <v>4</v>
      </c>
      <c r="AF139">
        <v>0</v>
      </c>
      <c r="AG139">
        <v>3.4409999999999998</v>
      </c>
      <c r="AH139">
        <v>0.314</v>
      </c>
      <c r="AI139">
        <v>1.2729999999999999</v>
      </c>
    </row>
    <row r="140" spans="1:35" x14ac:dyDescent="0.35">
      <c r="A140">
        <v>202</v>
      </c>
      <c r="B140">
        <v>202</v>
      </c>
      <c r="C140" t="s">
        <v>38</v>
      </c>
      <c r="D140" t="s">
        <v>39</v>
      </c>
      <c r="E140">
        <v>1</v>
      </c>
      <c r="F140" t="s">
        <v>373</v>
      </c>
      <c r="G140">
        <v>1</v>
      </c>
      <c r="H140">
        <v>3</v>
      </c>
      <c r="I140">
        <v>2</v>
      </c>
      <c r="J140">
        <v>67</v>
      </c>
      <c r="K140">
        <v>68</v>
      </c>
      <c r="L140">
        <v>68</v>
      </c>
      <c r="M140">
        <v>2</v>
      </c>
      <c r="N140" t="s">
        <v>242</v>
      </c>
      <c r="O140" t="s">
        <v>201</v>
      </c>
      <c r="P140" t="s">
        <v>202</v>
      </c>
      <c r="Q140" t="s">
        <v>227</v>
      </c>
      <c r="R140" t="s">
        <v>202</v>
      </c>
      <c r="S140" t="s">
        <v>63</v>
      </c>
      <c r="T140" t="s">
        <v>243</v>
      </c>
      <c r="U140">
        <v>2</v>
      </c>
      <c r="V140" t="s">
        <v>228</v>
      </c>
      <c r="W140" t="s">
        <v>128</v>
      </c>
      <c r="X140" t="s">
        <v>110</v>
      </c>
      <c r="Y140">
        <v>1</v>
      </c>
      <c r="Z140">
        <v>2</v>
      </c>
      <c r="AA140">
        <v>48</v>
      </c>
      <c r="AB140">
        <v>1.228</v>
      </c>
      <c r="AC140" t="s">
        <v>243</v>
      </c>
      <c r="AD140">
        <v>1</v>
      </c>
      <c r="AE140">
        <v>2</v>
      </c>
      <c r="AF140">
        <v>1</v>
      </c>
      <c r="AG140">
        <v>2.0219999999999998</v>
      </c>
      <c r="AH140">
        <v>0.53300000000000003</v>
      </c>
      <c r="AI140">
        <v>1.2210000000000001</v>
      </c>
    </row>
    <row r="141" spans="1:35" x14ac:dyDescent="0.35">
      <c r="A141">
        <v>202</v>
      </c>
      <c r="B141">
        <v>202</v>
      </c>
      <c r="C141" t="s">
        <v>38</v>
      </c>
      <c r="D141" t="s">
        <v>39</v>
      </c>
      <c r="E141">
        <v>1</v>
      </c>
      <c r="F141" t="s">
        <v>373</v>
      </c>
      <c r="G141">
        <v>1</v>
      </c>
      <c r="H141">
        <v>3</v>
      </c>
      <c r="I141">
        <v>2</v>
      </c>
      <c r="J141">
        <v>68</v>
      </c>
      <c r="K141">
        <v>72</v>
      </c>
      <c r="L141">
        <v>72</v>
      </c>
      <c r="M141">
        <v>2</v>
      </c>
      <c r="N141" t="s">
        <v>250</v>
      </c>
      <c r="O141" t="s">
        <v>201</v>
      </c>
      <c r="P141" t="s">
        <v>202</v>
      </c>
      <c r="Q141" t="s">
        <v>235</v>
      </c>
      <c r="R141" t="s">
        <v>202</v>
      </c>
      <c r="S141" t="s">
        <v>53</v>
      </c>
      <c r="T141" t="s">
        <v>251</v>
      </c>
      <c r="U141">
        <v>1</v>
      </c>
      <c r="V141" t="s">
        <v>219</v>
      </c>
      <c r="W141" t="s">
        <v>161</v>
      </c>
      <c r="X141" t="s">
        <v>64</v>
      </c>
      <c r="Y141">
        <v>2</v>
      </c>
      <c r="Z141">
        <v>2</v>
      </c>
      <c r="AA141">
        <v>48</v>
      </c>
      <c r="AB141">
        <v>1.2370000000000001</v>
      </c>
      <c r="AC141" t="s">
        <v>251</v>
      </c>
      <c r="AD141">
        <v>1</v>
      </c>
      <c r="AE141">
        <v>1</v>
      </c>
      <c r="AF141">
        <v>1</v>
      </c>
      <c r="AG141">
        <v>1.1240000000000001</v>
      </c>
      <c r="AH141">
        <v>0.63100000000000001</v>
      </c>
      <c r="AI141">
        <v>1.234</v>
      </c>
    </row>
    <row r="142" spans="1:35" x14ac:dyDescent="0.35">
      <c r="A142">
        <v>202</v>
      </c>
      <c r="B142">
        <v>202</v>
      </c>
      <c r="C142" t="s">
        <v>38</v>
      </c>
      <c r="D142" t="s">
        <v>39</v>
      </c>
      <c r="E142">
        <v>1</v>
      </c>
      <c r="F142" t="s">
        <v>373</v>
      </c>
      <c r="G142">
        <v>1</v>
      </c>
      <c r="H142">
        <v>3</v>
      </c>
      <c r="I142">
        <v>2</v>
      </c>
      <c r="J142">
        <v>69</v>
      </c>
      <c r="K142">
        <v>69</v>
      </c>
      <c r="L142">
        <v>69</v>
      </c>
      <c r="M142">
        <v>2</v>
      </c>
      <c r="N142" t="s">
        <v>252</v>
      </c>
      <c r="O142" t="s">
        <v>201</v>
      </c>
      <c r="P142" t="s">
        <v>202</v>
      </c>
      <c r="Q142" t="s">
        <v>218</v>
      </c>
      <c r="R142" t="s">
        <v>202</v>
      </c>
      <c r="S142" t="s">
        <v>63</v>
      </c>
      <c r="T142" t="s">
        <v>253</v>
      </c>
      <c r="U142">
        <v>2</v>
      </c>
      <c r="V142" t="s">
        <v>243</v>
      </c>
      <c r="W142" t="s">
        <v>179</v>
      </c>
      <c r="X142" t="s">
        <v>122</v>
      </c>
      <c r="Y142">
        <v>2</v>
      </c>
      <c r="Z142">
        <v>2</v>
      </c>
      <c r="AA142">
        <v>48</v>
      </c>
      <c r="AB142">
        <v>1.127</v>
      </c>
      <c r="AC142" t="s">
        <v>122</v>
      </c>
      <c r="AD142">
        <v>4</v>
      </c>
      <c r="AE142">
        <v>4</v>
      </c>
      <c r="AF142">
        <v>0</v>
      </c>
      <c r="AG142">
        <v>1.048</v>
      </c>
      <c r="AH142">
        <v>0.51600000000000001</v>
      </c>
      <c r="AI142">
        <v>1.123</v>
      </c>
    </row>
    <row r="143" spans="1:35" x14ac:dyDescent="0.35">
      <c r="A143">
        <v>202</v>
      </c>
      <c r="B143">
        <v>202</v>
      </c>
      <c r="C143" t="s">
        <v>38</v>
      </c>
      <c r="D143" t="s">
        <v>39</v>
      </c>
      <c r="E143">
        <v>1</v>
      </c>
      <c r="F143" t="s">
        <v>373</v>
      </c>
      <c r="G143">
        <v>1</v>
      </c>
      <c r="H143">
        <v>3</v>
      </c>
      <c r="I143">
        <v>2</v>
      </c>
      <c r="J143">
        <v>70</v>
      </c>
      <c r="K143">
        <v>27</v>
      </c>
      <c r="L143">
        <v>27</v>
      </c>
      <c r="M143">
        <v>1</v>
      </c>
      <c r="N143" t="s">
        <v>205</v>
      </c>
      <c r="O143" t="s">
        <v>201</v>
      </c>
      <c r="P143" t="s">
        <v>202</v>
      </c>
      <c r="Q143" t="s">
        <v>206</v>
      </c>
      <c r="R143" t="s">
        <v>202</v>
      </c>
      <c r="S143" t="s">
        <v>81</v>
      </c>
      <c r="T143" t="s">
        <v>207</v>
      </c>
      <c r="U143">
        <v>4</v>
      </c>
      <c r="V143" t="s">
        <v>257</v>
      </c>
      <c r="W143" t="s">
        <v>155</v>
      </c>
      <c r="X143" t="s">
        <v>106</v>
      </c>
      <c r="Y143">
        <v>2</v>
      </c>
      <c r="Z143">
        <v>2</v>
      </c>
      <c r="AA143">
        <v>48</v>
      </c>
      <c r="AB143">
        <v>0.996</v>
      </c>
      <c r="AC143" t="s">
        <v>207</v>
      </c>
      <c r="AD143">
        <v>1</v>
      </c>
      <c r="AE143">
        <v>4</v>
      </c>
      <c r="AF143">
        <v>1</v>
      </c>
      <c r="AG143">
        <v>1.73</v>
      </c>
      <c r="AH143">
        <v>0.88300000000000001</v>
      </c>
      <c r="AI143">
        <v>0.99299999999999999</v>
      </c>
    </row>
    <row r="144" spans="1:35" x14ac:dyDescent="0.35">
      <c r="A144">
        <v>202</v>
      </c>
      <c r="B144">
        <v>202</v>
      </c>
      <c r="C144" t="s">
        <v>38</v>
      </c>
      <c r="D144" t="s">
        <v>39</v>
      </c>
      <c r="E144">
        <v>1</v>
      </c>
      <c r="F144" t="s">
        <v>373</v>
      </c>
      <c r="G144">
        <v>1</v>
      </c>
      <c r="H144">
        <v>3</v>
      </c>
      <c r="I144">
        <v>2</v>
      </c>
      <c r="J144">
        <v>71</v>
      </c>
      <c r="K144">
        <v>71</v>
      </c>
      <c r="L144">
        <v>71</v>
      </c>
      <c r="M144">
        <v>2</v>
      </c>
      <c r="N144" t="s">
        <v>234</v>
      </c>
      <c r="O144" t="s">
        <v>201</v>
      </c>
      <c r="P144" t="s">
        <v>202</v>
      </c>
      <c r="Q144" t="s">
        <v>235</v>
      </c>
      <c r="R144" t="s">
        <v>202</v>
      </c>
      <c r="S144" t="s">
        <v>46</v>
      </c>
      <c r="T144" t="s">
        <v>236</v>
      </c>
      <c r="U144">
        <v>1</v>
      </c>
      <c r="V144" t="s">
        <v>251</v>
      </c>
      <c r="W144" t="s">
        <v>94</v>
      </c>
      <c r="X144" t="s">
        <v>141</v>
      </c>
      <c r="Y144">
        <v>1</v>
      </c>
      <c r="Z144">
        <v>2</v>
      </c>
      <c r="AA144">
        <v>48</v>
      </c>
      <c r="AB144">
        <v>1.3069999999999999</v>
      </c>
      <c r="AC144" t="s">
        <v>94</v>
      </c>
      <c r="AD144">
        <v>4</v>
      </c>
      <c r="AE144">
        <v>4</v>
      </c>
      <c r="AF144">
        <v>0</v>
      </c>
      <c r="AG144">
        <v>2.11</v>
      </c>
      <c r="AH144">
        <v>0.48299999999999998</v>
      </c>
      <c r="AI144">
        <v>1.302</v>
      </c>
    </row>
    <row r="145" spans="1:35" x14ac:dyDescent="0.35">
      <c r="A145">
        <v>202</v>
      </c>
      <c r="B145">
        <v>202</v>
      </c>
      <c r="C145" t="s">
        <v>38</v>
      </c>
      <c r="D145" t="s">
        <v>39</v>
      </c>
      <c r="E145">
        <v>1</v>
      </c>
      <c r="F145" t="s">
        <v>373</v>
      </c>
      <c r="G145">
        <v>1</v>
      </c>
      <c r="H145">
        <v>3</v>
      </c>
      <c r="I145">
        <v>2</v>
      </c>
      <c r="J145">
        <v>72</v>
      </c>
      <c r="K145">
        <v>62</v>
      </c>
      <c r="L145">
        <v>62</v>
      </c>
      <c r="M145">
        <v>2</v>
      </c>
      <c r="N145" t="s">
        <v>239</v>
      </c>
      <c r="O145" t="s">
        <v>201</v>
      </c>
      <c r="P145" t="s">
        <v>202</v>
      </c>
      <c r="Q145" t="s">
        <v>240</v>
      </c>
      <c r="R145" t="s">
        <v>202</v>
      </c>
      <c r="S145" t="s">
        <v>63</v>
      </c>
      <c r="T145" t="s">
        <v>241</v>
      </c>
      <c r="U145">
        <v>2</v>
      </c>
      <c r="V145" t="s">
        <v>245</v>
      </c>
      <c r="W145" t="s">
        <v>88</v>
      </c>
      <c r="X145" t="s">
        <v>191</v>
      </c>
      <c r="Y145">
        <v>1</v>
      </c>
      <c r="Z145">
        <v>2</v>
      </c>
      <c r="AA145">
        <v>48</v>
      </c>
      <c r="AB145">
        <v>1.4550000000000001</v>
      </c>
      <c r="AC145" t="s">
        <v>88</v>
      </c>
      <c r="AD145">
        <v>4</v>
      </c>
      <c r="AE145">
        <v>5</v>
      </c>
      <c r="AF145">
        <v>0</v>
      </c>
      <c r="AG145">
        <v>1.0249999999999999</v>
      </c>
      <c r="AH145">
        <v>0.4</v>
      </c>
      <c r="AI145">
        <v>1.452</v>
      </c>
    </row>
    <row r="146" spans="1:35" x14ac:dyDescent="0.35">
      <c r="A146">
        <v>202</v>
      </c>
      <c r="B146">
        <v>202</v>
      </c>
      <c r="C146" t="s">
        <v>38</v>
      </c>
      <c r="D146" t="s">
        <v>39</v>
      </c>
      <c r="E146">
        <v>1</v>
      </c>
      <c r="F146" t="s">
        <v>373</v>
      </c>
      <c r="G146">
        <v>1</v>
      </c>
      <c r="H146">
        <v>3</v>
      </c>
      <c r="I146">
        <v>3</v>
      </c>
      <c r="J146">
        <v>1</v>
      </c>
      <c r="K146">
        <v>6</v>
      </c>
      <c r="L146">
        <v>6</v>
      </c>
      <c r="M146">
        <v>1</v>
      </c>
      <c r="N146" t="s">
        <v>89</v>
      </c>
      <c r="O146" t="s">
        <v>42</v>
      </c>
      <c r="P146" t="s">
        <v>60</v>
      </c>
      <c r="Q146" t="s">
        <v>61</v>
      </c>
      <c r="R146" t="s">
        <v>52</v>
      </c>
      <c r="S146" t="s">
        <v>53</v>
      </c>
      <c r="T146" t="s">
        <v>90</v>
      </c>
      <c r="U146">
        <v>5</v>
      </c>
      <c r="V146" t="s">
        <v>118</v>
      </c>
      <c r="W146" t="s">
        <v>159</v>
      </c>
      <c r="X146" t="s">
        <v>241</v>
      </c>
      <c r="Y146">
        <v>2</v>
      </c>
      <c r="Z146">
        <v>4</v>
      </c>
      <c r="AA146">
        <v>48</v>
      </c>
      <c r="AB146">
        <v>1.226</v>
      </c>
      <c r="AC146" t="s">
        <v>159</v>
      </c>
      <c r="AD146">
        <v>4</v>
      </c>
      <c r="AE146">
        <v>4</v>
      </c>
      <c r="AF146">
        <v>0</v>
      </c>
      <c r="AG146">
        <v>0.73399999999999999</v>
      </c>
      <c r="AH146">
        <v>0.4</v>
      </c>
      <c r="AI146">
        <v>1.2210000000000001</v>
      </c>
    </row>
    <row r="147" spans="1:35" x14ac:dyDescent="0.35">
      <c r="A147">
        <v>202</v>
      </c>
      <c r="B147">
        <v>202</v>
      </c>
      <c r="C147" t="s">
        <v>38</v>
      </c>
      <c r="D147" t="s">
        <v>39</v>
      </c>
      <c r="E147">
        <v>1</v>
      </c>
      <c r="F147" t="s">
        <v>373</v>
      </c>
      <c r="G147">
        <v>1</v>
      </c>
      <c r="H147">
        <v>3</v>
      </c>
      <c r="I147">
        <v>3</v>
      </c>
      <c r="J147">
        <v>2</v>
      </c>
      <c r="K147">
        <v>45</v>
      </c>
      <c r="L147">
        <v>45</v>
      </c>
      <c r="M147">
        <v>2</v>
      </c>
      <c r="N147" t="s">
        <v>83</v>
      </c>
      <c r="O147" t="s">
        <v>42</v>
      </c>
      <c r="P147" t="s">
        <v>84</v>
      </c>
      <c r="Q147" t="s">
        <v>85</v>
      </c>
      <c r="R147" t="s">
        <v>62</v>
      </c>
      <c r="S147" t="s">
        <v>63</v>
      </c>
      <c r="T147" t="s">
        <v>86</v>
      </c>
      <c r="U147">
        <v>5</v>
      </c>
      <c r="V147" t="s">
        <v>116</v>
      </c>
      <c r="W147" t="s">
        <v>207</v>
      </c>
      <c r="X147" t="s">
        <v>187</v>
      </c>
      <c r="Y147">
        <v>1</v>
      </c>
      <c r="Z147">
        <v>4</v>
      </c>
      <c r="AA147">
        <v>48</v>
      </c>
      <c r="AB147">
        <v>1.2969999999999999</v>
      </c>
      <c r="AC147" t="s">
        <v>187</v>
      </c>
      <c r="AD147">
        <v>4</v>
      </c>
      <c r="AE147">
        <v>2</v>
      </c>
      <c r="AF147">
        <v>0</v>
      </c>
      <c r="AG147">
        <v>0.82899999999999996</v>
      </c>
      <c r="AH147">
        <v>0.26600000000000001</v>
      </c>
      <c r="AI147">
        <v>1.294</v>
      </c>
    </row>
    <row r="148" spans="1:35" x14ac:dyDescent="0.35">
      <c r="A148">
        <v>202</v>
      </c>
      <c r="B148">
        <v>202</v>
      </c>
      <c r="C148" t="s">
        <v>38</v>
      </c>
      <c r="D148" t="s">
        <v>39</v>
      </c>
      <c r="E148">
        <v>1</v>
      </c>
      <c r="F148" t="s">
        <v>373</v>
      </c>
      <c r="G148">
        <v>1</v>
      </c>
      <c r="H148">
        <v>3</v>
      </c>
      <c r="I148">
        <v>3</v>
      </c>
      <c r="J148">
        <v>3</v>
      </c>
      <c r="K148">
        <v>43</v>
      </c>
      <c r="L148">
        <v>43</v>
      </c>
      <c r="M148">
        <v>2</v>
      </c>
      <c r="N148" t="s">
        <v>111</v>
      </c>
      <c r="O148" t="s">
        <v>42</v>
      </c>
      <c r="P148" t="s">
        <v>92</v>
      </c>
      <c r="Q148" t="s">
        <v>93</v>
      </c>
      <c r="R148" t="s">
        <v>80</v>
      </c>
      <c r="S148" t="s">
        <v>81</v>
      </c>
      <c r="T148" t="s">
        <v>112</v>
      </c>
      <c r="U148">
        <v>2</v>
      </c>
      <c r="V148" t="s">
        <v>94</v>
      </c>
      <c r="W148" t="s">
        <v>251</v>
      </c>
      <c r="X148" t="s">
        <v>175</v>
      </c>
      <c r="Y148">
        <v>1</v>
      </c>
      <c r="Z148">
        <v>4</v>
      </c>
      <c r="AA148">
        <v>48</v>
      </c>
      <c r="AB148">
        <v>1.288</v>
      </c>
      <c r="AC148" t="s">
        <v>175</v>
      </c>
      <c r="AD148">
        <v>4</v>
      </c>
      <c r="AE148">
        <v>5</v>
      </c>
      <c r="AF148">
        <v>0</v>
      </c>
      <c r="AG148">
        <v>1.3839999999999999</v>
      </c>
      <c r="AH148">
        <v>0.249</v>
      </c>
      <c r="AI148">
        <v>1.286</v>
      </c>
    </row>
    <row r="149" spans="1:35" x14ac:dyDescent="0.35">
      <c r="A149">
        <v>202</v>
      </c>
      <c r="B149">
        <v>202</v>
      </c>
      <c r="C149" t="s">
        <v>38</v>
      </c>
      <c r="D149" t="s">
        <v>39</v>
      </c>
      <c r="E149">
        <v>1</v>
      </c>
      <c r="F149" t="s">
        <v>373</v>
      </c>
      <c r="G149">
        <v>1</v>
      </c>
      <c r="H149">
        <v>3</v>
      </c>
      <c r="I149">
        <v>3</v>
      </c>
      <c r="J149">
        <v>4</v>
      </c>
      <c r="K149">
        <v>10</v>
      </c>
      <c r="L149">
        <v>10</v>
      </c>
      <c r="M149">
        <v>1</v>
      </c>
      <c r="N149" t="s">
        <v>107</v>
      </c>
      <c r="O149" t="s">
        <v>42</v>
      </c>
      <c r="P149" t="s">
        <v>56</v>
      </c>
      <c r="Q149" t="s">
        <v>57</v>
      </c>
      <c r="R149" t="s">
        <v>62</v>
      </c>
      <c r="S149" t="s">
        <v>63</v>
      </c>
      <c r="T149" t="s">
        <v>108</v>
      </c>
      <c r="U149">
        <v>4</v>
      </c>
      <c r="V149" t="s">
        <v>86</v>
      </c>
      <c r="W149" t="s">
        <v>169</v>
      </c>
      <c r="X149" t="s">
        <v>219</v>
      </c>
      <c r="Y149">
        <v>2</v>
      </c>
      <c r="Z149">
        <v>4</v>
      </c>
      <c r="AA149">
        <v>48</v>
      </c>
      <c r="AB149">
        <v>0.29599999999999999</v>
      </c>
      <c r="AC149" t="s">
        <v>169</v>
      </c>
      <c r="AD149">
        <v>4</v>
      </c>
      <c r="AE149">
        <v>2</v>
      </c>
      <c r="AF149">
        <v>0</v>
      </c>
      <c r="AG149">
        <v>1.7490000000000001</v>
      </c>
      <c r="AH149">
        <v>0.46600000000000003</v>
      </c>
      <c r="AI149">
        <v>0.29599999999999999</v>
      </c>
    </row>
    <row r="150" spans="1:35" x14ac:dyDescent="0.35">
      <c r="A150">
        <v>202</v>
      </c>
      <c r="B150">
        <v>202</v>
      </c>
      <c r="C150" t="s">
        <v>38</v>
      </c>
      <c r="D150" t="s">
        <v>39</v>
      </c>
      <c r="E150">
        <v>1</v>
      </c>
      <c r="F150" t="s">
        <v>373</v>
      </c>
      <c r="G150">
        <v>1</v>
      </c>
      <c r="H150">
        <v>3</v>
      </c>
      <c r="I150">
        <v>3</v>
      </c>
      <c r="J150">
        <v>5</v>
      </c>
      <c r="K150">
        <v>7</v>
      </c>
      <c r="L150">
        <v>7</v>
      </c>
      <c r="M150">
        <v>1</v>
      </c>
      <c r="N150" t="s">
        <v>41</v>
      </c>
      <c r="O150" t="s">
        <v>42</v>
      </c>
      <c r="P150" t="s">
        <v>43</v>
      </c>
      <c r="Q150" t="s">
        <v>44</v>
      </c>
      <c r="R150" t="s">
        <v>45</v>
      </c>
      <c r="S150" t="s">
        <v>46</v>
      </c>
      <c r="T150" t="s">
        <v>47</v>
      </c>
      <c r="U150">
        <v>5</v>
      </c>
      <c r="V150" t="s">
        <v>58</v>
      </c>
      <c r="W150" t="s">
        <v>253</v>
      </c>
      <c r="X150" t="s">
        <v>171</v>
      </c>
      <c r="Y150">
        <v>2</v>
      </c>
      <c r="Z150">
        <v>4</v>
      </c>
      <c r="AA150">
        <v>48</v>
      </c>
      <c r="AB150">
        <v>1.226</v>
      </c>
      <c r="AC150" t="s">
        <v>47</v>
      </c>
      <c r="AD150">
        <v>1</v>
      </c>
      <c r="AE150">
        <v>5</v>
      </c>
      <c r="AF150">
        <v>1</v>
      </c>
      <c r="AG150">
        <v>1.6259999999999999</v>
      </c>
      <c r="AH150">
        <v>0.25</v>
      </c>
      <c r="AI150">
        <v>1.2210000000000001</v>
      </c>
    </row>
    <row r="151" spans="1:35" x14ac:dyDescent="0.35">
      <c r="A151">
        <v>202</v>
      </c>
      <c r="B151">
        <v>202</v>
      </c>
      <c r="C151" t="s">
        <v>38</v>
      </c>
      <c r="D151" t="s">
        <v>39</v>
      </c>
      <c r="E151">
        <v>1</v>
      </c>
      <c r="F151" t="s">
        <v>373</v>
      </c>
      <c r="G151">
        <v>1</v>
      </c>
      <c r="H151">
        <v>3</v>
      </c>
      <c r="I151">
        <v>3</v>
      </c>
      <c r="J151">
        <v>6</v>
      </c>
      <c r="K151">
        <v>11</v>
      </c>
      <c r="L151">
        <v>11</v>
      </c>
      <c r="M151">
        <v>1</v>
      </c>
      <c r="N151" t="s">
        <v>77</v>
      </c>
      <c r="O151" t="s">
        <v>42</v>
      </c>
      <c r="P151" t="s">
        <v>78</v>
      </c>
      <c r="Q151" t="s">
        <v>79</v>
      </c>
      <c r="R151" t="s">
        <v>80</v>
      </c>
      <c r="S151" t="s">
        <v>81</v>
      </c>
      <c r="T151" t="s">
        <v>82</v>
      </c>
      <c r="U151">
        <v>4</v>
      </c>
      <c r="V151" t="s">
        <v>96</v>
      </c>
      <c r="W151" t="s">
        <v>189</v>
      </c>
      <c r="X151" t="s">
        <v>247</v>
      </c>
      <c r="Y151">
        <v>1</v>
      </c>
      <c r="Z151">
        <v>4</v>
      </c>
      <c r="AA151">
        <v>48</v>
      </c>
      <c r="AB151">
        <v>1.075</v>
      </c>
      <c r="AC151" t="s">
        <v>96</v>
      </c>
      <c r="AD151">
        <v>2</v>
      </c>
      <c r="AE151">
        <v>5</v>
      </c>
      <c r="AF151">
        <v>0</v>
      </c>
      <c r="AG151">
        <v>1.524</v>
      </c>
      <c r="AH151">
        <v>0.28299999999999997</v>
      </c>
      <c r="AI151">
        <v>1.0780000000000001</v>
      </c>
    </row>
    <row r="152" spans="1:35" x14ac:dyDescent="0.35">
      <c r="A152">
        <v>202</v>
      </c>
      <c r="B152">
        <v>202</v>
      </c>
      <c r="C152" t="s">
        <v>38</v>
      </c>
      <c r="D152" t="s">
        <v>39</v>
      </c>
      <c r="E152">
        <v>1</v>
      </c>
      <c r="F152" t="s">
        <v>373</v>
      </c>
      <c r="G152">
        <v>1</v>
      </c>
      <c r="H152">
        <v>3</v>
      </c>
      <c r="I152">
        <v>3</v>
      </c>
      <c r="J152">
        <v>7</v>
      </c>
      <c r="K152">
        <v>2</v>
      </c>
      <c r="L152">
        <v>2</v>
      </c>
      <c r="M152">
        <v>1</v>
      </c>
      <c r="N152" t="s">
        <v>97</v>
      </c>
      <c r="O152" t="s">
        <v>42</v>
      </c>
      <c r="P152" t="s">
        <v>98</v>
      </c>
      <c r="Q152" t="s">
        <v>99</v>
      </c>
      <c r="R152" t="s">
        <v>80</v>
      </c>
      <c r="S152" t="s">
        <v>81</v>
      </c>
      <c r="T152" t="s">
        <v>100</v>
      </c>
      <c r="U152">
        <v>4</v>
      </c>
      <c r="V152" t="s">
        <v>112</v>
      </c>
      <c r="W152" t="s">
        <v>222</v>
      </c>
      <c r="X152" t="s">
        <v>137</v>
      </c>
      <c r="Y152">
        <v>2</v>
      </c>
      <c r="Z152">
        <v>4</v>
      </c>
      <c r="AA152">
        <v>48</v>
      </c>
      <c r="AB152">
        <v>1.1160000000000001</v>
      </c>
      <c r="AC152" t="s">
        <v>100</v>
      </c>
      <c r="AD152">
        <v>1</v>
      </c>
      <c r="AE152">
        <v>4</v>
      </c>
      <c r="AF152">
        <v>1</v>
      </c>
      <c r="AG152">
        <v>2.012</v>
      </c>
      <c r="AH152">
        <v>0.433</v>
      </c>
      <c r="AI152">
        <v>1.113</v>
      </c>
    </row>
    <row r="153" spans="1:35" x14ac:dyDescent="0.35">
      <c r="A153">
        <v>202</v>
      </c>
      <c r="B153">
        <v>202</v>
      </c>
      <c r="C153" t="s">
        <v>38</v>
      </c>
      <c r="D153" t="s">
        <v>39</v>
      </c>
      <c r="E153">
        <v>1</v>
      </c>
      <c r="F153" t="s">
        <v>373</v>
      </c>
      <c r="G153">
        <v>1</v>
      </c>
      <c r="H153">
        <v>3</v>
      </c>
      <c r="I153">
        <v>3</v>
      </c>
      <c r="J153">
        <v>8</v>
      </c>
      <c r="K153">
        <v>3</v>
      </c>
      <c r="L153">
        <v>3</v>
      </c>
      <c r="M153">
        <v>1</v>
      </c>
      <c r="N153" t="s">
        <v>121</v>
      </c>
      <c r="O153" t="s">
        <v>42</v>
      </c>
      <c r="P153" t="s">
        <v>70</v>
      </c>
      <c r="Q153" t="s">
        <v>71</v>
      </c>
      <c r="R153" t="s">
        <v>80</v>
      </c>
      <c r="S153" t="s">
        <v>81</v>
      </c>
      <c r="T153" t="s">
        <v>122</v>
      </c>
      <c r="U153">
        <v>1</v>
      </c>
      <c r="V153" t="s">
        <v>72</v>
      </c>
      <c r="W153" t="s">
        <v>173</v>
      </c>
      <c r="X153" t="s">
        <v>236</v>
      </c>
      <c r="Y153">
        <v>1</v>
      </c>
      <c r="Z153">
        <v>4</v>
      </c>
      <c r="AA153">
        <v>48</v>
      </c>
      <c r="AB153">
        <v>1.238</v>
      </c>
      <c r="AC153" t="s">
        <v>236</v>
      </c>
      <c r="AD153">
        <v>4</v>
      </c>
      <c r="AE153">
        <v>2</v>
      </c>
      <c r="AF153">
        <v>0</v>
      </c>
      <c r="AG153">
        <v>1.7729999999999999</v>
      </c>
      <c r="AH153">
        <v>0.53300000000000003</v>
      </c>
      <c r="AI153">
        <v>1.238</v>
      </c>
    </row>
    <row r="154" spans="1:35" x14ac:dyDescent="0.35">
      <c r="A154">
        <v>202</v>
      </c>
      <c r="B154">
        <v>202</v>
      </c>
      <c r="C154" t="s">
        <v>38</v>
      </c>
      <c r="D154" t="s">
        <v>39</v>
      </c>
      <c r="E154">
        <v>1</v>
      </c>
      <c r="F154" t="s">
        <v>373</v>
      </c>
      <c r="G154">
        <v>1</v>
      </c>
      <c r="H154">
        <v>3</v>
      </c>
      <c r="I154">
        <v>3</v>
      </c>
      <c r="J154">
        <v>9</v>
      </c>
      <c r="K154">
        <v>5</v>
      </c>
      <c r="L154">
        <v>5</v>
      </c>
      <c r="M154">
        <v>1</v>
      </c>
      <c r="N154" t="s">
        <v>59</v>
      </c>
      <c r="O154" t="s">
        <v>42</v>
      </c>
      <c r="P154" t="s">
        <v>60</v>
      </c>
      <c r="Q154" t="s">
        <v>61</v>
      </c>
      <c r="R154" t="s">
        <v>62</v>
      </c>
      <c r="S154" t="s">
        <v>63</v>
      </c>
      <c r="T154" t="s">
        <v>64</v>
      </c>
      <c r="U154">
        <v>1</v>
      </c>
      <c r="V154" t="s">
        <v>90</v>
      </c>
      <c r="W154" t="s">
        <v>179</v>
      </c>
      <c r="X154" t="s">
        <v>225</v>
      </c>
      <c r="Y154">
        <v>1</v>
      </c>
      <c r="Z154">
        <v>4</v>
      </c>
      <c r="AA154">
        <v>48</v>
      </c>
      <c r="AB154">
        <v>1.32</v>
      </c>
      <c r="AC154" t="s">
        <v>64</v>
      </c>
      <c r="AD154">
        <v>1</v>
      </c>
      <c r="AE154">
        <v>1</v>
      </c>
      <c r="AF154">
        <v>1</v>
      </c>
      <c r="AG154">
        <v>2.3940000000000001</v>
      </c>
      <c r="AH154">
        <v>0.46600000000000003</v>
      </c>
      <c r="AI154">
        <v>1.319</v>
      </c>
    </row>
    <row r="155" spans="1:35" x14ac:dyDescent="0.35">
      <c r="A155">
        <v>202</v>
      </c>
      <c r="B155">
        <v>202</v>
      </c>
      <c r="C155" t="s">
        <v>38</v>
      </c>
      <c r="D155" t="s">
        <v>39</v>
      </c>
      <c r="E155">
        <v>1</v>
      </c>
      <c r="F155" t="s">
        <v>373</v>
      </c>
      <c r="G155">
        <v>1</v>
      </c>
      <c r="H155">
        <v>3</v>
      </c>
      <c r="I155">
        <v>3</v>
      </c>
      <c r="J155">
        <v>10</v>
      </c>
      <c r="K155">
        <v>39</v>
      </c>
      <c r="L155">
        <v>39</v>
      </c>
      <c r="M155">
        <v>2</v>
      </c>
      <c r="N155" t="s">
        <v>73</v>
      </c>
      <c r="O155" t="s">
        <v>42</v>
      </c>
      <c r="P155" t="s">
        <v>74</v>
      </c>
      <c r="Q155" t="s">
        <v>75</v>
      </c>
      <c r="R155" t="s">
        <v>45</v>
      </c>
      <c r="S155" t="s">
        <v>46</v>
      </c>
      <c r="T155" t="s">
        <v>76</v>
      </c>
      <c r="U155">
        <v>2</v>
      </c>
      <c r="V155" t="s">
        <v>110</v>
      </c>
      <c r="W155" t="s">
        <v>155</v>
      </c>
      <c r="X155" t="s">
        <v>261</v>
      </c>
      <c r="Y155">
        <v>2</v>
      </c>
      <c r="Z155">
        <v>4</v>
      </c>
      <c r="AA155">
        <v>48</v>
      </c>
      <c r="AB155">
        <v>1.337</v>
      </c>
      <c r="AC155" t="s">
        <v>261</v>
      </c>
      <c r="AD155">
        <v>4</v>
      </c>
      <c r="AE155">
        <v>5</v>
      </c>
      <c r="AF155">
        <v>0</v>
      </c>
      <c r="AG155">
        <v>1.494</v>
      </c>
      <c r="AH155">
        <v>0.25</v>
      </c>
      <c r="AI155">
        <v>1.331</v>
      </c>
    </row>
    <row r="156" spans="1:35" x14ac:dyDescent="0.35">
      <c r="A156">
        <v>202</v>
      </c>
      <c r="B156">
        <v>202</v>
      </c>
      <c r="C156" t="s">
        <v>38</v>
      </c>
      <c r="D156" t="s">
        <v>39</v>
      </c>
      <c r="E156">
        <v>1</v>
      </c>
      <c r="F156" t="s">
        <v>373</v>
      </c>
      <c r="G156">
        <v>1</v>
      </c>
      <c r="H156">
        <v>3</v>
      </c>
      <c r="I156">
        <v>3</v>
      </c>
      <c r="J156">
        <v>11</v>
      </c>
      <c r="K156">
        <v>8</v>
      </c>
      <c r="L156">
        <v>8</v>
      </c>
      <c r="M156">
        <v>1</v>
      </c>
      <c r="N156" t="s">
        <v>117</v>
      </c>
      <c r="O156" t="s">
        <v>42</v>
      </c>
      <c r="P156" t="s">
        <v>43</v>
      </c>
      <c r="Q156" t="s">
        <v>44</v>
      </c>
      <c r="R156" t="s">
        <v>52</v>
      </c>
      <c r="S156" t="s">
        <v>53</v>
      </c>
      <c r="T156" t="s">
        <v>118</v>
      </c>
      <c r="U156">
        <v>5</v>
      </c>
      <c r="V156" t="s">
        <v>47</v>
      </c>
      <c r="W156" t="s">
        <v>228</v>
      </c>
      <c r="X156" t="s">
        <v>148</v>
      </c>
      <c r="Y156">
        <v>1</v>
      </c>
      <c r="Z156">
        <v>4</v>
      </c>
      <c r="AA156">
        <v>48</v>
      </c>
      <c r="AB156">
        <v>1.1060000000000001</v>
      </c>
      <c r="AC156" t="s">
        <v>118</v>
      </c>
      <c r="AD156">
        <v>1</v>
      </c>
      <c r="AE156">
        <v>5</v>
      </c>
      <c r="AF156">
        <v>1</v>
      </c>
      <c r="AG156">
        <v>1.204</v>
      </c>
      <c r="AH156">
        <v>0.33300000000000002</v>
      </c>
      <c r="AI156">
        <v>1.109</v>
      </c>
    </row>
    <row r="157" spans="1:35" x14ac:dyDescent="0.35">
      <c r="A157">
        <v>202</v>
      </c>
      <c r="B157">
        <v>202</v>
      </c>
      <c r="C157" t="s">
        <v>38</v>
      </c>
      <c r="D157" t="s">
        <v>39</v>
      </c>
      <c r="E157">
        <v>1</v>
      </c>
      <c r="F157" t="s">
        <v>373</v>
      </c>
      <c r="G157">
        <v>1</v>
      </c>
      <c r="H157">
        <v>3</v>
      </c>
      <c r="I157">
        <v>3</v>
      </c>
      <c r="J157">
        <v>12</v>
      </c>
      <c r="K157">
        <v>48</v>
      </c>
      <c r="L157">
        <v>48</v>
      </c>
      <c r="M157">
        <v>2</v>
      </c>
      <c r="N157" t="s">
        <v>49</v>
      </c>
      <c r="O157" t="s">
        <v>42</v>
      </c>
      <c r="P157" t="s">
        <v>50</v>
      </c>
      <c r="Q157" t="s">
        <v>51</v>
      </c>
      <c r="R157" t="s">
        <v>52</v>
      </c>
      <c r="S157" t="s">
        <v>53</v>
      </c>
      <c r="T157" t="s">
        <v>54</v>
      </c>
      <c r="U157">
        <v>1</v>
      </c>
      <c r="V157" t="s">
        <v>88</v>
      </c>
      <c r="W157" t="s">
        <v>183</v>
      </c>
      <c r="X157" t="s">
        <v>243</v>
      </c>
      <c r="Y157">
        <v>1</v>
      </c>
      <c r="Z157">
        <v>4</v>
      </c>
      <c r="AA157">
        <v>48</v>
      </c>
      <c r="AB157">
        <v>1.2969999999999999</v>
      </c>
      <c r="AC157" t="s">
        <v>243</v>
      </c>
      <c r="AD157">
        <v>4</v>
      </c>
      <c r="AE157">
        <v>2</v>
      </c>
      <c r="AF157">
        <v>0</v>
      </c>
      <c r="AG157">
        <v>1.7889999999999999</v>
      </c>
      <c r="AH157">
        <v>0.3</v>
      </c>
      <c r="AI157">
        <v>1.29</v>
      </c>
    </row>
    <row r="158" spans="1:35" x14ac:dyDescent="0.35">
      <c r="A158">
        <v>202</v>
      </c>
      <c r="B158">
        <v>202</v>
      </c>
      <c r="C158" t="s">
        <v>38</v>
      </c>
      <c r="D158" t="s">
        <v>39</v>
      </c>
      <c r="E158">
        <v>1</v>
      </c>
      <c r="F158" t="s">
        <v>373</v>
      </c>
      <c r="G158">
        <v>1</v>
      </c>
      <c r="H158">
        <v>3</v>
      </c>
      <c r="I158">
        <v>3</v>
      </c>
      <c r="J158">
        <v>13</v>
      </c>
      <c r="K158">
        <v>40</v>
      </c>
      <c r="L158">
        <v>40</v>
      </c>
      <c r="M158">
        <v>2</v>
      </c>
      <c r="N158" t="s">
        <v>105</v>
      </c>
      <c r="O158" t="s">
        <v>42</v>
      </c>
      <c r="P158" t="s">
        <v>74</v>
      </c>
      <c r="Q158" t="s">
        <v>75</v>
      </c>
      <c r="R158" t="s">
        <v>52</v>
      </c>
      <c r="S158" t="s">
        <v>53</v>
      </c>
      <c r="T158" t="s">
        <v>106</v>
      </c>
      <c r="U158">
        <v>5</v>
      </c>
      <c r="V158" t="s">
        <v>76</v>
      </c>
      <c r="W158" t="s">
        <v>245</v>
      </c>
      <c r="X158" t="s">
        <v>145</v>
      </c>
      <c r="Y158">
        <v>1</v>
      </c>
      <c r="Z158">
        <v>4</v>
      </c>
      <c r="AA158">
        <v>48</v>
      </c>
      <c r="AB158">
        <v>1.256</v>
      </c>
      <c r="AC158" t="s">
        <v>106</v>
      </c>
      <c r="AD158">
        <v>1</v>
      </c>
      <c r="AE158">
        <v>5</v>
      </c>
      <c r="AF158">
        <v>1</v>
      </c>
      <c r="AG158">
        <v>2.0110000000000001</v>
      </c>
      <c r="AH158">
        <v>0.45</v>
      </c>
      <c r="AI158">
        <v>1.2549999999999999</v>
      </c>
    </row>
    <row r="159" spans="1:35" x14ac:dyDescent="0.35">
      <c r="A159">
        <v>202</v>
      </c>
      <c r="B159">
        <v>202</v>
      </c>
      <c r="C159" t="s">
        <v>38</v>
      </c>
      <c r="D159" t="s">
        <v>39</v>
      </c>
      <c r="E159">
        <v>1</v>
      </c>
      <c r="F159" t="s">
        <v>373</v>
      </c>
      <c r="G159">
        <v>1</v>
      </c>
      <c r="H159">
        <v>3</v>
      </c>
      <c r="I159">
        <v>3</v>
      </c>
      <c r="J159">
        <v>14</v>
      </c>
      <c r="K159">
        <v>46</v>
      </c>
      <c r="L159">
        <v>46</v>
      </c>
      <c r="M159">
        <v>2</v>
      </c>
      <c r="N159" t="s">
        <v>115</v>
      </c>
      <c r="O159" t="s">
        <v>42</v>
      </c>
      <c r="P159" t="s">
        <v>84</v>
      </c>
      <c r="Q159" t="s">
        <v>85</v>
      </c>
      <c r="R159" t="s">
        <v>52</v>
      </c>
      <c r="S159" t="s">
        <v>53</v>
      </c>
      <c r="T159" t="s">
        <v>116</v>
      </c>
      <c r="U159">
        <v>4</v>
      </c>
      <c r="V159" t="s">
        <v>54</v>
      </c>
      <c r="W159" t="s">
        <v>249</v>
      </c>
      <c r="X159" t="s">
        <v>165</v>
      </c>
      <c r="Y159">
        <v>2</v>
      </c>
      <c r="Z159">
        <v>4</v>
      </c>
      <c r="AA159">
        <v>48</v>
      </c>
      <c r="AB159">
        <v>1.3460000000000001</v>
      </c>
      <c r="AC159" t="s">
        <v>116</v>
      </c>
      <c r="AD159">
        <v>1</v>
      </c>
      <c r="AE159">
        <v>4</v>
      </c>
      <c r="AF159">
        <v>1</v>
      </c>
      <c r="AG159">
        <v>2.3079999999999998</v>
      </c>
      <c r="AH159">
        <v>0.3</v>
      </c>
      <c r="AI159">
        <v>1.3440000000000001</v>
      </c>
    </row>
    <row r="160" spans="1:35" x14ac:dyDescent="0.35">
      <c r="A160">
        <v>202</v>
      </c>
      <c r="B160">
        <v>202</v>
      </c>
      <c r="C160" t="s">
        <v>38</v>
      </c>
      <c r="D160" t="s">
        <v>39</v>
      </c>
      <c r="E160">
        <v>1</v>
      </c>
      <c r="F160" t="s">
        <v>373</v>
      </c>
      <c r="G160">
        <v>1</v>
      </c>
      <c r="H160">
        <v>3</v>
      </c>
      <c r="I160">
        <v>3</v>
      </c>
      <c r="J160">
        <v>15</v>
      </c>
      <c r="K160">
        <v>41</v>
      </c>
      <c r="L160">
        <v>41</v>
      </c>
      <c r="M160">
        <v>2</v>
      </c>
      <c r="N160" t="s">
        <v>101</v>
      </c>
      <c r="O160" t="s">
        <v>42</v>
      </c>
      <c r="P160" t="s">
        <v>102</v>
      </c>
      <c r="Q160" t="s">
        <v>103</v>
      </c>
      <c r="R160" t="s">
        <v>45</v>
      </c>
      <c r="S160" t="s">
        <v>46</v>
      </c>
      <c r="T160" t="s">
        <v>104</v>
      </c>
      <c r="U160">
        <v>4</v>
      </c>
      <c r="V160" t="s">
        <v>114</v>
      </c>
      <c r="W160" t="s">
        <v>216</v>
      </c>
      <c r="X160" t="s">
        <v>199</v>
      </c>
      <c r="Y160">
        <v>1</v>
      </c>
      <c r="Z160">
        <v>4</v>
      </c>
      <c r="AA160">
        <v>48</v>
      </c>
      <c r="AB160">
        <v>1.2450000000000001</v>
      </c>
      <c r="AC160" t="s">
        <v>216</v>
      </c>
      <c r="AD160">
        <v>4</v>
      </c>
      <c r="AE160">
        <v>1</v>
      </c>
      <c r="AF160">
        <v>0</v>
      </c>
      <c r="AG160">
        <v>2.0739999999999998</v>
      </c>
      <c r="AH160">
        <v>0.48299999999999998</v>
      </c>
      <c r="AI160">
        <v>1.248</v>
      </c>
    </row>
    <row r="161" spans="1:35" x14ac:dyDescent="0.35">
      <c r="A161">
        <v>202</v>
      </c>
      <c r="B161">
        <v>202</v>
      </c>
      <c r="C161" t="s">
        <v>38</v>
      </c>
      <c r="D161" t="s">
        <v>39</v>
      </c>
      <c r="E161">
        <v>1</v>
      </c>
      <c r="F161" t="s">
        <v>373</v>
      </c>
      <c r="G161">
        <v>1</v>
      </c>
      <c r="H161">
        <v>3</v>
      </c>
      <c r="I161">
        <v>3</v>
      </c>
      <c r="J161">
        <v>16</v>
      </c>
      <c r="K161">
        <v>12</v>
      </c>
      <c r="L161">
        <v>12</v>
      </c>
      <c r="M161">
        <v>1</v>
      </c>
      <c r="N161" t="s">
        <v>95</v>
      </c>
      <c r="O161" t="s">
        <v>42</v>
      </c>
      <c r="P161" t="s">
        <v>78</v>
      </c>
      <c r="Q161" t="s">
        <v>79</v>
      </c>
      <c r="R161" t="s">
        <v>52</v>
      </c>
      <c r="S161" t="s">
        <v>53</v>
      </c>
      <c r="T161" t="s">
        <v>96</v>
      </c>
      <c r="U161">
        <v>4</v>
      </c>
      <c r="V161" t="s">
        <v>106</v>
      </c>
      <c r="W161" t="s">
        <v>133</v>
      </c>
      <c r="X161" t="s">
        <v>257</v>
      </c>
      <c r="Y161">
        <v>2</v>
      </c>
      <c r="Z161">
        <v>4</v>
      </c>
      <c r="AA161">
        <v>48</v>
      </c>
      <c r="AB161">
        <v>0.98699999999999999</v>
      </c>
      <c r="AC161" t="s">
        <v>106</v>
      </c>
      <c r="AD161">
        <v>3</v>
      </c>
      <c r="AE161">
        <v>2</v>
      </c>
      <c r="AF161">
        <v>0</v>
      </c>
      <c r="AG161">
        <v>1.4610000000000001</v>
      </c>
      <c r="AH161">
        <v>1.7829999999999999</v>
      </c>
      <c r="AI161">
        <v>0.98799999999999999</v>
      </c>
    </row>
    <row r="162" spans="1:35" x14ac:dyDescent="0.35">
      <c r="A162">
        <v>202</v>
      </c>
      <c r="B162">
        <v>202</v>
      </c>
      <c r="C162" t="s">
        <v>38</v>
      </c>
      <c r="D162" t="s">
        <v>39</v>
      </c>
      <c r="E162">
        <v>1</v>
      </c>
      <c r="F162" t="s">
        <v>373</v>
      </c>
      <c r="G162">
        <v>1</v>
      </c>
      <c r="H162">
        <v>3</v>
      </c>
      <c r="I162">
        <v>3</v>
      </c>
      <c r="J162">
        <v>17</v>
      </c>
      <c r="K162">
        <v>47</v>
      </c>
      <c r="L162">
        <v>47</v>
      </c>
      <c r="M162">
        <v>2</v>
      </c>
      <c r="N162" t="s">
        <v>87</v>
      </c>
      <c r="O162" t="s">
        <v>42</v>
      </c>
      <c r="P162" t="s">
        <v>50</v>
      </c>
      <c r="Q162" t="s">
        <v>51</v>
      </c>
      <c r="R162" t="s">
        <v>45</v>
      </c>
      <c r="S162" t="s">
        <v>46</v>
      </c>
      <c r="T162" t="s">
        <v>88</v>
      </c>
      <c r="U162">
        <v>4</v>
      </c>
      <c r="V162" t="s">
        <v>104</v>
      </c>
      <c r="W162" t="s">
        <v>161</v>
      </c>
      <c r="X162" t="s">
        <v>230</v>
      </c>
      <c r="Y162">
        <v>2</v>
      </c>
      <c r="Z162">
        <v>4</v>
      </c>
      <c r="AA162">
        <v>48</v>
      </c>
      <c r="AB162">
        <v>1.3280000000000001</v>
      </c>
      <c r="AC162" t="s">
        <v>230</v>
      </c>
      <c r="AD162">
        <v>4</v>
      </c>
      <c r="AE162">
        <v>5</v>
      </c>
      <c r="AF162">
        <v>0</v>
      </c>
      <c r="AG162">
        <v>2.0489999999999999</v>
      </c>
      <c r="AH162">
        <v>0.433</v>
      </c>
      <c r="AI162">
        <v>1.32</v>
      </c>
    </row>
    <row r="163" spans="1:35" x14ac:dyDescent="0.35">
      <c r="A163">
        <v>202</v>
      </c>
      <c r="B163">
        <v>202</v>
      </c>
      <c r="C163" t="s">
        <v>38</v>
      </c>
      <c r="D163" t="s">
        <v>39</v>
      </c>
      <c r="E163">
        <v>1</v>
      </c>
      <c r="F163" t="s">
        <v>373</v>
      </c>
      <c r="G163">
        <v>1</v>
      </c>
      <c r="H163">
        <v>3</v>
      </c>
      <c r="I163">
        <v>3</v>
      </c>
      <c r="J163">
        <v>18</v>
      </c>
      <c r="K163">
        <v>38</v>
      </c>
      <c r="L163">
        <v>38</v>
      </c>
      <c r="M163">
        <v>2</v>
      </c>
      <c r="N163" t="s">
        <v>65</v>
      </c>
      <c r="O163" t="s">
        <v>42</v>
      </c>
      <c r="P163" t="s">
        <v>66</v>
      </c>
      <c r="Q163" t="s">
        <v>67</v>
      </c>
      <c r="R163" t="s">
        <v>62</v>
      </c>
      <c r="S163" t="s">
        <v>63</v>
      </c>
      <c r="T163" t="s">
        <v>68</v>
      </c>
      <c r="U163">
        <v>4</v>
      </c>
      <c r="V163" t="s">
        <v>120</v>
      </c>
      <c r="W163" t="s">
        <v>197</v>
      </c>
      <c r="X163" t="s">
        <v>213</v>
      </c>
      <c r="Y163">
        <v>1</v>
      </c>
      <c r="Z163">
        <v>4</v>
      </c>
      <c r="AA163">
        <v>48</v>
      </c>
      <c r="AB163">
        <v>1.177</v>
      </c>
      <c r="AC163" t="s">
        <v>120</v>
      </c>
      <c r="AD163">
        <v>2</v>
      </c>
      <c r="AE163">
        <v>1</v>
      </c>
      <c r="AF163">
        <v>0</v>
      </c>
      <c r="AG163">
        <v>2.3490000000000002</v>
      </c>
      <c r="AH163">
        <v>0.2</v>
      </c>
      <c r="AI163">
        <v>1.173</v>
      </c>
    </row>
    <row r="164" spans="1:35" x14ac:dyDescent="0.35">
      <c r="A164">
        <v>202</v>
      </c>
      <c r="B164">
        <v>202</v>
      </c>
      <c r="C164" t="s">
        <v>38</v>
      </c>
      <c r="D164" t="s">
        <v>39</v>
      </c>
      <c r="E164">
        <v>1</v>
      </c>
      <c r="F164" t="s">
        <v>373</v>
      </c>
      <c r="G164">
        <v>1</v>
      </c>
      <c r="H164">
        <v>3</v>
      </c>
      <c r="I164">
        <v>3</v>
      </c>
      <c r="J164">
        <v>19</v>
      </c>
      <c r="K164">
        <v>42</v>
      </c>
      <c r="L164">
        <v>42</v>
      </c>
      <c r="M164">
        <v>2</v>
      </c>
      <c r="N164" t="s">
        <v>113</v>
      </c>
      <c r="O164" t="s">
        <v>42</v>
      </c>
      <c r="P164" t="s">
        <v>102</v>
      </c>
      <c r="Q164" t="s">
        <v>103</v>
      </c>
      <c r="R164" t="s">
        <v>80</v>
      </c>
      <c r="S164" t="s">
        <v>81</v>
      </c>
      <c r="T164" t="s">
        <v>114</v>
      </c>
      <c r="U164">
        <v>1</v>
      </c>
      <c r="V164" t="s">
        <v>122</v>
      </c>
      <c r="W164" t="s">
        <v>210</v>
      </c>
      <c r="X164" t="s">
        <v>195</v>
      </c>
      <c r="Y164">
        <v>2</v>
      </c>
      <c r="Z164">
        <v>4</v>
      </c>
      <c r="AA164">
        <v>48</v>
      </c>
      <c r="AB164">
        <v>1.026</v>
      </c>
      <c r="AC164" t="s">
        <v>195</v>
      </c>
      <c r="AD164">
        <v>4</v>
      </c>
      <c r="AE164">
        <v>4</v>
      </c>
      <c r="AF164">
        <v>0</v>
      </c>
      <c r="AG164">
        <v>1.78</v>
      </c>
      <c r="AH164">
        <v>0.81599999999999995</v>
      </c>
      <c r="AI164">
        <v>1.0229999999999999</v>
      </c>
    </row>
    <row r="165" spans="1:35" x14ac:dyDescent="0.35">
      <c r="A165">
        <v>202</v>
      </c>
      <c r="B165">
        <v>202</v>
      </c>
      <c r="C165" t="s">
        <v>38</v>
      </c>
      <c r="D165" t="s">
        <v>39</v>
      </c>
      <c r="E165">
        <v>1</v>
      </c>
      <c r="F165" t="s">
        <v>373</v>
      </c>
      <c r="G165">
        <v>1</v>
      </c>
      <c r="H165">
        <v>3</v>
      </c>
      <c r="I165">
        <v>3</v>
      </c>
      <c r="J165">
        <v>20</v>
      </c>
      <c r="K165">
        <v>9</v>
      </c>
      <c r="L165">
        <v>9</v>
      </c>
      <c r="M165">
        <v>1</v>
      </c>
      <c r="N165" t="s">
        <v>55</v>
      </c>
      <c r="O165" t="s">
        <v>42</v>
      </c>
      <c r="P165" t="s">
        <v>56</v>
      </c>
      <c r="Q165" t="s">
        <v>57</v>
      </c>
      <c r="R165" t="s">
        <v>45</v>
      </c>
      <c r="S165" t="s">
        <v>46</v>
      </c>
      <c r="T165" t="s">
        <v>58</v>
      </c>
      <c r="U165">
        <v>5</v>
      </c>
      <c r="V165" t="s">
        <v>108</v>
      </c>
      <c r="W165" t="s">
        <v>151</v>
      </c>
      <c r="X165" t="s">
        <v>255</v>
      </c>
      <c r="Y165">
        <v>1</v>
      </c>
      <c r="Z165">
        <v>4</v>
      </c>
      <c r="AA165">
        <v>48</v>
      </c>
      <c r="AB165">
        <v>1.2569999999999999</v>
      </c>
      <c r="AC165" t="s">
        <v>255</v>
      </c>
      <c r="AD165">
        <v>4</v>
      </c>
      <c r="AE165">
        <v>1</v>
      </c>
      <c r="AF165">
        <v>0</v>
      </c>
      <c r="AG165">
        <v>2.274</v>
      </c>
      <c r="AH165">
        <v>0.41599999999999998</v>
      </c>
      <c r="AI165">
        <v>1.254</v>
      </c>
    </row>
    <row r="166" spans="1:35" x14ac:dyDescent="0.35">
      <c r="A166">
        <v>202</v>
      </c>
      <c r="B166">
        <v>202</v>
      </c>
      <c r="C166" t="s">
        <v>38</v>
      </c>
      <c r="D166" t="s">
        <v>39</v>
      </c>
      <c r="E166">
        <v>1</v>
      </c>
      <c r="F166" t="s">
        <v>373</v>
      </c>
      <c r="G166">
        <v>1</v>
      </c>
      <c r="H166">
        <v>3</v>
      </c>
      <c r="I166">
        <v>3</v>
      </c>
      <c r="J166">
        <v>21</v>
      </c>
      <c r="K166">
        <v>37</v>
      </c>
      <c r="L166">
        <v>37</v>
      </c>
      <c r="M166">
        <v>2</v>
      </c>
      <c r="N166" t="s">
        <v>119</v>
      </c>
      <c r="O166" t="s">
        <v>42</v>
      </c>
      <c r="P166" t="s">
        <v>66</v>
      </c>
      <c r="Q166" t="s">
        <v>67</v>
      </c>
      <c r="R166" t="s">
        <v>80</v>
      </c>
      <c r="S166" t="s">
        <v>81</v>
      </c>
      <c r="T166" t="s">
        <v>120</v>
      </c>
      <c r="U166">
        <v>2</v>
      </c>
      <c r="V166" t="s">
        <v>82</v>
      </c>
      <c r="W166" t="s">
        <v>233</v>
      </c>
      <c r="X166" t="s">
        <v>191</v>
      </c>
      <c r="Y166">
        <v>2</v>
      </c>
      <c r="Z166">
        <v>4</v>
      </c>
      <c r="AA166">
        <v>48</v>
      </c>
      <c r="AB166">
        <v>1.1459999999999999</v>
      </c>
      <c r="AC166" t="s">
        <v>82</v>
      </c>
      <c r="AD166">
        <v>3</v>
      </c>
      <c r="AE166">
        <v>4</v>
      </c>
      <c r="AF166">
        <v>0</v>
      </c>
      <c r="AG166">
        <v>2.113</v>
      </c>
      <c r="AH166">
        <v>0.3</v>
      </c>
      <c r="AI166">
        <v>1.1499999999999999</v>
      </c>
    </row>
    <row r="167" spans="1:35" x14ac:dyDescent="0.35">
      <c r="A167">
        <v>202</v>
      </c>
      <c r="B167">
        <v>202</v>
      </c>
      <c r="C167" t="s">
        <v>38</v>
      </c>
      <c r="D167" t="s">
        <v>39</v>
      </c>
      <c r="E167">
        <v>1</v>
      </c>
      <c r="F167" t="s">
        <v>373</v>
      </c>
      <c r="G167">
        <v>1</v>
      </c>
      <c r="H167">
        <v>3</v>
      </c>
      <c r="I167">
        <v>3</v>
      </c>
      <c r="J167">
        <v>22</v>
      </c>
      <c r="K167">
        <v>1</v>
      </c>
      <c r="L167">
        <v>1</v>
      </c>
      <c r="M167">
        <v>1</v>
      </c>
      <c r="N167" t="s">
        <v>109</v>
      </c>
      <c r="O167" t="s">
        <v>42</v>
      </c>
      <c r="P167" t="s">
        <v>98</v>
      </c>
      <c r="Q167" t="s">
        <v>99</v>
      </c>
      <c r="R167" t="s">
        <v>45</v>
      </c>
      <c r="S167" t="s">
        <v>46</v>
      </c>
      <c r="T167" t="s">
        <v>110</v>
      </c>
      <c r="U167">
        <v>2</v>
      </c>
      <c r="V167" t="s">
        <v>100</v>
      </c>
      <c r="W167" t="s">
        <v>238</v>
      </c>
      <c r="X167" t="s">
        <v>193</v>
      </c>
      <c r="Y167">
        <v>1</v>
      </c>
      <c r="Z167">
        <v>4</v>
      </c>
      <c r="AA167">
        <v>48</v>
      </c>
      <c r="AB167">
        <v>1.3959999999999999</v>
      </c>
      <c r="AC167" t="s">
        <v>100</v>
      </c>
      <c r="AD167">
        <v>2</v>
      </c>
      <c r="AE167">
        <v>5</v>
      </c>
      <c r="AF167">
        <v>0</v>
      </c>
      <c r="AG167">
        <v>3.649</v>
      </c>
      <c r="AH167">
        <v>0.45</v>
      </c>
      <c r="AI167">
        <v>1.391</v>
      </c>
    </row>
    <row r="168" spans="1:35" x14ac:dyDescent="0.35">
      <c r="A168">
        <v>202</v>
      </c>
      <c r="B168">
        <v>202</v>
      </c>
      <c r="C168" t="s">
        <v>38</v>
      </c>
      <c r="D168" t="s">
        <v>39</v>
      </c>
      <c r="E168">
        <v>1</v>
      </c>
      <c r="F168" t="s">
        <v>373</v>
      </c>
      <c r="G168">
        <v>1</v>
      </c>
      <c r="H168">
        <v>3</v>
      </c>
      <c r="I168">
        <v>3</v>
      </c>
      <c r="J168">
        <v>23</v>
      </c>
      <c r="K168">
        <v>44</v>
      </c>
      <c r="L168">
        <v>44</v>
      </c>
      <c r="M168">
        <v>2</v>
      </c>
      <c r="N168" t="s">
        <v>91</v>
      </c>
      <c r="O168" t="s">
        <v>42</v>
      </c>
      <c r="P168" t="s">
        <v>92</v>
      </c>
      <c r="Q168" t="s">
        <v>93</v>
      </c>
      <c r="R168" t="s">
        <v>62</v>
      </c>
      <c r="S168" t="s">
        <v>63</v>
      </c>
      <c r="T168" t="s">
        <v>94</v>
      </c>
      <c r="U168">
        <v>4</v>
      </c>
      <c r="V168" t="s">
        <v>68</v>
      </c>
      <c r="W168" t="s">
        <v>204</v>
      </c>
      <c r="X168" t="s">
        <v>141</v>
      </c>
      <c r="Y168">
        <v>2</v>
      </c>
      <c r="Z168">
        <v>4</v>
      </c>
      <c r="AA168">
        <v>48</v>
      </c>
      <c r="AB168">
        <v>1.508</v>
      </c>
      <c r="AC168" t="s">
        <v>68</v>
      </c>
      <c r="AD168">
        <v>3</v>
      </c>
      <c r="AE168">
        <v>2</v>
      </c>
      <c r="AF168">
        <v>0</v>
      </c>
      <c r="AG168">
        <v>3.15</v>
      </c>
      <c r="AH168">
        <v>0.51600000000000001</v>
      </c>
      <c r="AI168">
        <v>1.5029999999999999</v>
      </c>
    </row>
    <row r="169" spans="1:35" x14ac:dyDescent="0.35">
      <c r="A169">
        <v>202</v>
      </c>
      <c r="B169">
        <v>202</v>
      </c>
      <c r="C169" t="s">
        <v>38</v>
      </c>
      <c r="D169" t="s">
        <v>39</v>
      </c>
      <c r="E169">
        <v>1</v>
      </c>
      <c r="F169" t="s">
        <v>373</v>
      </c>
      <c r="G169">
        <v>1</v>
      </c>
      <c r="H169">
        <v>3</v>
      </c>
      <c r="I169">
        <v>3</v>
      </c>
      <c r="J169">
        <v>24</v>
      </c>
      <c r="K169">
        <v>4</v>
      </c>
      <c r="L169">
        <v>4</v>
      </c>
      <c r="M169">
        <v>1</v>
      </c>
      <c r="N169" t="s">
        <v>69</v>
      </c>
      <c r="O169" t="s">
        <v>42</v>
      </c>
      <c r="P169" t="s">
        <v>70</v>
      </c>
      <c r="Q169" t="s">
        <v>71</v>
      </c>
      <c r="R169" t="s">
        <v>62</v>
      </c>
      <c r="S169" t="s">
        <v>63</v>
      </c>
      <c r="T169" t="s">
        <v>72</v>
      </c>
      <c r="U169">
        <v>1</v>
      </c>
      <c r="V169" t="s">
        <v>64</v>
      </c>
      <c r="W169" t="s">
        <v>128</v>
      </c>
      <c r="X169" t="s">
        <v>259</v>
      </c>
      <c r="Y169">
        <v>2</v>
      </c>
      <c r="Z169">
        <v>4</v>
      </c>
      <c r="AA169">
        <v>48</v>
      </c>
      <c r="AB169">
        <v>1.389</v>
      </c>
      <c r="AC169" t="s">
        <v>64</v>
      </c>
      <c r="AD169">
        <v>3</v>
      </c>
      <c r="AE169">
        <v>5</v>
      </c>
      <c r="AF169">
        <v>0</v>
      </c>
      <c r="AG169">
        <v>3.6520000000000001</v>
      </c>
      <c r="AH169">
        <v>0.48299999999999998</v>
      </c>
      <c r="AI169">
        <v>1.385</v>
      </c>
    </row>
    <row r="170" spans="1:35" x14ac:dyDescent="0.35">
      <c r="A170">
        <v>202</v>
      </c>
      <c r="B170">
        <v>202</v>
      </c>
      <c r="C170" t="s">
        <v>38</v>
      </c>
      <c r="D170" t="s">
        <v>39</v>
      </c>
      <c r="E170">
        <v>1</v>
      </c>
      <c r="F170" t="s">
        <v>373</v>
      </c>
      <c r="G170">
        <v>1</v>
      </c>
      <c r="H170">
        <v>3</v>
      </c>
      <c r="I170">
        <v>3</v>
      </c>
      <c r="J170">
        <v>25</v>
      </c>
      <c r="K170">
        <v>50</v>
      </c>
      <c r="L170">
        <v>50</v>
      </c>
      <c r="M170">
        <v>2</v>
      </c>
      <c r="N170" t="s">
        <v>192</v>
      </c>
      <c r="O170" t="s">
        <v>124</v>
      </c>
      <c r="P170" t="s">
        <v>130</v>
      </c>
      <c r="Q170" t="s">
        <v>131</v>
      </c>
      <c r="R170" t="s">
        <v>147</v>
      </c>
      <c r="S170" t="s">
        <v>63</v>
      </c>
      <c r="T170" t="s">
        <v>193</v>
      </c>
      <c r="U170">
        <v>1</v>
      </c>
      <c r="V170" t="s">
        <v>155</v>
      </c>
      <c r="W170" t="s">
        <v>82</v>
      </c>
      <c r="X170" t="s">
        <v>257</v>
      </c>
      <c r="Y170">
        <v>2</v>
      </c>
      <c r="Z170">
        <v>4</v>
      </c>
      <c r="AA170">
        <v>48</v>
      </c>
      <c r="AB170">
        <v>1.4690000000000001</v>
      </c>
      <c r="AC170" t="s">
        <v>155</v>
      </c>
      <c r="AD170">
        <v>3</v>
      </c>
      <c r="AE170">
        <v>5</v>
      </c>
      <c r="AF170">
        <v>0</v>
      </c>
      <c r="AG170">
        <v>3.0870000000000002</v>
      </c>
      <c r="AH170">
        <v>0.58299999999999996</v>
      </c>
      <c r="AI170">
        <v>1.4630000000000001</v>
      </c>
    </row>
    <row r="171" spans="1:35" x14ac:dyDescent="0.35">
      <c r="A171">
        <v>202</v>
      </c>
      <c r="B171">
        <v>202</v>
      </c>
      <c r="C171" t="s">
        <v>38</v>
      </c>
      <c r="D171" t="s">
        <v>39</v>
      </c>
      <c r="E171">
        <v>1</v>
      </c>
      <c r="F171" t="s">
        <v>373</v>
      </c>
      <c r="G171">
        <v>1</v>
      </c>
      <c r="H171">
        <v>3</v>
      </c>
      <c r="I171">
        <v>3</v>
      </c>
      <c r="J171">
        <v>26</v>
      </c>
      <c r="K171">
        <v>14</v>
      </c>
      <c r="L171">
        <v>14</v>
      </c>
      <c r="M171">
        <v>1</v>
      </c>
      <c r="N171" t="s">
        <v>162</v>
      </c>
      <c r="O171" t="s">
        <v>124</v>
      </c>
      <c r="P171" t="s">
        <v>163</v>
      </c>
      <c r="Q171" t="s">
        <v>164</v>
      </c>
      <c r="R171" t="s">
        <v>132</v>
      </c>
      <c r="S171" t="s">
        <v>81</v>
      </c>
      <c r="T171" t="s">
        <v>165</v>
      </c>
      <c r="U171">
        <v>5</v>
      </c>
      <c r="V171" t="s">
        <v>179</v>
      </c>
      <c r="W171" t="s">
        <v>118</v>
      </c>
      <c r="X171" t="s">
        <v>247</v>
      </c>
      <c r="Y171">
        <v>2</v>
      </c>
      <c r="Z171">
        <v>4</v>
      </c>
      <c r="AA171">
        <v>48</v>
      </c>
      <c r="AB171">
        <v>1.3260000000000001</v>
      </c>
      <c r="AC171" t="s">
        <v>179</v>
      </c>
      <c r="AD171">
        <v>3</v>
      </c>
      <c r="AE171">
        <v>1</v>
      </c>
      <c r="AF171">
        <v>0</v>
      </c>
      <c r="AG171">
        <v>2.5529999999999999</v>
      </c>
      <c r="AH171">
        <v>1.7000000000000001E-2</v>
      </c>
      <c r="AI171">
        <v>1.32</v>
      </c>
    </row>
    <row r="172" spans="1:35" x14ac:dyDescent="0.35">
      <c r="A172">
        <v>202</v>
      </c>
      <c r="B172">
        <v>202</v>
      </c>
      <c r="C172" t="s">
        <v>38</v>
      </c>
      <c r="D172" t="s">
        <v>39</v>
      </c>
      <c r="E172">
        <v>1</v>
      </c>
      <c r="F172" t="s">
        <v>373</v>
      </c>
      <c r="G172">
        <v>1</v>
      </c>
      <c r="H172">
        <v>3</v>
      </c>
      <c r="I172">
        <v>3</v>
      </c>
      <c r="J172">
        <v>27</v>
      </c>
      <c r="K172">
        <v>15</v>
      </c>
      <c r="L172">
        <v>15</v>
      </c>
      <c r="M172">
        <v>1</v>
      </c>
      <c r="N172" t="s">
        <v>156</v>
      </c>
      <c r="O172" t="s">
        <v>124</v>
      </c>
      <c r="P172" t="s">
        <v>157</v>
      </c>
      <c r="Q172" t="s">
        <v>158</v>
      </c>
      <c r="R172" t="s">
        <v>132</v>
      </c>
      <c r="S172" t="s">
        <v>81</v>
      </c>
      <c r="T172" t="s">
        <v>159</v>
      </c>
      <c r="U172">
        <v>1</v>
      </c>
      <c r="V172" t="s">
        <v>171</v>
      </c>
      <c r="W172" t="s">
        <v>104</v>
      </c>
      <c r="X172" t="s">
        <v>259</v>
      </c>
      <c r="Y172">
        <v>1</v>
      </c>
      <c r="Z172">
        <v>4</v>
      </c>
      <c r="AA172">
        <v>48</v>
      </c>
      <c r="AB172">
        <v>1.2849999999999999</v>
      </c>
      <c r="AC172" t="s">
        <v>171</v>
      </c>
      <c r="AD172">
        <v>2</v>
      </c>
      <c r="AE172">
        <v>2</v>
      </c>
      <c r="AF172">
        <v>0</v>
      </c>
      <c r="AG172">
        <v>1.978</v>
      </c>
      <c r="AH172">
        <v>0.36599999999999999</v>
      </c>
      <c r="AI172">
        <v>1.2849999999999999</v>
      </c>
    </row>
    <row r="173" spans="1:35" x14ac:dyDescent="0.35">
      <c r="A173">
        <v>202</v>
      </c>
      <c r="B173">
        <v>202</v>
      </c>
      <c r="C173" t="s">
        <v>38</v>
      </c>
      <c r="D173" t="s">
        <v>39</v>
      </c>
      <c r="E173">
        <v>1</v>
      </c>
      <c r="F173" t="s">
        <v>373</v>
      </c>
      <c r="G173">
        <v>1</v>
      </c>
      <c r="H173">
        <v>3</v>
      </c>
      <c r="I173">
        <v>3</v>
      </c>
      <c r="J173">
        <v>28</v>
      </c>
      <c r="K173">
        <v>19</v>
      </c>
      <c r="L173">
        <v>19</v>
      </c>
      <c r="M173">
        <v>1</v>
      </c>
      <c r="N173" t="s">
        <v>134</v>
      </c>
      <c r="O173" t="s">
        <v>124</v>
      </c>
      <c r="P173" t="s">
        <v>135</v>
      </c>
      <c r="Q173" t="s">
        <v>136</v>
      </c>
      <c r="R173" t="s">
        <v>127</v>
      </c>
      <c r="S173" t="s">
        <v>46</v>
      </c>
      <c r="T173" t="s">
        <v>137</v>
      </c>
      <c r="U173">
        <v>2</v>
      </c>
      <c r="V173" t="s">
        <v>189</v>
      </c>
      <c r="W173" t="s">
        <v>216</v>
      </c>
      <c r="X173" t="s">
        <v>72</v>
      </c>
      <c r="Y173">
        <v>2</v>
      </c>
      <c r="Z173">
        <v>4</v>
      </c>
      <c r="AA173">
        <v>48</v>
      </c>
      <c r="AB173">
        <v>1.3759999999999999</v>
      </c>
      <c r="AC173" t="s">
        <v>72</v>
      </c>
      <c r="AD173">
        <v>4</v>
      </c>
      <c r="AE173">
        <v>4</v>
      </c>
      <c r="AF173">
        <v>0</v>
      </c>
      <c r="AG173">
        <v>2.512</v>
      </c>
      <c r="AH173">
        <v>0.41599999999999998</v>
      </c>
      <c r="AI173">
        <v>1.3759999999999999</v>
      </c>
    </row>
    <row r="174" spans="1:35" x14ac:dyDescent="0.35">
      <c r="A174">
        <v>202</v>
      </c>
      <c r="B174">
        <v>202</v>
      </c>
      <c r="C174" t="s">
        <v>38</v>
      </c>
      <c r="D174" t="s">
        <v>39</v>
      </c>
      <c r="E174">
        <v>1</v>
      </c>
      <c r="F174" t="s">
        <v>373</v>
      </c>
      <c r="G174">
        <v>1</v>
      </c>
      <c r="H174">
        <v>3</v>
      </c>
      <c r="I174">
        <v>3</v>
      </c>
      <c r="J174">
        <v>29</v>
      </c>
      <c r="K174">
        <v>54</v>
      </c>
      <c r="L174">
        <v>54</v>
      </c>
      <c r="M174">
        <v>2</v>
      </c>
      <c r="N174" t="s">
        <v>142</v>
      </c>
      <c r="O174" t="s">
        <v>124</v>
      </c>
      <c r="P174" t="s">
        <v>143</v>
      </c>
      <c r="Q174" t="s">
        <v>144</v>
      </c>
      <c r="R174" t="s">
        <v>132</v>
      </c>
      <c r="S174" t="s">
        <v>81</v>
      </c>
      <c r="T174" t="s">
        <v>145</v>
      </c>
      <c r="U174">
        <v>2</v>
      </c>
      <c r="V174" t="s">
        <v>133</v>
      </c>
      <c r="W174" t="s">
        <v>238</v>
      </c>
      <c r="X174" t="s">
        <v>96</v>
      </c>
      <c r="Y174">
        <v>2</v>
      </c>
      <c r="Z174">
        <v>4</v>
      </c>
      <c r="AA174">
        <v>48</v>
      </c>
      <c r="AB174">
        <v>1.286</v>
      </c>
      <c r="AC174" t="s">
        <v>145</v>
      </c>
      <c r="AD174">
        <v>1</v>
      </c>
      <c r="AE174">
        <v>2</v>
      </c>
      <c r="AF174">
        <v>1</v>
      </c>
      <c r="AG174">
        <v>2.5670000000000002</v>
      </c>
      <c r="AH174">
        <v>0.28299999999999997</v>
      </c>
      <c r="AI174">
        <v>1.282</v>
      </c>
    </row>
    <row r="175" spans="1:35" x14ac:dyDescent="0.35">
      <c r="A175">
        <v>202</v>
      </c>
      <c r="B175">
        <v>202</v>
      </c>
      <c r="C175" t="s">
        <v>38</v>
      </c>
      <c r="D175" t="s">
        <v>39</v>
      </c>
      <c r="E175">
        <v>1</v>
      </c>
      <c r="F175" t="s">
        <v>373</v>
      </c>
      <c r="G175">
        <v>1</v>
      </c>
      <c r="H175">
        <v>3</v>
      </c>
      <c r="I175">
        <v>3</v>
      </c>
      <c r="J175">
        <v>30</v>
      </c>
      <c r="K175">
        <v>23</v>
      </c>
      <c r="L175">
        <v>23</v>
      </c>
      <c r="M175">
        <v>1</v>
      </c>
      <c r="N175" t="s">
        <v>176</v>
      </c>
      <c r="O175" t="s">
        <v>124</v>
      </c>
      <c r="P175" t="s">
        <v>177</v>
      </c>
      <c r="Q175" t="s">
        <v>178</v>
      </c>
      <c r="R175" t="s">
        <v>132</v>
      </c>
      <c r="S175" t="s">
        <v>81</v>
      </c>
      <c r="T175" t="s">
        <v>179</v>
      </c>
      <c r="U175">
        <v>1</v>
      </c>
      <c r="V175" t="s">
        <v>199</v>
      </c>
      <c r="W175" t="s">
        <v>249</v>
      </c>
      <c r="X175" t="s">
        <v>88</v>
      </c>
      <c r="Y175">
        <v>1</v>
      </c>
      <c r="Z175">
        <v>4</v>
      </c>
      <c r="AA175">
        <v>48</v>
      </c>
      <c r="AB175">
        <v>1.1060000000000001</v>
      </c>
      <c r="AC175" t="s">
        <v>179</v>
      </c>
      <c r="AD175">
        <v>1</v>
      </c>
      <c r="AE175">
        <v>1</v>
      </c>
      <c r="AF175">
        <v>1</v>
      </c>
      <c r="AG175">
        <v>1.643</v>
      </c>
      <c r="AH175">
        <v>3.0339999999999998</v>
      </c>
      <c r="AI175">
        <v>1.105</v>
      </c>
    </row>
    <row r="176" spans="1:35" x14ac:dyDescent="0.35">
      <c r="A176">
        <v>202</v>
      </c>
      <c r="B176">
        <v>202</v>
      </c>
      <c r="C176" t="s">
        <v>38</v>
      </c>
      <c r="D176" t="s">
        <v>39</v>
      </c>
      <c r="E176">
        <v>1</v>
      </c>
      <c r="F176" t="s">
        <v>373</v>
      </c>
      <c r="G176">
        <v>1</v>
      </c>
      <c r="H176">
        <v>3</v>
      </c>
      <c r="I176">
        <v>3</v>
      </c>
      <c r="J176">
        <v>31</v>
      </c>
      <c r="K176">
        <v>59</v>
      </c>
      <c r="L176">
        <v>59</v>
      </c>
      <c r="M176">
        <v>2</v>
      </c>
      <c r="N176" t="s">
        <v>184</v>
      </c>
      <c r="O176" t="s">
        <v>124</v>
      </c>
      <c r="P176" t="s">
        <v>185</v>
      </c>
      <c r="Q176" t="s">
        <v>186</v>
      </c>
      <c r="R176" t="s">
        <v>127</v>
      </c>
      <c r="S176" t="s">
        <v>46</v>
      </c>
      <c r="T176" t="s">
        <v>187</v>
      </c>
      <c r="U176">
        <v>5</v>
      </c>
      <c r="V176" t="s">
        <v>128</v>
      </c>
      <c r="W176" t="s">
        <v>210</v>
      </c>
      <c r="X176" t="s">
        <v>94</v>
      </c>
      <c r="Y176">
        <v>2</v>
      </c>
      <c r="Z176">
        <v>4</v>
      </c>
      <c r="AA176">
        <v>48</v>
      </c>
      <c r="AB176">
        <v>1.216</v>
      </c>
      <c r="AC176" t="s">
        <v>187</v>
      </c>
      <c r="AD176">
        <v>1</v>
      </c>
      <c r="AE176">
        <v>5</v>
      </c>
      <c r="AF176">
        <v>1</v>
      </c>
      <c r="AG176">
        <v>1.861</v>
      </c>
      <c r="AH176">
        <v>0.25</v>
      </c>
      <c r="AI176">
        <v>1.2190000000000001</v>
      </c>
    </row>
    <row r="177" spans="1:35" x14ac:dyDescent="0.35">
      <c r="A177">
        <v>202</v>
      </c>
      <c r="B177">
        <v>202</v>
      </c>
      <c r="C177" t="s">
        <v>38</v>
      </c>
      <c r="D177" t="s">
        <v>39</v>
      </c>
      <c r="E177">
        <v>1</v>
      </c>
      <c r="F177" t="s">
        <v>373</v>
      </c>
      <c r="G177">
        <v>1</v>
      </c>
      <c r="H177">
        <v>3</v>
      </c>
      <c r="I177">
        <v>3</v>
      </c>
      <c r="J177">
        <v>32</v>
      </c>
      <c r="K177">
        <v>55</v>
      </c>
      <c r="L177">
        <v>55</v>
      </c>
      <c r="M177">
        <v>2</v>
      </c>
      <c r="N177" t="s">
        <v>138</v>
      </c>
      <c r="O177" t="s">
        <v>124</v>
      </c>
      <c r="P177" t="s">
        <v>139</v>
      </c>
      <c r="Q177" t="s">
        <v>140</v>
      </c>
      <c r="R177" t="s">
        <v>132</v>
      </c>
      <c r="S177" t="s">
        <v>81</v>
      </c>
      <c r="T177" t="s">
        <v>141</v>
      </c>
      <c r="U177">
        <v>1</v>
      </c>
      <c r="V177" t="s">
        <v>159</v>
      </c>
      <c r="W177" t="s">
        <v>222</v>
      </c>
      <c r="X177" t="s">
        <v>116</v>
      </c>
      <c r="Y177">
        <v>2</v>
      </c>
      <c r="Z177">
        <v>4</v>
      </c>
      <c r="AA177">
        <v>48</v>
      </c>
      <c r="AB177">
        <v>1.117</v>
      </c>
      <c r="AC177" t="s">
        <v>141</v>
      </c>
      <c r="AD177">
        <v>1</v>
      </c>
      <c r="AE177">
        <v>1</v>
      </c>
      <c r="AF177">
        <v>1</v>
      </c>
      <c r="AG177">
        <v>0.96299999999999997</v>
      </c>
      <c r="AH177">
        <v>2.734</v>
      </c>
      <c r="AI177">
        <v>1.119</v>
      </c>
    </row>
    <row r="178" spans="1:35" x14ac:dyDescent="0.35">
      <c r="A178">
        <v>202</v>
      </c>
      <c r="B178">
        <v>202</v>
      </c>
      <c r="C178" t="s">
        <v>38</v>
      </c>
      <c r="D178" t="s">
        <v>39</v>
      </c>
      <c r="E178">
        <v>1</v>
      </c>
      <c r="F178" t="s">
        <v>373</v>
      </c>
      <c r="G178">
        <v>1</v>
      </c>
      <c r="H178">
        <v>3</v>
      </c>
      <c r="I178">
        <v>3</v>
      </c>
      <c r="J178">
        <v>33</v>
      </c>
      <c r="K178">
        <v>20</v>
      </c>
      <c r="L178">
        <v>20</v>
      </c>
      <c r="M178">
        <v>1</v>
      </c>
      <c r="N178" t="s">
        <v>149</v>
      </c>
      <c r="O178" t="s">
        <v>124</v>
      </c>
      <c r="P178" t="s">
        <v>135</v>
      </c>
      <c r="Q178" t="s">
        <v>136</v>
      </c>
      <c r="R178" t="s">
        <v>150</v>
      </c>
      <c r="S178" t="s">
        <v>53</v>
      </c>
      <c r="T178" t="s">
        <v>151</v>
      </c>
      <c r="U178">
        <v>5</v>
      </c>
      <c r="V178" t="s">
        <v>137</v>
      </c>
      <c r="W178" t="s">
        <v>245</v>
      </c>
      <c r="X178" t="s">
        <v>100</v>
      </c>
      <c r="Y178">
        <v>1</v>
      </c>
      <c r="Z178">
        <v>4</v>
      </c>
      <c r="AA178">
        <v>48</v>
      </c>
      <c r="AB178">
        <v>0.96899999999999997</v>
      </c>
      <c r="AC178" t="s">
        <v>100</v>
      </c>
      <c r="AD178">
        <v>4</v>
      </c>
      <c r="AE178">
        <v>1</v>
      </c>
      <c r="AF178">
        <v>0</v>
      </c>
      <c r="AG178">
        <v>2.12</v>
      </c>
      <c r="AH178">
        <v>1.05</v>
      </c>
      <c r="AI178">
        <v>0.96399999999999997</v>
      </c>
    </row>
    <row r="179" spans="1:35" x14ac:dyDescent="0.35">
      <c r="A179">
        <v>202</v>
      </c>
      <c r="B179">
        <v>202</v>
      </c>
      <c r="C179" t="s">
        <v>38</v>
      </c>
      <c r="D179" t="s">
        <v>39</v>
      </c>
      <c r="E179">
        <v>1</v>
      </c>
      <c r="F179" t="s">
        <v>373</v>
      </c>
      <c r="G179">
        <v>1</v>
      </c>
      <c r="H179">
        <v>3</v>
      </c>
      <c r="I179">
        <v>3</v>
      </c>
      <c r="J179">
        <v>34</v>
      </c>
      <c r="K179">
        <v>58</v>
      </c>
      <c r="L179">
        <v>58</v>
      </c>
      <c r="M179">
        <v>2</v>
      </c>
      <c r="N179" t="s">
        <v>190</v>
      </c>
      <c r="O179" t="s">
        <v>124</v>
      </c>
      <c r="P179" t="s">
        <v>181</v>
      </c>
      <c r="Q179" t="s">
        <v>182</v>
      </c>
      <c r="R179" t="s">
        <v>150</v>
      </c>
      <c r="S179" t="s">
        <v>53</v>
      </c>
      <c r="T179" t="s">
        <v>191</v>
      </c>
      <c r="U179">
        <v>1</v>
      </c>
      <c r="V179" t="s">
        <v>169</v>
      </c>
      <c r="W179" t="s">
        <v>122</v>
      </c>
      <c r="X179" t="s">
        <v>225</v>
      </c>
      <c r="Y179">
        <v>2</v>
      </c>
      <c r="Z179">
        <v>4</v>
      </c>
      <c r="AA179">
        <v>48</v>
      </c>
      <c r="AB179">
        <v>1.079</v>
      </c>
      <c r="AC179" t="s">
        <v>122</v>
      </c>
      <c r="AD179">
        <v>4</v>
      </c>
      <c r="AE179">
        <v>4</v>
      </c>
      <c r="AF179">
        <v>0</v>
      </c>
      <c r="AG179">
        <v>1.8520000000000001</v>
      </c>
      <c r="AH179">
        <v>0.316</v>
      </c>
      <c r="AI179">
        <v>1.0740000000000001</v>
      </c>
    </row>
    <row r="180" spans="1:35" x14ac:dyDescent="0.35">
      <c r="A180">
        <v>202</v>
      </c>
      <c r="B180">
        <v>202</v>
      </c>
      <c r="C180" t="s">
        <v>38</v>
      </c>
      <c r="D180" t="s">
        <v>39</v>
      </c>
      <c r="E180">
        <v>1</v>
      </c>
      <c r="F180" t="s">
        <v>373</v>
      </c>
      <c r="G180">
        <v>1</v>
      </c>
      <c r="H180">
        <v>3</v>
      </c>
      <c r="I180">
        <v>3</v>
      </c>
      <c r="J180">
        <v>35</v>
      </c>
      <c r="K180">
        <v>51</v>
      </c>
      <c r="L180">
        <v>51</v>
      </c>
      <c r="M180">
        <v>2</v>
      </c>
      <c r="N180" t="s">
        <v>194</v>
      </c>
      <c r="O180" t="s">
        <v>124</v>
      </c>
      <c r="P180" t="s">
        <v>167</v>
      </c>
      <c r="Q180" t="s">
        <v>168</v>
      </c>
      <c r="R180" t="s">
        <v>127</v>
      </c>
      <c r="S180" t="s">
        <v>46</v>
      </c>
      <c r="T180" t="s">
        <v>195</v>
      </c>
      <c r="U180">
        <v>5</v>
      </c>
      <c r="V180" t="s">
        <v>173</v>
      </c>
      <c r="W180" t="s">
        <v>228</v>
      </c>
      <c r="X180" t="s">
        <v>120</v>
      </c>
      <c r="Y180">
        <v>2</v>
      </c>
      <c r="Z180">
        <v>4</v>
      </c>
      <c r="AA180">
        <v>48</v>
      </c>
      <c r="AB180">
        <v>1.288</v>
      </c>
      <c r="AC180" t="s">
        <v>173</v>
      </c>
      <c r="AD180">
        <v>3</v>
      </c>
      <c r="AE180">
        <v>2</v>
      </c>
      <c r="AF180">
        <v>0</v>
      </c>
      <c r="AG180">
        <v>2.0950000000000002</v>
      </c>
      <c r="AH180">
        <v>0.3</v>
      </c>
      <c r="AI180">
        <v>1.282</v>
      </c>
    </row>
    <row r="181" spans="1:35" x14ac:dyDescent="0.35">
      <c r="A181">
        <v>202</v>
      </c>
      <c r="B181">
        <v>202</v>
      </c>
      <c r="C181" t="s">
        <v>38</v>
      </c>
      <c r="D181" t="s">
        <v>39</v>
      </c>
      <c r="E181">
        <v>1</v>
      </c>
      <c r="F181" t="s">
        <v>373</v>
      </c>
      <c r="G181">
        <v>1</v>
      </c>
      <c r="H181">
        <v>3</v>
      </c>
      <c r="I181">
        <v>3</v>
      </c>
      <c r="J181">
        <v>36</v>
      </c>
      <c r="K181">
        <v>13</v>
      </c>
      <c r="L181">
        <v>13</v>
      </c>
      <c r="M181">
        <v>1</v>
      </c>
      <c r="N181" t="s">
        <v>188</v>
      </c>
      <c r="O181" t="s">
        <v>124</v>
      </c>
      <c r="P181" t="s">
        <v>163</v>
      </c>
      <c r="Q181" t="s">
        <v>164</v>
      </c>
      <c r="R181" t="s">
        <v>127</v>
      </c>
      <c r="S181" t="s">
        <v>46</v>
      </c>
      <c r="T181" t="s">
        <v>189</v>
      </c>
      <c r="U181">
        <v>1</v>
      </c>
      <c r="V181" t="s">
        <v>165</v>
      </c>
      <c r="W181" t="s">
        <v>68</v>
      </c>
      <c r="X181" t="s">
        <v>213</v>
      </c>
      <c r="Y181">
        <v>1</v>
      </c>
      <c r="Z181">
        <v>4</v>
      </c>
      <c r="AA181">
        <v>48</v>
      </c>
      <c r="AB181">
        <v>1.397</v>
      </c>
      <c r="AC181" t="s">
        <v>189</v>
      </c>
      <c r="AD181">
        <v>1</v>
      </c>
      <c r="AE181">
        <v>1</v>
      </c>
      <c r="AF181">
        <v>1</v>
      </c>
      <c r="AG181">
        <v>1.41</v>
      </c>
      <c r="AH181">
        <v>0.39900000000000002</v>
      </c>
      <c r="AI181">
        <v>1.3939999999999999</v>
      </c>
    </row>
    <row r="182" spans="1:35" x14ac:dyDescent="0.35">
      <c r="A182">
        <v>202</v>
      </c>
      <c r="B182">
        <v>202</v>
      </c>
      <c r="C182" t="s">
        <v>38</v>
      </c>
      <c r="D182" t="s">
        <v>39</v>
      </c>
      <c r="E182">
        <v>1</v>
      </c>
      <c r="F182" t="s">
        <v>373</v>
      </c>
      <c r="G182">
        <v>1</v>
      </c>
      <c r="H182">
        <v>3</v>
      </c>
      <c r="I182">
        <v>3</v>
      </c>
      <c r="J182">
        <v>37</v>
      </c>
      <c r="K182">
        <v>56</v>
      </c>
      <c r="L182">
        <v>56</v>
      </c>
      <c r="M182">
        <v>2</v>
      </c>
      <c r="N182" t="s">
        <v>160</v>
      </c>
      <c r="O182" t="s">
        <v>124</v>
      </c>
      <c r="P182" t="s">
        <v>139</v>
      </c>
      <c r="Q182" t="s">
        <v>140</v>
      </c>
      <c r="R182" t="s">
        <v>147</v>
      </c>
      <c r="S182" t="s">
        <v>63</v>
      </c>
      <c r="T182" t="s">
        <v>161</v>
      </c>
      <c r="U182">
        <v>5</v>
      </c>
      <c r="V182" t="s">
        <v>141</v>
      </c>
      <c r="W182" t="s">
        <v>251</v>
      </c>
      <c r="X182" t="s">
        <v>76</v>
      </c>
      <c r="Y182">
        <v>1</v>
      </c>
      <c r="Z182">
        <v>4</v>
      </c>
      <c r="AA182">
        <v>48</v>
      </c>
      <c r="AB182">
        <v>1.4359999999999999</v>
      </c>
      <c r="AC182" t="s">
        <v>76</v>
      </c>
      <c r="AD182">
        <v>4</v>
      </c>
      <c r="AE182">
        <v>2</v>
      </c>
      <c r="AF182">
        <v>0</v>
      </c>
      <c r="AG182">
        <v>2.6269999999999998</v>
      </c>
      <c r="AH182">
        <v>0.316</v>
      </c>
      <c r="AI182">
        <v>1.4319999999999999</v>
      </c>
    </row>
    <row r="183" spans="1:35" x14ac:dyDescent="0.35">
      <c r="A183">
        <v>202</v>
      </c>
      <c r="B183">
        <v>202</v>
      </c>
      <c r="C183" t="s">
        <v>38</v>
      </c>
      <c r="D183" t="s">
        <v>39</v>
      </c>
      <c r="E183">
        <v>1</v>
      </c>
      <c r="F183" t="s">
        <v>373</v>
      </c>
      <c r="G183">
        <v>1</v>
      </c>
      <c r="H183">
        <v>3</v>
      </c>
      <c r="I183">
        <v>3</v>
      </c>
      <c r="J183">
        <v>38</v>
      </c>
      <c r="K183">
        <v>18</v>
      </c>
      <c r="L183">
        <v>18</v>
      </c>
      <c r="M183">
        <v>1</v>
      </c>
      <c r="N183" t="s">
        <v>174</v>
      </c>
      <c r="O183" t="s">
        <v>124</v>
      </c>
      <c r="P183" t="s">
        <v>153</v>
      </c>
      <c r="Q183" t="s">
        <v>154</v>
      </c>
      <c r="R183" t="s">
        <v>150</v>
      </c>
      <c r="S183" t="s">
        <v>53</v>
      </c>
      <c r="T183" t="s">
        <v>175</v>
      </c>
      <c r="U183">
        <v>4</v>
      </c>
      <c r="V183" t="s">
        <v>151</v>
      </c>
      <c r="W183" t="s">
        <v>204</v>
      </c>
      <c r="X183" t="s">
        <v>108</v>
      </c>
      <c r="Y183">
        <v>2</v>
      </c>
      <c r="Z183">
        <v>4</v>
      </c>
      <c r="AA183">
        <v>48</v>
      </c>
      <c r="AB183">
        <v>0.88700000000000001</v>
      </c>
      <c r="AC183" t="s">
        <v>175</v>
      </c>
      <c r="AD183">
        <v>1</v>
      </c>
      <c r="AE183">
        <v>4</v>
      </c>
      <c r="AF183">
        <v>1</v>
      </c>
      <c r="AG183">
        <v>1.018</v>
      </c>
      <c r="AH183">
        <v>0.55000000000000004</v>
      </c>
      <c r="AI183">
        <v>0.88100000000000001</v>
      </c>
    </row>
    <row r="184" spans="1:35" x14ac:dyDescent="0.35">
      <c r="A184">
        <v>202</v>
      </c>
      <c r="B184">
        <v>202</v>
      </c>
      <c r="C184" t="s">
        <v>38</v>
      </c>
      <c r="D184" t="s">
        <v>39</v>
      </c>
      <c r="E184">
        <v>1</v>
      </c>
      <c r="F184" t="s">
        <v>373</v>
      </c>
      <c r="G184">
        <v>1</v>
      </c>
      <c r="H184">
        <v>3</v>
      </c>
      <c r="I184">
        <v>3</v>
      </c>
      <c r="J184">
        <v>39</v>
      </c>
      <c r="K184">
        <v>53</v>
      </c>
      <c r="L184">
        <v>53</v>
      </c>
      <c r="M184">
        <v>2</v>
      </c>
      <c r="N184" t="s">
        <v>172</v>
      </c>
      <c r="O184" t="s">
        <v>124</v>
      </c>
      <c r="P184" t="s">
        <v>143</v>
      </c>
      <c r="Q184" t="s">
        <v>144</v>
      </c>
      <c r="R184" t="s">
        <v>127</v>
      </c>
      <c r="S184" t="s">
        <v>46</v>
      </c>
      <c r="T184" t="s">
        <v>173</v>
      </c>
      <c r="U184">
        <v>5</v>
      </c>
      <c r="V184" t="s">
        <v>145</v>
      </c>
      <c r="W184" t="s">
        <v>86</v>
      </c>
      <c r="X184" t="s">
        <v>243</v>
      </c>
      <c r="Y184">
        <v>1</v>
      </c>
      <c r="Z184">
        <v>4</v>
      </c>
      <c r="AA184">
        <v>48</v>
      </c>
      <c r="AB184">
        <v>1.349</v>
      </c>
      <c r="AC184" t="s">
        <v>145</v>
      </c>
      <c r="AD184">
        <v>2</v>
      </c>
      <c r="AE184">
        <v>2</v>
      </c>
      <c r="AF184">
        <v>0</v>
      </c>
      <c r="AG184">
        <v>2.1360000000000001</v>
      </c>
      <c r="AH184">
        <v>0.4</v>
      </c>
      <c r="AI184">
        <v>1.343</v>
      </c>
    </row>
    <row r="185" spans="1:35" x14ac:dyDescent="0.35">
      <c r="A185">
        <v>202</v>
      </c>
      <c r="B185">
        <v>202</v>
      </c>
      <c r="C185" t="s">
        <v>38</v>
      </c>
      <c r="D185" t="s">
        <v>39</v>
      </c>
      <c r="E185">
        <v>1</v>
      </c>
      <c r="F185" t="s">
        <v>373</v>
      </c>
      <c r="G185">
        <v>1</v>
      </c>
      <c r="H185">
        <v>3</v>
      </c>
      <c r="I185">
        <v>3</v>
      </c>
      <c r="J185">
        <v>40</v>
      </c>
      <c r="K185">
        <v>57</v>
      </c>
      <c r="L185">
        <v>57</v>
      </c>
      <c r="M185">
        <v>2</v>
      </c>
      <c r="N185" t="s">
        <v>180</v>
      </c>
      <c r="O185" t="s">
        <v>124</v>
      </c>
      <c r="P185" t="s">
        <v>181</v>
      </c>
      <c r="Q185" t="s">
        <v>182</v>
      </c>
      <c r="R185" t="s">
        <v>147</v>
      </c>
      <c r="S185" t="s">
        <v>63</v>
      </c>
      <c r="T185" t="s">
        <v>183</v>
      </c>
      <c r="U185">
        <v>1</v>
      </c>
      <c r="V185" t="s">
        <v>191</v>
      </c>
      <c r="W185" t="s">
        <v>207</v>
      </c>
      <c r="X185" t="s">
        <v>47</v>
      </c>
      <c r="Y185">
        <v>1</v>
      </c>
      <c r="Z185">
        <v>4</v>
      </c>
      <c r="AA185">
        <v>48</v>
      </c>
      <c r="AB185">
        <v>1.2490000000000001</v>
      </c>
      <c r="AC185" t="s">
        <v>47</v>
      </c>
      <c r="AD185">
        <v>4</v>
      </c>
      <c r="AE185">
        <v>5</v>
      </c>
      <c r="AF185">
        <v>0</v>
      </c>
      <c r="AG185">
        <v>1.1120000000000001</v>
      </c>
      <c r="AH185">
        <v>0.41599999999999998</v>
      </c>
      <c r="AI185">
        <v>1.2430000000000001</v>
      </c>
    </row>
    <row r="186" spans="1:35" x14ac:dyDescent="0.35">
      <c r="A186">
        <v>202</v>
      </c>
      <c r="B186">
        <v>202</v>
      </c>
      <c r="C186" t="s">
        <v>38</v>
      </c>
      <c r="D186" t="s">
        <v>39</v>
      </c>
      <c r="E186">
        <v>1</v>
      </c>
      <c r="F186" t="s">
        <v>373</v>
      </c>
      <c r="G186">
        <v>1</v>
      </c>
      <c r="H186">
        <v>3</v>
      </c>
      <c r="I186">
        <v>3</v>
      </c>
      <c r="J186">
        <v>41</v>
      </c>
      <c r="K186">
        <v>16</v>
      </c>
      <c r="L186">
        <v>16</v>
      </c>
      <c r="M186">
        <v>1</v>
      </c>
      <c r="N186" t="s">
        <v>170</v>
      </c>
      <c r="O186" t="s">
        <v>124</v>
      </c>
      <c r="P186" t="s">
        <v>157</v>
      </c>
      <c r="Q186" t="s">
        <v>158</v>
      </c>
      <c r="R186" t="s">
        <v>147</v>
      </c>
      <c r="S186" t="s">
        <v>63</v>
      </c>
      <c r="T186" t="s">
        <v>171</v>
      </c>
      <c r="U186">
        <v>2</v>
      </c>
      <c r="V186" t="s">
        <v>183</v>
      </c>
      <c r="W186" t="s">
        <v>58</v>
      </c>
      <c r="X186" t="s">
        <v>230</v>
      </c>
      <c r="Y186">
        <v>2</v>
      </c>
      <c r="Z186">
        <v>4</v>
      </c>
      <c r="AA186">
        <v>48</v>
      </c>
      <c r="AB186">
        <v>1.129</v>
      </c>
      <c r="AC186" t="s">
        <v>171</v>
      </c>
      <c r="AD186">
        <v>1</v>
      </c>
      <c r="AE186">
        <v>2</v>
      </c>
      <c r="AF186">
        <v>1</v>
      </c>
      <c r="AG186">
        <v>2.173</v>
      </c>
      <c r="AH186">
        <v>2.133</v>
      </c>
      <c r="AI186">
        <v>1.129</v>
      </c>
    </row>
    <row r="187" spans="1:35" x14ac:dyDescent="0.35">
      <c r="A187">
        <v>202</v>
      </c>
      <c r="B187">
        <v>202</v>
      </c>
      <c r="C187" t="s">
        <v>38</v>
      </c>
      <c r="D187" t="s">
        <v>39</v>
      </c>
      <c r="E187">
        <v>1</v>
      </c>
      <c r="F187" t="s">
        <v>373</v>
      </c>
      <c r="G187">
        <v>1</v>
      </c>
      <c r="H187">
        <v>3</v>
      </c>
      <c r="I187">
        <v>3</v>
      </c>
      <c r="J187">
        <v>42</v>
      </c>
      <c r="K187">
        <v>60</v>
      </c>
      <c r="L187">
        <v>60</v>
      </c>
      <c r="M187">
        <v>2</v>
      </c>
      <c r="N187" t="s">
        <v>196</v>
      </c>
      <c r="O187" t="s">
        <v>124</v>
      </c>
      <c r="P187" t="s">
        <v>185</v>
      </c>
      <c r="Q187" t="s">
        <v>186</v>
      </c>
      <c r="R187" t="s">
        <v>150</v>
      </c>
      <c r="S187" t="s">
        <v>53</v>
      </c>
      <c r="T187" t="s">
        <v>197</v>
      </c>
      <c r="U187">
        <v>1</v>
      </c>
      <c r="V187" t="s">
        <v>187</v>
      </c>
      <c r="W187" t="s">
        <v>253</v>
      </c>
      <c r="X187" t="s">
        <v>114</v>
      </c>
      <c r="Y187">
        <v>1</v>
      </c>
      <c r="Z187">
        <v>4</v>
      </c>
      <c r="AA187">
        <v>48</v>
      </c>
      <c r="AB187">
        <v>1.3779999999999999</v>
      </c>
      <c r="AC187" t="s">
        <v>187</v>
      </c>
      <c r="AD187">
        <v>2</v>
      </c>
      <c r="AE187">
        <v>4</v>
      </c>
      <c r="AF187">
        <v>0</v>
      </c>
      <c r="AG187">
        <v>1.5640000000000001</v>
      </c>
      <c r="AH187">
        <v>0.38300000000000001</v>
      </c>
      <c r="AI187">
        <v>1.37</v>
      </c>
    </row>
    <row r="188" spans="1:35" x14ac:dyDescent="0.35">
      <c r="A188">
        <v>202</v>
      </c>
      <c r="B188">
        <v>202</v>
      </c>
      <c r="C188" t="s">
        <v>38</v>
      </c>
      <c r="D188" t="s">
        <v>39</v>
      </c>
      <c r="E188">
        <v>1</v>
      </c>
      <c r="F188" t="s">
        <v>373</v>
      </c>
      <c r="G188">
        <v>1</v>
      </c>
      <c r="H188">
        <v>3</v>
      </c>
      <c r="I188">
        <v>3</v>
      </c>
      <c r="J188">
        <v>43</v>
      </c>
      <c r="K188">
        <v>22</v>
      </c>
      <c r="L188">
        <v>22</v>
      </c>
      <c r="M188">
        <v>1</v>
      </c>
      <c r="N188" t="s">
        <v>146</v>
      </c>
      <c r="O188" t="s">
        <v>124</v>
      </c>
      <c r="P188" t="s">
        <v>125</v>
      </c>
      <c r="Q188" t="s">
        <v>126</v>
      </c>
      <c r="R188" t="s">
        <v>147</v>
      </c>
      <c r="S188" t="s">
        <v>63</v>
      </c>
      <c r="T188" t="s">
        <v>148</v>
      </c>
      <c r="U188">
        <v>4</v>
      </c>
      <c r="V188" t="s">
        <v>161</v>
      </c>
      <c r="W188" t="s">
        <v>233</v>
      </c>
      <c r="X188" t="s">
        <v>90</v>
      </c>
      <c r="Y188">
        <v>2</v>
      </c>
      <c r="Z188">
        <v>4</v>
      </c>
      <c r="AA188">
        <v>48</v>
      </c>
      <c r="AB188">
        <v>1.417</v>
      </c>
      <c r="AC188" t="s">
        <v>233</v>
      </c>
      <c r="AD188">
        <v>4</v>
      </c>
      <c r="AE188">
        <v>2</v>
      </c>
      <c r="AF188">
        <v>0</v>
      </c>
      <c r="AG188">
        <v>1.992</v>
      </c>
      <c r="AH188">
        <v>0.29899999999999999</v>
      </c>
      <c r="AI188">
        <v>1.411</v>
      </c>
    </row>
    <row r="189" spans="1:35" x14ac:dyDescent="0.35">
      <c r="A189">
        <v>202</v>
      </c>
      <c r="B189">
        <v>202</v>
      </c>
      <c r="C189" t="s">
        <v>38</v>
      </c>
      <c r="D189" t="s">
        <v>39</v>
      </c>
      <c r="E189">
        <v>1</v>
      </c>
      <c r="F189" t="s">
        <v>373</v>
      </c>
      <c r="G189">
        <v>1</v>
      </c>
      <c r="H189">
        <v>3</v>
      </c>
      <c r="I189">
        <v>3</v>
      </c>
      <c r="J189">
        <v>44</v>
      </c>
      <c r="K189">
        <v>49</v>
      </c>
      <c r="L189">
        <v>49</v>
      </c>
      <c r="M189">
        <v>2</v>
      </c>
      <c r="N189" t="s">
        <v>129</v>
      </c>
      <c r="O189" t="s">
        <v>124</v>
      </c>
      <c r="P189" t="s">
        <v>130</v>
      </c>
      <c r="Q189" t="s">
        <v>131</v>
      </c>
      <c r="R189" t="s">
        <v>132</v>
      </c>
      <c r="S189" t="s">
        <v>81</v>
      </c>
      <c r="T189" t="s">
        <v>133</v>
      </c>
      <c r="U189">
        <v>2</v>
      </c>
      <c r="V189" t="s">
        <v>193</v>
      </c>
      <c r="W189" t="s">
        <v>106</v>
      </c>
      <c r="X189" t="s">
        <v>219</v>
      </c>
      <c r="Y189">
        <v>1</v>
      </c>
      <c r="Z189">
        <v>4</v>
      </c>
      <c r="AA189">
        <v>48</v>
      </c>
      <c r="AB189">
        <v>1.087</v>
      </c>
      <c r="AC189" t="s">
        <v>106</v>
      </c>
      <c r="AD189">
        <v>4</v>
      </c>
      <c r="AE189">
        <v>1</v>
      </c>
      <c r="AF189">
        <v>0</v>
      </c>
      <c r="AG189">
        <v>1.508</v>
      </c>
      <c r="AH189">
        <v>0.28299999999999997</v>
      </c>
      <c r="AI189">
        <v>1.0840000000000001</v>
      </c>
    </row>
    <row r="190" spans="1:35" x14ac:dyDescent="0.35">
      <c r="A190">
        <v>202</v>
      </c>
      <c r="B190">
        <v>202</v>
      </c>
      <c r="C190" t="s">
        <v>38</v>
      </c>
      <c r="D190" t="s">
        <v>39</v>
      </c>
      <c r="E190">
        <v>1</v>
      </c>
      <c r="F190" t="s">
        <v>373</v>
      </c>
      <c r="G190">
        <v>1</v>
      </c>
      <c r="H190">
        <v>3</v>
      </c>
      <c r="I190">
        <v>3</v>
      </c>
      <c r="J190">
        <v>45</v>
      </c>
      <c r="K190">
        <v>24</v>
      </c>
      <c r="L190">
        <v>24</v>
      </c>
      <c r="M190">
        <v>1</v>
      </c>
      <c r="N190" t="s">
        <v>198</v>
      </c>
      <c r="O190" t="s">
        <v>124</v>
      </c>
      <c r="P190" t="s">
        <v>177</v>
      </c>
      <c r="Q190" t="s">
        <v>178</v>
      </c>
      <c r="R190" t="s">
        <v>150</v>
      </c>
      <c r="S190" t="s">
        <v>53</v>
      </c>
      <c r="T190" t="s">
        <v>199</v>
      </c>
      <c r="U190">
        <v>4</v>
      </c>
      <c r="V190" t="s">
        <v>197</v>
      </c>
      <c r="W190" t="s">
        <v>64</v>
      </c>
      <c r="X190" t="s">
        <v>236</v>
      </c>
      <c r="Y190">
        <v>2</v>
      </c>
      <c r="Z190">
        <v>4</v>
      </c>
      <c r="AA190">
        <v>48</v>
      </c>
      <c r="AB190">
        <v>1.0960000000000001</v>
      </c>
      <c r="AC190" t="s">
        <v>236</v>
      </c>
      <c r="AD190">
        <v>4</v>
      </c>
      <c r="AE190">
        <v>5</v>
      </c>
      <c r="AF190">
        <v>0</v>
      </c>
      <c r="AG190">
        <v>2.8250000000000002</v>
      </c>
      <c r="AH190">
        <v>0.5</v>
      </c>
      <c r="AI190">
        <v>1.0900000000000001</v>
      </c>
    </row>
    <row r="191" spans="1:35" x14ac:dyDescent="0.35">
      <c r="A191">
        <v>202</v>
      </c>
      <c r="B191">
        <v>202</v>
      </c>
      <c r="C191" t="s">
        <v>38</v>
      </c>
      <c r="D191" t="s">
        <v>39</v>
      </c>
      <c r="E191">
        <v>1</v>
      </c>
      <c r="F191" t="s">
        <v>373</v>
      </c>
      <c r="G191">
        <v>1</v>
      </c>
      <c r="H191">
        <v>3</v>
      </c>
      <c r="I191">
        <v>3</v>
      </c>
      <c r="J191">
        <v>46</v>
      </c>
      <c r="K191">
        <v>17</v>
      </c>
      <c r="L191">
        <v>17</v>
      </c>
      <c r="M191">
        <v>1</v>
      </c>
      <c r="N191" t="s">
        <v>152</v>
      </c>
      <c r="O191" t="s">
        <v>124</v>
      </c>
      <c r="P191" t="s">
        <v>153</v>
      </c>
      <c r="Q191" t="s">
        <v>154</v>
      </c>
      <c r="R191" t="s">
        <v>147</v>
      </c>
      <c r="S191" t="s">
        <v>63</v>
      </c>
      <c r="T191" t="s">
        <v>155</v>
      </c>
      <c r="U191">
        <v>5</v>
      </c>
      <c r="V191" t="s">
        <v>175</v>
      </c>
      <c r="W191" t="s">
        <v>110</v>
      </c>
      <c r="X191" t="s">
        <v>261</v>
      </c>
      <c r="Y191">
        <v>1</v>
      </c>
      <c r="Z191">
        <v>4</v>
      </c>
      <c r="AA191">
        <v>48</v>
      </c>
      <c r="AB191">
        <v>1.2150000000000001</v>
      </c>
      <c r="AC191" t="s">
        <v>110</v>
      </c>
      <c r="AD191">
        <v>4</v>
      </c>
      <c r="AE191">
        <v>1</v>
      </c>
      <c r="AF191">
        <v>0</v>
      </c>
      <c r="AG191">
        <v>2.4900000000000002</v>
      </c>
      <c r="AH191">
        <v>0.51600000000000001</v>
      </c>
      <c r="AI191">
        <v>1.218</v>
      </c>
    </row>
    <row r="192" spans="1:35" x14ac:dyDescent="0.35">
      <c r="A192">
        <v>202</v>
      </c>
      <c r="B192">
        <v>202</v>
      </c>
      <c r="C192" t="s">
        <v>38</v>
      </c>
      <c r="D192" t="s">
        <v>39</v>
      </c>
      <c r="E192">
        <v>1</v>
      </c>
      <c r="F192" t="s">
        <v>373</v>
      </c>
      <c r="G192">
        <v>1</v>
      </c>
      <c r="H192">
        <v>3</v>
      </c>
      <c r="I192">
        <v>3</v>
      </c>
      <c r="J192">
        <v>47</v>
      </c>
      <c r="K192">
        <v>52</v>
      </c>
      <c r="L192">
        <v>52</v>
      </c>
      <c r="M192">
        <v>2</v>
      </c>
      <c r="N192" t="s">
        <v>166</v>
      </c>
      <c r="O192" t="s">
        <v>124</v>
      </c>
      <c r="P192" t="s">
        <v>167</v>
      </c>
      <c r="Q192" t="s">
        <v>168</v>
      </c>
      <c r="R192" t="s">
        <v>150</v>
      </c>
      <c r="S192" t="s">
        <v>53</v>
      </c>
      <c r="T192" t="s">
        <v>169</v>
      </c>
      <c r="U192">
        <v>5</v>
      </c>
      <c r="V192" t="s">
        <v>195</v>
      </c>
      <c r="W192" t="s">
        <v>112</v>
      </c>
      <c r="X192" t="s">
        <v>241</v>
      </c>
      <c r="Y192">
        <v>1</v>
      </c>
      <c r="Z192">
        <v>4</v>
      </c>
      <c r="AA192">
        <v>48</v>
      </c>
      <c r="AB192">
        <v>1.306</v>
      </c>
      <c r="AC192" t="s">
        <v>241</v>
      </c>
      <c r="AD192">
        <v>4</v>
      </c>
      <c r="AE192">
        <v>4</v>
      </c>
      <c r="AF192">
        <v>0</v>
      </c>
      <c r="AG192">
        <v>1.5680000000000001</v>
      </c>
      <c r="AH192">
        <v>0.3</v>
      </c>
      <c r="AI192">
        <v>1.3089999999999999</v>
      </c>
    </row>
    <row r="193" spans="1:35" x14ac:dyDescent="0.35">
      <c r="A193">
        <v>202</v>
      </c>
      <c r="B193">
        <v>202</v>
      </c>
      <c r="C193" t="s">
        <v>38</v>
      </c>
      <c r="D193" t="s">
        <v>39</v>
      </c>
      <c r="E193">
        <v>1</v>
      </c>
      <c r="F193" t="s">
        <v>373</v>
      </c>
      <c r="G193">
        <v>1</v>
      </c>
      <c r="H193">
        <v>3</v>
      </c>
      <c r="I193">
        <v>3</v>
      </c>
      <c r="J193">
        <v>48</v>
      </c>
      <c r="K193">
        <v>21</v>
      </c>
      <c r="L193">
        <v>21</v>
      </c>
      <c r="M193">
        <v>1</v>
      </c>
      <c r="N193" t="s">
        <v>123</v>
      </c>
      <c r="O193" t="s">
        <v>124</v>
      </c>
      <c r="P193" t="s">
        <v>125</v>
      </c>
      <c r="Q193" t="s">
        <v>126</v>
      </c>
      <c r="R193" t="s">
        <v>127</v>
      </c>
      <c r="S193" t="s">
        <v>46</v>
      </c>
      <c r="T193" t="s">
        <v>128</v>
      </c>
      <c r="U193">
        <v>2</v>
      </c>
      <c r="V193" t="s">
        <v>148</v>
      </c>
      <c r="W193" t="s">
        <v>54</v>
      </c>
      <c r="X193" t="s">
        <v>255</v>
      </c>
      <c r="Y193">
        <v>1</v>
      </c>
      <c r="Z193">
        <v>4</v>
      </c>
      <c r="AA193">
        <v>48</v>
      </c>
      <c r="AB193">
        <v>1.367</v>
      </c>
      <c r="AC193" t="s">
        <v>48</v>
      </c>
      <c r="AD193">
        <v>0</v>
      </c>
      <c r="AE193">
        <v>0</v>
      </c>
      <c r="AF193">
        <v>0</v>
      </c>
      <c r="AG193">
        <v>-1</v>
      </c>
      <c r="AH193">
        <v>1.367</v>
      </c>
      <c r="AI193">
        <v>1.3680000000000001</v>
      </c>
    </row>
    <row r="194" spans="1:35" x14ac:dyDescent="0.35">
      <c r="A194">
        <v>202</v>
      </c>
      <c r="B194">
        <v>202</v>
      </c>
      <c r="C194" t="s">
        <v>38</v>
      </c>
      <c r="D194" t="s">
        <v>39</v>
      </c>
      <c r="E194">
        <v>2</v>
      </c>
      <c r="F194" t="s">
        <v>373</v>
      </c>
      <c r="G194">
        <v>2</v>
      </c>
      <c r="H194">
        <v>6</v>
      </c>
      <c r="I194">
        <v>1</v>
      </c>
      <c r="J194">
        <v>1</v>
      </c>
      <c r="K194">
        <v>8</v>
      </c>
      <c r="L194">
        <v>8</v>
      </c>
      <c r="M194">
        <v>1</v>
      </c>
      <c r="N194" t="s">
        <v>117</v>
      </c>
      <c r="O194" t="s">
        <v>42</v>
      </c>
      <c r="P194" t="s">
        <v>43</v>
      </c>
      <c r="Q194" t="s">
        <v>44</v>
      </c>
      <c r="R194" t="s">
        <v>52</v>
      </c>
      <c r="S194" t="s">
        <v>53</v>
      </c>
      <c r="T194" t="s">
        <v>118</v>
      </c>
      <c r="U194">
        <v>2</v>
      </c>
      <c r="V194" t="s">
        <v>47</v>
      </c>
      <c r="W194" t="s">
        <v>228</v>
      </c>
      <c r="X194" t="s">
        <v>148</v>
      </c>
      <c r="Y194">
        <v>1</v>
      </c>
      <c r="Z194">
        <v>4</v>
      </c>
      <c r="AA194">
        <v>48</v>
      </c>
      <c r="AB194">
        <v>1.1879999999999999</v>
      </c>
      <c r="AC194" t="s">
        <v>47</v>
      </c>
      <c r="AD194">
        <v>2</v>
      </c>
      <c r="AE194">
        <v>5</v>
      </c>
      <c r="AF194">
        <v>0</v>
      </c>
      <c r="AG194">
        <v>1.494</v>
      </c>
      <c r="AH194">
        <v>3.0339999999999998</v>
      </c>
      <c r="AI194">
        <v>1.1830000000000001</v>
      </c>
    </row>
    <row r="195" spans="1:35" x14ac:dyDescent="0.35">
      <c r="A195">
        <v>202</v>
      </c>
      <c r="B195">
        <v>202</v>
      </c>
      <c r="C195" t="s">
        <v>38</v>
      </c>
      <c r="D195" t="s">
        <v>39</v>
      </c>
      <c r="E195">
        <v>2</v>
      </c>
      <c r="F195" t="s">
        <v>373</v>
      </c>
      <c r="G195">
        <v>2</v>
      </c>
      <c r="H195">
        <v>6</v>
      </c>
      <c r="I195">
        <v>1</v>
      </c>
      <c r="J195">
        <v>2</v>
      </c>
      <c r="K195">
        <v>38</v>
      </c>
      <c r="L195">
        <v>38</v>
      </c>
      <c r="M195">
        <v>2</v>
      </c>
      <c r="N195" t="s">
        <v>65</v>
      </c>
      <c r="O195" t="s">
        <v>42</v>
      </c>
      <c r="P195" t="s">
        <v>66</v>
      </c>
      <c r="Q195" t="s">
        <v>67</v>
      </c>
      <c r="R195" t="s">
        <v>62</v>
      </c>
      <c r="S195" t="s">
        <v>63</v>
      </c>
      <c r="T195" t="s">
        <v>68</v>
      </c>
      <c r="U195">
        <v>5</v>
      </c>
      <c r="V195" t="s">
        <v>120</v>
      </c>
      <c r="W195" t="s">
        <v>197</v>
      </c>
      <c r="X195" t="s">
        <v>213</v>
      </c>
      <c r="Y195">
        <v>1</v>
      </c>
      <c r="Z195">
        <v>4</v>
      </c>
      <c r="AA195">
        <v>48</v>
      </c>
      <c r="AB195">
        <v>1.1659999999999999</v>
      </c>
      <c r="AC195" t="s">
        <v>213</v>
      </c>
      <c r="AD195">
        <v>4</v>
      </c>
      <c r="AE195">
        <v>4</v>
      </c>
      <c r="AF195">
        <v>0</v>
      </c>
      <c r="AG195">
        <v>1.891</v>
      </c>
      <c r="AH195">
        <v>0.71599999999999997</v>
      </c>
      <c r="AI195">
        <v>1.169</v>
      </c>
    </row>
    <row r="196" spans="1:35" x14ac:dyDescent="0.35">
      <c r="A196">
        <v>202</v>
      </c>
      <c r="B196">
        <v>202</v>
      </c>
      <c r="C196" t="s">
        <v>38</v>
      </c>
      <c r="D196" t="s">
        <v>39</v>
      </c>
      <c r="E196">
        <v>2</v>
      </c>
      <c r="F196" t="s">
        <v>373</v>
      </c>
      <c r="G196">
        <v>2</v>
      </c>
      <c r="H196">
        <v>6</v>
      </c>
      <c r="I196">
        <v>1</v>
      </c>
      <c r="J196">
        <v>3</v>
      </c>
      <c r="K196">
        <v>12</v>
      </c>
      <c r="L196">
        <v>12</v>
      </c>
      <c r="M196">
        <v>1</v>
      </c>
      <c r="N196" t="s">
        <v>95</v>
      </c>
      <c r="O196" t="s">
        <v>42</v>
      </c>
      <c r="P196" t="s">
        <v>78</v>
      </c>
      <c r="Q196" t="s">
        <v>79</v>
      </c>
      <c r="R196" t="s">
        <v>52</v>
      </c>
      <c r="S196" t="s">
        <v>53</v>
      </c>
      <c r="T196" t="s">
        <v>96</v>
      </c>
      <c r="U196">
        <v>5</v>
      </c>
      <c r="V196" t="s">
        <v>106</v>
      </c>
      <c r="W196" t="s">
        <v>133</v>
      </c>
      <c r="X196" t="s">
        <v>257</v>
      </c>
      <c r="Y196">
        <v>2</v>
      </c>
      <c r="Z196">
        <v>4</v>
      </c>
      <c r="AA196">
        <v>48</v>
      </c>
      <c r="AB196">
        <v>1.216</v>
      </c>
      <c r="AC196" t="s">
        <v>106</v>
      </c>
      <c r="AD196">
        <v>3</v>
      </c>
      <c r="AE196">
        <v>4</v>
      </c>
      <c r="AF196">
        <v>0</v>
      </c>
      <c r="AG196">
        <v>1.85</v>
      </c>
      <c r="AH196">
        <v>0.9</v>
      </c>
      <c r="AI196">
        <v>1.2130000000000001</v>
      </c>
    </row>
    <row r="197" spans="1:35" x14ac:dyDescent="0.35">
      <c r="A197">
        <v>202</v>
      </c>
      <c r="B197">
        <v>202</v>
      </c>
      <c r="C197" t="s">
        <v>38</v>
      </c>
      <c r="D197" t="s">
        <v>39</v>
      </c>
      <c r="E197">
        <v>2</v>
      </c>
      <c r="F197" t="s">
        <v>373</v>
      </c>
      <c r="G197">
        <v>2</v>
      </c>
      <c r="H197">
        <v>6</v>
      </c>
      <c r="I197">
        <v>1</v>
      </c>
      <c r="J197">
        <v>4</v>
      </c>
      <c r="K197">
        <v>5</v>
      </c>
      <c r="L197">
        <v>5</v>
      </c>
      <c r="M197">
        <v>1</v>
      </c>
      <c r="N197" t="s">
        <v>59</v>
      </c>
      <c r="O197" t="s">
        <v>42</v>
      </c>
      <c r="P197" t="s">
        <v>60</v>
      </c>
      <c r="Q197" t="s">
        <v>61</v>
      </c>
      <c r="R197" t="s">
        <v>62</v>
      </c>
      <c r="S197" t="s">
        <v>63</v>
      </c>
      <c r="T197" t="s">
        <v>64</v>
      </c>
      <c r="U197">
        <v>1</v>
      </c>
      <c r="V197" t="s">
        <v>90</v>
      </c>
      <c r="W197" t="s">
        <v>179</v>
      </c>
      <c r="X197" t="s">
        <v>225</v>
      </c>
      <c r="Y197">
        <v>1</v>
      </c>
      <c r="Z197">
        <v>4</v>
      </c>
      <c r="AA197">
        <v>48</v>
      </c>
      <c r="AB197">
        <v>1.4870000000000001</v>
      </c>
      <c r="AC197" t="s">
        <v>64</v>
      </c>
      <c r="AD197">
        <v>1</v>
      </c>
      <c r="AE197">
        <v>1</v>
      </c>
      <c r="AF197">
        <v>1</v>
      </c>
      <c r="AG197">
        <v>2.5419999999999998</v>
      </c>
      <c r="AH197">
        <v>0.183</v>
      </c>
      <c r="AI197">
        <v>1.4870000000000001</v>
      </c>
    </row>
    <row r="198" spans="1:35" x14ac:dyDescent="0.35">
      <c r="A198">
        <v>202</v>
      </c>
      <c r="B198">
        <v>202</v>
      </c>
      <c r="C198" t="s">
        <v>38</v>
      </c>
      <c r="D198" t="s">
        <v>39</v>
      </c>
      <c r="E198">
        <v>2</v>
      </c>
      <c r="F198" t="s">
        <v>373</v>
      </c>
      <c r="G198">
        <v>2</v>
      </c>
      <c r="H198">
        <v>6</v>
      </c>
      <c r="I198">
        <v>1</v>
      </c>
      <c r="J198">
        <v>5</v>
      </c>
      <c r="K198">
        <v>7</v>
      </c>
      <c r="L198">
        <v>7</v>
      </c>
      <c r="M198">
        <v>1</v>
      </c>
      <c r="N198" t="s">
        <v>41</v>
      </c>
      <c r="O198" t="s">
        <v>42</v>
      </c>
      <c r="P198" t="s">
        <v>43</v>
      </c>
      <c r="Q198" t="s">
        <v>44</v>
      </c>
      <c r="R198" t="s">
        <v>45</v>
      </c>
      <c r="S198" t="s">
        <v>46</v>
      </c>
      <c r="T198" t="s">
        <v>47</v>
      </c>
      <c r="U198">
        <v>5</v>
      </c>
      <c r="V198" t="s">
        <v>58</v>
      </c>
      <c r="W198" t="s">
        <v>253</v>
      </c>
      <c r="X198" t="s">
        <v>171</v>
      </c>
      <c r="Y198">
        <v>2</v>
      </c>
      <c r="Z198">
        <v>4</v>
      </c>
      <c r="AA198">
        <v>48</v>
      </c>
      <c r="AB198">
        <v>1.2470000000000001</v>
      </c>
      <c r="AC198" t="s">
        <v>253</v>
      </c>
      <c r="AD198">
        <v>4</v>
      </c>
      <c r="AE198">
        <v>2</v>
      </c>
      <c r="AF198">
        <v>0</v>
      </c>
      <c r="AG198">
        <v>1.6990000000000001</v>
      </c>
      <c r="AH198">
        <v>0.68300000000000005</v>
      </c>
      <c r="AI198">
        <v>1.248</v>
      </c>
    </row>
    <row r="199" spans="1:35" x14ac:dyDescent="0.35">
      <c r="A199">
        <v>202</v>
      </c>
      <c r="B199">
        <v>202</v>
      </c>
      <c r="C199" t="s">
        <v>38</v>
      </c>
      <c r="D199" t="s">
        <v>39</v>
      </c>
      <c r="E199">
        <v>2</v>
      </c>
      <c r="F199" t="s">
        <v>373</v>
      </c>
      <c r="G199">
        <v>2</v>
      </c>
      <c r="H199">
        <v>6</v>
      </c>
      <c r="I199">
        <v>1</v>
      </c>
      <c r="J199">
        <v>6</v>
      </c>
      <c r="K199">
        <v>42</v>
      </c>
      <c r="L199">
        <v>42</v>
      </c>
      <c r="M199">
        <v>2</v>
      </c>
      <c r="N199" t="s">
        <v>113</v>
      </c>
      <c r="O199" t="s">
        <v>42</v>
      </c>
      <c r="P199" t="s">
        <v>102</v>
      </c>
      <c r="Q199" t="s">
        <v>103</v>
      </c>
      <c r="R199" t="s">
        <v>80</v>
      </c>
      <c r="S199" t="s">
        <v>81</v>
      </c>
      <c r="T199" t="s">
        <v>114</v>
      </c>
      <c r="U199">
        <v>4</v>
      </c>
      <c r="V199" t="s">
        <v>122</v>
      </c>
      <c r="W199" t="s">
        <v>210</v>
      </c>
      <c r="X199" t="s">
        <v>195</v>
      </c>
      <c r="Y199">
        <v>2</v>
      </c>
      <c r="Z199">
        <v>4</v>
      </c>
      <c r="AA199">
        <v>48</v>
      </c>
      <c r="AB199">
        <v>1.3160000000000001</v>
      </c>
      <c r="AC199" t="s">
        <v>114</v>
      </c>
      <c r="AD199">
        <v>1</v>
      </c>
      <c r="AE199">
        <v>4</v>
      </c>
      <c r="AF199">
        <v>1</v>
      </c>
      <c r="AG199">
        <v>2.871</v>
      </c>
      <c r="AH199">
        <v>0.33300000000000002</v>
      </c>
      <c r="AI199">
        <v>1.3109999999999999</v>
      </c>
    </row>
    <row r="200" spans="1:35" x14ac:dyDescent="0.35">
      <c r="A200">
        <v>202</v>
      </c>
      <c r="B200">
        <v>202</v>
      </c>
      <c r="C200" t="s">
        <v>38</v>
      </c>
      <c r="D200" t="s">
        <v>39</v>
      </c>
      <c r="E200">
        <v>2</v>
      </c>
      <c r="F200" t="s">
        <v>373</v>
      </c>
      <c r="G200">
        <v>2</v>
      </c>
      <c r="H200">
        <v>6</v>
      </c>
      <c r="I200">
        <v>1</v>
      </c>
      <c r="J200">
        <v>7</v>
      </c>
      <c r="K200">
        <v>11</v>
      </c>
      <c r="L200">
        <v>11</v>
      </c>
      <c r="M200">
        <v>1</v>
      </c>
      <c r="N200" t="s">
        <v>77</v>
      </c>
      <c r="O200" t="s">
        <v>42</v>
      </c>
      <c r="P200" t="s">
        <v>78</v>
      </c>
      <c r="Q200" t="s">
        <v>79</v>
      </c>
      <c r="R200" t="s">
        <v>80</v>
      </c>
      <c r="S200" t="s">
        <v>81</v>
      </c>
      <c r="T200" t="s">
        <v>82</v>
      </c>
      <c r="U200">
        <v>2</v>
      </c>
      <c r="V200" t="s">
        <v>96</v>
      </c>
      <c r="W200" t="s">
        <v>189</v>
      </c>
      <c r="X200" t="s">
        <v>247</v>
      </c>
      <c r="Y200">
        <v>1</v>
      </c>
      <c r="Z200">
        <v>4</v>
      </c>
      <c r="AA200">
        <v>48</v>
      </c>
      <c r="AB200">
        <v>1.1559999999999999</v>
      </c>
      <c r="AC200" t="s">
        <v>82</v>
      </c>
      <c r="AD200">
        <v>1</v>
      </c>
      <c r="AE200">
        <v>2</v>
      </c>
      <c r="AF200">
        <v>1</v>
      </c>
      <c r="AG200">
        <v>2.2890000000000001</v>
      </c>
      <c r="AH200">
        <v>0.65</v>
      </c>
      <c r="AI200">
        <v>1.159</v>
      </c>
    </row>
    <row r="201" spans="1:35" x14ac:dyDescent="0.35">
      <c r="A201">
        <v>202</v>
      </c>
      <c r="B201">
        <v>202</v>
      </c>
      <c r="C201" t="s">
        <v>38</v>
      </c>
      <c r="D201" t="s">
        <v>39</v>
      </c>
      <c r="E201">
        <v>2</v>
      </c>
      <c r="F201" t="s">
        <v>373</v>
      </c>
      <c r="G201">
        <v>2</v>
      </c>
      <c r="H201">
        <v>6</v>
      </c>
      <c r="I201">
        <v>1</v>
      </c>
      <c r="J201">
        <v>8</v>
      </c>
      <c r="K201">
        <v>43</v>
      </c>
      <c r="L201">
        <v>43</v>
      </c>
      <c r="M201">
        <v>2</v>
      </c>
      <c r="N201" t="s">
        <v>111</v>
      </c>
      <c r="O201" t="s">
        <v>42</v>
      </c>
      <c r="P201" t="s">
        <v>92</v>
      </c>
      <c r="Q201" t="s">
        <v>93</v>
      </c>
      <c r="R201" t="s">
        <v>80</v>
      </c>
      <c r="S201" t="s">
        <v>81</v>
      </c>
      <c r="T201" t="s">
        <v>112</v>
      </c>
      <c r="U201">
        <v>5</v>
      </c>
      <c r="V201" t="s">
        <v>94</v>
      </c>
      <c r="W201" t="s">
        <v>251</v>
      </c>
      <c r="X201" t="s">
        <v>175</v>
      </c>
      <c r="Y201">
        <v>1</v>
      </c>
      <c r="Z201">
        <v>4</v>
      </c>
      <c r="AA201">
        <v>48</v>
      </c>
      <c r="AB201">
        <v>1.546</v>
      </c>
      <c r="AC201" t="s">
        <v>94</v>
      </c>
      <c r="AD201">
        <v>2</v>
      </c>
      <c r="AE201">
        <v>1</v>
      </c>
      <c r="AF201">
        <v>0</v>
      </c>
      <c r="AG201">
        <v>2.1840000000000002</v>
      </c>
      <c r="AH201">
        <v>0.433</v>
      </c>
      <c r="AI201">
        <v>1.546</v>
      </c>
    </row>
    <row r="202" spans="1:35" x14ac:dyDescent="0.35">
      <c r="A202">
        <v>202</v>
      </c>
      <c r="B202">
        <v>202</v>
      </c>
      <c r="C202" t="s">
        <v>38</v>
      </c>
      <c r="D202" t="s">
        <v>39</v>
      </c>
      <c r="E202">
        <v>2</v>
      </c>
      <c r="F202" t="s">
        <v>373</v>
      </c>
      <c r="G202">
        <v>2</v>
      </c>
      <c r="H202">
        <v>6</v>
      </c>
      <c r="I202">
        <v>1</v>
      </c>
      <c r="J202">
        <v>9</v>
      </c>
      <c r="K202">
        <v>4</v>
      </c>
      <c r="L202">
        <v>4</v>
      </c>
      <c r="M202">
        <v>1</v>
      </c>
      <c r="N202" t="s">
        <v>69</v>
      </c>
      <c r="O202" t="s">
        <v>42</v>
      </c>
      <c r="P202" t="s">
        <v>70</v>
      </c>
      <c r="Q202" t="s">
        <v>71</v>
      </c>
      <c r="R202" t="s">
        <v>62</v>
      </c>
      <c r="S202" t="s">
        <v>63</v>
      </c>
      <c r="T202" t="s">
        <v>72</v>
      </c>
      <c r="U202">
        <v>4</v>
      </c>
      <c r="V202" t="s">
        <v>64</v>
      </c>
      <c r="W202" t="s">
        <v>128</v>
      </c>
      <c r="X202" t="s">
        <v>259</v>
      </c>
      <c r="Y202">
        <v>2</v>
      </c>
      <c r="Z202">
        <v>4</v>
      </c>
      <c r="AA202">
        <v>48</v>
      </c>
      <c r="AB202">
        <v>1.419</v>
      </c>
      <c r="AC202" t="s">
        <v>259</v>
      </c>
      <c r="AD202">
        <v>4</v>
      </c>
      <c r="AE202">
        <v>5</v>
      </c>
      <c r="AF202">
        <v>0</v>
      </c>
      <c r="AG202">
        <v>2.996</v>
      </c>
      <c r="AH202">
        <v>0.48299999999999998</v>
      </c>
      <c r="AI202">
        <v>1.4119999999999999</v>
      </c>
    </row>
    <row r="203" spans="1:35" x14ac:dyDescent="0.35">
      <c r="A203">
        <v>202</v>
      </c>
      <c r="B203">
        <v>202</v>
      </c>
      <c r="C203" t="s">
        <v>38</v>
      </c>
      <c r="D203" t="s">
        <v>39</v>
      </c>
      <c r="E203">
        <v>2</v>
      </c>
      <c r="F203" t="s">
        <v>373</v>
      </c>
      <c r="G203">
        <v>2</v>
      </c>
      <c r="H203">
        <v>6</v>
      </c>
      <c r="I203">
        <v>1</v>
      </c>
      <c r="J203">
        <v>10</v>
      </c>
      <c r="K203">
        <v>41</v>
      </c>
      <c r="L203">
        <v>41</v>
      </c>
      <c r="M203">
        <v>2</v>
      </c>
      <c r="N203" t="s">
        <v>101</v>
      </c>
      <c r="O203" t="s">
        <v>42</v>
      </c>
      <c r="P203" t="s">
        <v>102</v>
      </c>
      <c r="Q203" t="s">
        <v>103</v>
      </c>
      <c r="R203" t="s">
        <v>45</v>
      </c>
      <c r="S203" t="s">
        <v>46</v>
      </c>
      <c r="T203" t="s">
        <v>104</v>
      </c>
      <c r="U203">
        <v>1</v>
      </c>
      <c r="V203" t="s">
        <v>114</v>
      </c>
      <c r="W203" t="s">
        <v>216</v>
      </c>
      <c r="X203" t="s">
        <v>199</v>
      </c>
      <c r="Y203">
        <v>1</v>
      </c>
      <c r="Z203">
        <v>4</v>
      </c>
      <c r="AA203">
        <v>48</v>
      </c>
      <c r="AB203">
        <v>1.3979999999999999</v>
      </c>
      <c r="AC203" t="s">
        <v>199</v>
      </c>
      <c r="AD203">
        <v>4</v>
      </c>
      <c r="AE203">
        <v>5</v>
      </c>
      <c r="AF203">
        <v>0</v>
      </c>
      <c r="AG203">
        <v>2.9380000000000002</v>
      </c>
      <c r="AH203">
        <v>0.61599999999999999</v>
      </c>
      <c r="AI203">
        <v>1.3939999999999999</v>
      </c>
    </row>
    <row r="204" spans="1:35" x14ac:dyDescent="0.35">
      <c r="A204">
        <v>202</v>
      </c>
      <c r="B204">
        <v>202</v>
      </c>
      <c r="C204" t="s">
        <v>38</v>
      </c>
      <c r="D204" t="s">
        <v>39</v>
      </c>
      <c r="E204">
        <v>2</v>
      </c>
      <c r="F204" t="s">
        <v>373</v>
      </c>
      <c r="G204">
        <v>2</v>
      </c>
      <c r="H204">
        <v>6</v>
      </c>
      <c r="I204">
        <v>1</v>
      </c>
      <c r="J204">
        <v>11</v>
      </c>
      <c r="K204">
        <v>44</v>
      </c>
      <c r="L204">
        <v>44</v>
      </c>
      <c r="M204">
        <v>2</v>
      </c>
      <c r="N204" t="s">
        <v>91</v>
      </c>
      <c r="O204" t="s">
        <v>42</v>
      </c>
      <c r="P204" t="s">
        <v>92</v>
      </c>
      <c r="Q204" t="s">
        <v>93</v>
      </c>
      <c r="R204" t="s">
        <v>62</v>
      </c>
      <c r="S204" t="s">
        <v>63</v>
      </c>
      <c r="T204" t="s">
        <v>94</v>
      </c>
      <c r="U204">
        <v>5</v>
      </c>
      <c r="V204" t="s">
        <v>68</v>
      </c>
      <c r="W204" t="s">
        <v>204</v>
      </c>
      <c r="X204" t="s">
        <v>141</v>
      </c>
      <c r="Y204">
        <v>2</v>
      </c>
      <c r="Z204">
        <v>4</v>
      </c>
      <c r="AA204">
        <v>48</v>
      </c>
      <c r="AB204">
        <v>1.448</v>
      </c>
      <c r="AC204" t="s">
        <v>68</v>
      </c>
      <c r="AD204">
        <v>3</v>
      </c>
      <c r="AE204">
        <v>1</v>
      </c>
      <c r="AF204">
        <v>0</v>
      </c>
      <c r="AG204">
        <v>2.036</v>
      </c>
      <c r="AH204">
        <v>0.56599999999999995</v>
      </c>
      <c r="AI204">
        <v>1.4470000000000001</v>
      </c>
    </row>
    <row r="205" spans="1:35" x14ac:dyDescent="0.35">
      <c r="A205">
        <v>202</v>
      </c>
      <c r="B205">
        <v>202</v>
      </c>
      <c r="C205" t="s">
        <v>38</v>
      </c>
      <c r="D205" t="s">
        <v>39</v>
      </c>
      <c r="E205">
        <v>2</v>
      </c>
      <c r="F205" t="s">
        <v>373</v>
      </c>
      <c r="G205">
        <v>2</v>
      </c>
      <c r="H205">
        <v>6</v>
      </c>
      <c r="I205">
        <v>1</v>
      </c>
      <c r="J205">
        <v>12</v>
      </c>
      <c r="K205">
        <v>1</v>
      </c>
      <c r="L205">
        <v>1</v>
      </c>
      <c r="M205">
        <v>1</v>
      </c>
      <c r="N205" t="s">
        <v>109</v>
      </c>
      <c r="O205" t="s">
        <v>42</v>
      </c>
      <c r="P205" t="s">
        <v>98</v>
      </c>
      <c r="Q205" t="s">
        <v>99</v>
      </c>
      <c r="R205" t="s">
        <v>45</v>
      </c>
      <c r="S205" t="s">
        <v>46</v>
      </c>
      <c r="T205" t="s">
        <v>110</v>
      </c>
      <c r="U205">
        <v>4</v>
      </c>
      <c r="V205" t="s">
        <v>100</v>
      </c>
      <c r="W205" t="s">
        <v>238</v>
      </c>
      <c r="X205" t="s">
        <v>193</v>
      </c>
      <c r="Y205">
        <v>1</v>
      </c>
      <c r="Z205">
        <v>4</v>
      </c>
      <c r="AA205">
        <v>48</v>
      </c>
      <c r="AB205">
        <v>1.4079999999999999</v>
      </c>
      <c r="AC205" t="s">
        <v>110</v>
      </c>
      <c r="AD205">
        <v>1</v>
      </c>
      <c r="AE205">
        <v>4</v>
      </c>
      <c r="AF205">
        <v>1</v>
      </c>
      <c r="AG205">
        <v>2.5670000000000002</v>
      </c>
      <c r="AH205">
        <v>3.3000000000000002E-2</v>
      </c>
      <c r="AI205">
        <v>1.4039999999999999</v>
      </c>
    </row>
    <row r="206" spans="1:35" x14ac:dyDescent="0.35">
      <c r="A206">
        <v>202</v>
      </c>
      <c r="B206">
        <v>202</v>
      </c>
      <c r="C206" t="s">
        <v>38</v>
      </c>
      <c r="D206" t="s">
        <v>39</v>
      </c>
      <c r="E206">
        <v>2</v>
      </c>
      <c r="F206" t="s">
        <v>373</v>
      </c>
      <c r="G206">
        <v>2</v>
      </c>
      <c r="H206">
        <v>6</v>
      </c>
      <c r="I206">
        <v>1</v>
      </c>
      <c r="J206">
        <v>13</v>
      </c>
      <c r="K206">
        <v>40</v>
      </c>
      <c r="L206">
        <v>40</v>
      </c>
      <c r="M206">
        <v>2</v>
      </c>
      <c r="N206" t="s">
        <v>105</v>
      </c>
      <c r="O206" t="s">
        <v>42</v>
      </c>
      <c r="P206" t="s">
        <v>74</v>
      </c>
      <c r="Q206" t="s">
        <v>75</v>
      </c>
      <c r="R206" t="s">
        <v>52</v>
      </c>
      <c r="S206" t="s">
        <v>53</v>
      </c>
      <c r="T206" t="s">
        <v>106</v>
      </c>
      <c r="U206">
        <v>2</v>
      </c>
      <c r="V206" t="s">
        <v>76</v>
      </c>
      <c r="W206" t="s">
        <v>245</v>
      </c>
      <c r="X206" t="s">
        <v>145</v>
      </c>
      <c r="Y206">
        <v>1</v>
      </c>
      <c r="Z206">
        <v>4</v>
      </c>
      <c r="AA206">
        <v>48</v>
      </c>
      <c r="AB206">
        <v>1.3160000000000001</v>
      </c>
      <c r="AC206" t="s">
        <v>145</v>
      </c>
      <c r="AD206">
        <v>4</v>
      </c>
      <c r="AE206">
        <v>4</v>
      </c>
      <c r="AF206">
        <v>0</v>
      </c>
      <c r="AG206">
        <v>2.129</v>
      </c>
      <c r="AH206">
        <v>0.56599999999999995</v>
      </c>
      <c r="AI206">
        <v>1.319</v>
      </c>
    </row>
    <row r="207" spans="1:35" x14ac:dyDescent="0.35">
      <c r="A207">
        <v>202</v>
      </c>
      <c r="B207">
        <v>202</v>
      </c>
      <c r="C207" t="s">
        <v>38</v>
      </c>
      <c r="D207" t="s">
        <v>39</v>
      </c>
      <c r="E207">
        <v>2</v>
      </c>
      <c r="F207" t="s">
        <v>373</v>
      </c>
      <c r="G207">
        <v>2</v>
      </c>
      <c r="H207">
        <v>6</v>
      </c>
      <c r="I207">
        <v>1</v>
      </c>
      <c r="J207">
        <v>14</v>
      </c>
      <c r="K207">
        <v>45</v>
      </c>
      <c r="L207">
        <v>45</v>
      </c>
      <c r="M207">
        <v>2</v>
      </c>
      <c r="N207" t="s">
        <v>83</v>
      </c>
      <c r="O207" t="s">
        <v>42</v>
      </c>
      <c r="P207" t="s">
        <v>84</v>
      </c>
      <c r="Q207" t="s">
        <v>85</v>
      </c>
      <c r="R207" t="s">
        <v>62</v>
      </c>
      <c r="S207" t="s">
        <v>63</v>
      </c>
      <c r="T207" t="s">
        <v>86</v>
      </c>
      <c r="U207">
        <v>4</v>
      </c>
      <c r="V207" t="s">
        <v>116</v>
      </c>
      <c r="W207" t="s">
        <v>207</v>
      </c>
      <c r="X207" t="s">
        <v>187</v>
      </c>
      <c r="Y207">
        <v>1</v>
      </c>
      <c r="Z207">
        <v>4</v>
      </c>
      <c r="AA207">
        <v>48</v>
      </c>
      <c r="AB207">
        <v>1.496</v>
      </c>
      <c r="AC207" t="s">
        <v>187</v>
      </c>
      <c r="AD207">
        <v>4</v>
      </c>
      <c r="AE207">
        <v>5</v>
      </c>
      <c r="AF207">
        <v>0</v>
      </c>
      <c r="AG207">
        <v>3.88</v>
      </c>
      <c r="AH207">
        <v>0.6</v>
      </c>
      <c r="AI207">
        <v>1.49</v>
      </c>
    </row>
    <row r="208" spans="1:35" x14ac:dyDescent="0.35">
      <c r="A208">
        <v>202</v>
      </c>
      <c r="B208">
        <v>202</v>
      </c>
      <c r="C208" t="s">
        <v>38</v>
      </c>
      <c r="D208" t="s">
        <v>39</v>
      </c>
      <c r="E208">
        <v>2</v>
      </c>
      <c r="F208" t="s">
        <v>373</v>
      </c>
      <c r="G208">
        <v>2</v>
      </c>
      <c r="H208">
        <v>6</v>
      </c>
      <c r="I208">
        <v>1</v>
      </c>
      <c r="J208">
        <v>15</v>
      </c>
      <c r="K208">
        <v>47</v>
      </c>
      <c r="L208">
        <v>47</v>
      </c>
      <c r="M208">
        <v>2</v>
      </c>
      <c r="N208" t="s">
        <v>87</v>
      </c>
      <c r="O208" t="s">
        <v>42</v>
      </c>
      <c r="P208" t="s">
        <v>50</v>
      </c>
      <c r="Q208" t="s">
        <v>51</v>
      </c>
      <c r="R208" t="s">
        <v>45</v>
      </c>
      <c r="S208" t="s">
        <v>46</v>
      </c>
      <c r="T208" t="s">
        <v>88</v>
      </c>
      <c r="U208">
        <v>1</v>
      </c>
      <c r="V208" t="s">
        <v>104</v>
      </c>
      <c r="W208" t="s">
        <v>161</v>
      </c>
      <c r="X208" t="s">
        <v>230</v>
      </c>
      <c r="Y208">
        <v>2</v>
      </c>
      <c r="Z208">
        <v>4</v>
      </c>
      <c r="AA208">
        <v>48</v>
      </c>
      <c r="AB208">
        <v>1.657</v>
      </c>
      <c r="AC208" t="s">
        <v>88</v>
      </c>
      <c r="AD208">
        <v>1</v>
      </c>
      <c r="AE208">
        <v>1</v>
      </c>
      <c r="AF208">
        <v>1</v>
      </c>
      <c r="AG208">
        <v>2.6840000000000002</v>
      </c>
      <c r="AH208">
        <v>0.16600000000000001</v>
      </c>
      <c r="AI208">
        <v>1.653</v>
      </c>
    </row>
    <row r="209" spans="1:35" x14ac:dyDescent="0.35">
      <c r="A209">
        <v>202</v>
      </c>
      <c r="B209">
        <v>202</v>
      </c>
      <c r="C209" t="s">
        <v>38</v>
      </c>
      <c r="D209" t="s">
        <v>39</v>
      </c>
      <c r="E209">
        <v>2</v>
      </c>
      <c r="F209" t="s">
        <v>373</v>
      </c>
      <c r="G209">
        <v>2</v>
      </c>
      <c r="H209">
        <v>6</v>
      </c>
      <c r="I209">
        <v>1</v>
      </c>
      <c r="J209">
        <v>16</v>
      </c>
      <c r="K209">
        <v>3</v>
      </c>
      <c r="L209">
        <v>3</v>
      </c>
      <c r="M209">
        <v>1</v>
      </c>
      <c r="N209" t="s">
        <v>121</v>
      </c>
      <c r="O209" t="s">
        <v>42</v>
      </c>
      <c r="P209" t="s">
        <v>70</v>
      </c>
      <c r="Q209" t="s">
        <v>71</v>
      </c>
      <c r="R209" t="s">
        <v>80</v>
      </c>
      <c r="S209" t="s">
        <v>81</v>
      </c>
      <c r="T209" t="s">
        <v>122</v>
      </c>
      <c r="U209">
        <v>2</v>
      </c>
      <c r="V209" t="s">
        <v>72</v>
      </c>
      <c r="W209" t="s">
        <v>173</v>
      </c>
      <c r="X209" t="s">
        <v>236</v>
      </c>
      <c r="Y209">
        <v>1</v>
      </c>
      <c r="Z209">
        <v>4</v>
      </c>
      <c r="AA209">
        <v>48</v>
      </c>
      <c r="AB209">
        <v>1.3660000000000001</v>
      </c>
      <c r="AC209" t="s">
        <v>122</v>
      </c>
      <c r="AD209">
        <v>1</v>
      </c>
      <c r="AE209">
        <v>2</v>
      </c>
      <c r="AF209">
        <v>1</v>
      </c>
      <c r="AG209">
        <v>1.69</v>
      </c>
      <c r="AH209">
        <v>0.33300000000000002</v>
      </c>
      <c r="AI209">
        <v>1.3640000000000001</v>
      </c>
    </row>
    <row r="210" spans="1:35" x14ac:dyDescent="0.35">
      <c r="A210">
        <v>202</v>
      </c>
      <c r="B210">
        <v>202</v>
      </c>
      <c r="C210" t="s">
        <v>38</v>
      </c>
      <c r="D210" t="s">
        <v>39</v>
      </c>
      <c r="E210">
        <v>2</v>
      </c>
      <c r="F210" t="s">
        <v>373</v>
      </c>
      <c r="G210">
        <v>2</v>
      </c>
      <c r="H210">
        <v>6</v>
      </c>
      <c r="I210">
        <v>1</v>
      </c>
      <c r="J210">
        <v>17</v>
      </c>
      <c r="K210">
        <v>6</v>
      </c>
      <c r="L210">
        <v>6</v>
      </c>
      <c r="M210">
        <v>1</v>
      </c>
      <c r="N210" t="s">
        <v>89</v>
      </c>
      <c r="O210" t="s">
        <v>42</v>
      </c>
      <c r="P210" t="s">
        <v>60</v>
      </c>
      <c r="Q210" t="s">
        <v>61</v>
      </c>
      <c r="R210" t="s">
        <v>52</v>
      </c>
      <c r="S210" t="s">
        <v>53</v>
      </c>
      <c r="T210" t="s">
        <v>90</v>
      </c>
      <c r="U210">
        <v>5</v>
      </c>
      <c r="V210" t="s">
        <v>118</v>
      </c>
      <c r="W210" t="s">
        <v>159</v>
      </c>
      <c r="X210" t="s">
        <v>241</v>
      </c>
      <c r="Y210">
        <v>2</v>
      </c>
      <c r="Z210">
        <v>4</v>
      </c>
      <c r="AA210">
        <v>48</v>
      </c>
      <c r="AB210">
        <v>0.94599999999999995</v>
      </c>
      <c r="AC210" t="s">
        <v>118</v>
      </c>
      <c r="AD210">
        <v>3</v>
      </c>
      <c r="AE210">
        <v>4</v>
      </c>
      <c r="AF210">
        <v>0</v>
      </c>
      <c r="AG210">
        <v>1.8979999999999999</v>
      </c>
      <c r="AH210">
        <v>0.433</v>
      </c>
      <c r="AI210">
        <v>0.94699999999999995</v>
      </c>
    </row>
    <row r="211" spans="1:35" x14ac:dyDescent="0.35">
      <c r="A211">
        <v>202</v>
      </c>
      <c r="B211">
        <v>202</v>
      </c>
      <c r="C211" t="s">
        <v>38</v>
      </c>
      <c r="D211" t="s">
        <v>39</v>
      </c>
      <c r="E211">
        <v>2</v>
      </c>
      <c r="F211" t="s">
        <v>373</v>
      </c>
      <c r="G211">
        <v>2</v>
      </c>
      <c r="H211">
        <v>6</v>
      </c>
      <c r="I211">
        <v>1</v>
      </c>
      <c r="J211">
        <v>18</v>
      </c>
      <c r="K211">
        <v>39</v>
      </c>
      <c r="L211">
        <v>39</v>
      </c>
      <c r="M211">
        <v>2</v>
      </c>
      <c r="N211" t="s">
        <v>73</v>
      </c>
      <c r="O211" t="s">
        <v>42</v>
      </c>
      <c r="P211" t="s">
        <v>74</v>
      </c>
      <c r="Q211" t="s">
        <v>75</v>
      </c>
      <c r="R211" t="s">
        <v>45</v>
      </c>
      <c r="S211" t="s">
        <v>46</v>
      </c>
      <c r="T211" t="s">
        <v>76</v>
      </c>
      <c r="U211">
        <v>2</v>
      </c>
      <c r="V211" t="s">
        <v>110</v>
      </c>
      <c r="W211" t="s">
        <v>155</v>
      </c>
      <c r="X211" t="s">
        <v>261</v>
      </c>
      <c r="Y211">
        <v>2</v>
      </c>
      <c r="Z211">
        <v>4</v>
      </c>
      <c r="AA211">
        <v>48</v>
      </c>
      <c r="AB211">
        <v>1.5069999999999999</v>
      </c>
      <c r="AC211" t="s">
        <v>261</v>
      </c>
      <c r="AD211">
        <v>4</v>
      </c>
      <c r="AE211">
        <v>5</v>
      </c>
      <c r="AF211">
        <v>0</v>
      </c>
      <c r="AG211">
        <v>2.1659999999999999</v>
      </c>
      <c r="AH211">
        <v>0.35</v>
      </c>
      <c r="AI211">
        <v>1.502</v>
      </c>
    </row>
    <row r="212" spans="1:35" x14ac:dyDescent="0.35">
      <c r="A212">
        <v>202</v>
      </c>
      <c r="B212">
        <v>202</v>
      </c>
      <c r="C212" t="s">
        <v>38</v>
      </c>
      <c r="D212" t="s">
        <v>39</v>
      </c>
      <c r="E212">
        <v>2</v>
      </c>
      <c r="F212" t="s">
        <v>373</v>
      </c>
      <c r="G212">
        <v>2</v>
      </c>
      <c r="H212">
        <v>6</v>
      </c>
      <c r="I212">
        <v>1</v>
      </c>
      <c r="J212">
        <v>19</v>
      </c>
      <c r="K212">
        <v>46</v>
      </c>
      <c r="L212">
        <v>46</v>
      </c>
      <c r="M212">
        <v>2</v>
      </c>
      <c r="N212" t="s">
        <v>115</v>
      </c>
      <c r="O212" t="s">
        <v>42</v>
      </c>
      <c r="P212" t="s">
        <v>84</v>
      </c>
      <c r="Q212" t="s">
        <v>85</v>
      </c>
      <c r="R212" t="s">
        <v>52</v>
      </c>
      <c r="S212" t="s">
        <v>53</v>
      </c>
      <c r="T212" t="s">
        <v>116</v>
      </c>
      <c r="U212">
        <v>5</v>
      </c>
      <c r="V212" t="s">
        <v>54</v>
      </c>
      <c r="W212" t="s">
        <v>249</v>
      </c>
      <c r="X212" t="s">
        <v>165</v>
      </c>
      <c r="Y212">
        <v>2</v>
      </c>
      <c r="Z212">
        <v>4</v>
      </c>
      <c r="AA212">
        <v>48</v>
      </c>
      <c r="AB212">
        <v>1.5780000000000001</v>
      </c>
      <c r="AC212" t="s">
        <v>54</v>
      </c>
      <c r="AD212">
        <v>3</v>
      </c>
      <c r="AE212">
        <v>4</v>
      </c>
      <c r="AF212">
        <v>0</v>
      </c>
      <c r="AG212">
        <v>1.762</v>
      </c>
      <c r="AH212">
        <v>0.53300000000000003</v>
      </c>
      <c r="AI212">
        <v>1.571</v>
      </c>
    </row>
    <row r="213" spans="1:35" x14ac:dyDescent="0.35">
      <c r="A213">
        <v>202</v>
      </c>
      <c r="B213">
        <v>202</v>
      </c>
      <c r="C213" t="s">
        <v>38</v>
      </c>
      <c r="D213" t="s">
        <v>39</v>
      </c>
      <c r="E213">
        <v>2</v>
      </c>
      <c r="F213" t="s">
        <v>373</v>
      </c>
      <c r="G213">
        <v>2</v>
      </c>
      <c r="H213">
        <v>6</v>
      </c>
      <c r="I213">
        <v>1</v>
      </c>
      <c r="J213">
        <v>20</v>
      </c>
      <c r="K213">
        <v>10</v>
      </c>
      <c r="L213">
        <v>10</v>
      </c>
      <c r="M213">
        <v>1</v>
      </c>
      <c r="N213" t="s">
        <v>107</v>
      </c>
      <c r="O213" t="s">
        <v>42</v>
      </c>
      <c r="P213" t="s">
        <v>56</v>
      </c>
      <c r="Q213" t="s">
        <v>57</v>
      </c>
      <c r="R213" t="s">
        <v>62</v>
      </c>
      <c r="S213" t="s">
        <v>63</v>
      </c>
      <c r="T213" t="s">
        <v>108</v>
      </c>
      <c r="U213">
        <v>5</v>
      </c>
      <c r="V213" t="s">
        <v>86</v>
      </c>
      <c r="W213" t="s">
        <v>169</v>
      </c>
      <c r="X213" t="s">
        <v>219</v>
      </c>
      <c r="Y213">
        <v>2</v>
      </c>
      <c r="Z213">
        <v>4</v>
      </c>
      <c r="AA213">
        <v>48</v>
      </c>
      <c r="AB213">
        <v>1.0469999999999999</v>
      </c>
      <c r="AC213" t="s">
        <v>169</v>
      </c>
      <c r="AD213">
        <v>4</v>
      </c>
      <c r="AE213">
        <v>1</v>
      </c>
      <c r="AF213">
        <v>0</v>
      </c>
      <c r="AG213">
        <v>2.1280000000000001</v>
      </c>
      <c r="AH213">
        <v>0.46700000000000003</v>
      </c>
      <c r="AI213">
        <v>1.05</v>
      </c>
    </row>
    <row r="214" spans="1:35" x14ac:dyDescent="0.35">
      <c r="A214">
        <v>202</v>
      </c>
      <c r="B214">
        <v>202</v>
      </c>
      <c r="C214" t="s">
        <v>38</v>
      </c>
      <c r="D214" t="s">
        <v>39</v>
      </c>
      <c r="E214">
        <v>2</v>
      </c>
      <c r="F214" t="s">
        <v>373</v>
      </c>
      <c r="G214">
        <v>2</v>
      </c>
      <c r="H214">
        <v>6</v>
      </c>
      <c r="I214">
        <v>1</v>
      </c>
      <c r="J214">
        <v>21</v>
      </c>
      <c r="K214">
        <v>37</v>
      </c>
      <c r="L214">
        <v>37</v>
      </c>
      <c r="M214">
        <v>2</v>
      </c>
      <c r="N214" t="s">
        <v>119</v>
      </c>
      <c r="O214" t="s">
        <v>42</v>
      </c>
      <c r="P214" t="s">
        <v>66</v>
      </c>
      <c r="Q214" t="s">
        <v>67</v>
      </c>
      <c r="R214" t="s">
        <v>80</v>
      </c>
      <c r="S214" t="s">
        <v>81</v>
      </c>
      <c r="T214" t="s">
        <v>120</v>
      </c>
      <c r="U214">
        <v>2</v>
      </c>
      <c r="V214" t="s">
        <v>82</v>
      </c>
      <c r="W214" t="s">
        <v>233</v>
      </c>
      <c r="X214" t="s">
        <v>191</v>
      </c>
      <c r="Y214">
        <v>2</v>
      </c>
      <c r="Z214">
        <v>4</v>
      </c>
      <c r="AA214">
        <v>48</v>
      </c>
      <c r="AB214">
        <v>1.419</v>
      </c>
      <c r="AC214" t="s">
        <v>233</v>
      </c>
      <c r="AD214">
        <v>4</v>
      </c>
      <c r="AE214">
        <v>5</v>
      </c>
      <c r="AF214">
        <v>0</v>
      </c>
      <c r="AG214">
        <v>3.1139999999999999</v>
      </c>
      <c r="AH214">
        <v>0.53300000000000003</v>
      </c>
      <c r="AI214">
        <v>1.4179999999999999</v>
      </c>
    </row>
    <row r="215" spans="1:35" x14ac:dyDescent="0.35">
      <c r="A215">
        <v>202</v>
      </c>
      <c r="B215">
        <v>202</v>
      </c>
      <c r="C215" t="s">
        <v>38</v>
      </c>
      <c r="D215" t="s">
        <v>39</v>
      </c>
      <c r="E215">
        <v>2</v>
      </c>
      <c r="F215" t="s">
        <v>373</v>
      </c>
      <c r="G215">
        <v>2</v>
      </c>
      <c r="H215">
        <v>6</v>
      </c>
      <c r="I215">
        <v>1</v>
      </c>
      <c r="J215">
        <v>22</v>
      </c>
      <c r="K215">
        <v>2</v>
      </c>
      <c r="L215">
        <v>2</v>
      </c>
      <c r="M215">
        <v>1</v>
      </c>
      <c r="N215" t="s">
        <v>97</v>
      </c>
      <c r="O215" t="s">
        <v>42</v>
      </c>
      <c r="P215" t="s">
        <v>98</v>
      </c>
      <c r="Q215" t="s">
        <v>99</v>
      </c>
      <c r="R215" t="s">
        <v>80</v>
      </c>
      <c r="S215" t="s">
        <v>81</v>
      </c>
      <c r="T215" t="s">
        <v>100</v>
      </c>
      <c r="U215">
        <v>2</v>
      </c>
      <c r="V215" t="s">
        <v>112</v>
      </c>
      <c r="W215" t="s">
        <v>222</v>
      </c>
      <c r="X215" t="s">
        <v>137</v>
      </c>
      <c r="Y215">
        <v>2</v>
      </c>
      <c r="Z215">
        <v>4</v>
      </c>
      <c r="AA215">
        <v>48</v>
      </c>
      <c r="AB215">
        <v>1.3260000000000001</v>
      </c>
      <c r="AC215" t="s">
        <v>137</v>
      </c>
      <c r="AD215">
        <v>4</v>
      </c>
      <c r="AE215">
        <v>4</v>
      </c>
      <c r="AF215">
        <v>0</v>
      </c>
      <c r="AG215">
        <v>3.18</v>
      </c>
      <c r="AH215">
        <v>0.58299999999999996</v>
      </c>
      <c r="AI215">
        <v>1.3220000000000001</v>
      </c>
    </row>
    <row r="216" spans="1:35" x14ac:dyDescent="0.35">
      <c r="A216">
        <v>202</v>
      </c>
      <c r="B216">
        <v>202</v>
      </c>
      <c r="C216" t="s">
        <v>38</v>
      </c>
      <c r="D216" t="s">
        <v>39</v>
      </c>
      <c r="E216">
        <v>2</v>
      </c>
      <c r="F216" t="s">
        <v>373</v>
      </c>
      <c r="G216">
        <v>2</v>
      </c>
      <c r="H216">
        <v>6</v>
      </c>
      <c r="I216">
        <v>1</v>
      </c>
      <c r="J216">
        <v>23</v>
      </c>
      <c r="K216">
        <v>48</v>
      </c>
      <c r="L216">
        <v>48</v>
      </c>
      <c r="M216">
        <v>2</v>
      </c>
      <c r="N216" t="s">
        <v>49</v>
      </c>
      <c r="O216" t="s">
        <v>42</v>
      </c>
      <c r="P216" t="s">
        <v>50</v>
      </c>
      <c r="Q216" t="s">
        <v>51</v>
      </c>
      <c r="R216" t="s">
        <v>52</v>
      </c>
      <c r="S216" t="s">
        <v>53</v>
      </c>
      <c r="T216" t="s">
        <v>54</v>
      </c>
      <c r="U216">
        <v>4</v>
      </c>
      <c r="V216" t="s">
        <v>88</v>
      </c>
      <c r="W216" t="s">
        <v>183</v>
      </c>
      <c r="X216" t="s">
        <v>243</v>
      </c>
      <c r="Y216">
        <v>1</v>
      </c>
      <c r="Z216">
        <v>4</v>
      </c>
      <c r="AA216">
        <v>48</v>
      </c>
      <c r="AB216">
        <v>1.3180000000000001</v>
      </c>
      <c r="AC216" t="s">
        <v>183</v>
      </c>
      <c r="AD216">
        <v>4</v>
      </c>
      <c r="AE216">
        <v>2</v>
      </c>
      <c r="AF216">
        <v>0</v>
      </c>
      <c r="AG216">
        <v>2.6110000000000002</v>
      </c>
      <c r="AH216">
        <v>1.1830000000000001</v>
      </c>
      <c r="AI216">
        <v>1.3169999999999999</v>
      </c>
    </row>
    <row r="217" spans="1:35" x14ac:dyDescent="0.35">
      <c r="A217">
        <v>202</v>
      </c>
      <c r="B217">
        <v>202</v>
      </c>
      <c r="C217" t="s">
        <v>38</v>
      </c>
      <c r="D217" t="s">
        <v>39</v>
      </c>
      <c r="E217">
        <v>2</v>
      </c>
      <c r="F217" t="s">
        <v>373</v>
      </c>
      <c r="G217">
        <v>2</v>
      </c>
      <c r="H217">
        <v>6</v>
      </c>
      <c r="I217">
        <v>1</v>
      </c>
      <c r="J217">
        <v>24</v>
      </c>
      <c r="K217">
        <v>9</v>
      </c>
      <c r="L217">
        <v>9</v>
      </c>
      <c r="M217">
        <v>1</v>
      </c>
      <c r="N217" t="s">
        <v>55</v>
      </c>
      <c r="O217" t="s">
        <v>42</v>
      </c>
      <c r="P217" t="s">
        <v>56</v>
      </c>
      <c r="Q217" t="s">
        <v>57</v>
      </c>
      <c r="R217" t="s">
        <v>45</v>
      </c>
      <c r="S217" t="s">
        <v>46</v>
      </c>
      <c r="T217" t="s">
        <v>58</v>
      </c>
      <c r="U217">
        <v>5</v>
      </c>
      <c r="V217" t="s">
        <v>108</v>
      </c>
      <c r="W217" t="s">
        <v>151</v>
      </c>
      <c r="X217" t="s">
        <v>255</v>
      </c>
      <c r="Y217">
        <v>1</v>
      </c>
      <c r="Z217">
        <v>4</v>
      </c>
      <c r="AA217">
        <v>48</v>
      </c>
      <c r="AB217">
        <v>1.347</v>
      </c>
      <c r="AC217" t="s">
        <v>151</v>
      </c>
      <c r="AD217">
        <v>4</v>
      </c>
      <c r="AE217">
        <v>1</v>
      </c>
      <c r="AF217">
        <v>0</v>
      </c>
      <c r="AG217">
        <v>2.8079999999999998</v>
      </c>
      <c r="AH217">
        <v>0.61699999999999999</v>
      </c>
      <c r="AI217">
        <v>1.3460000000000001</v>
      </c>
    </row>
    <row r="218" spans="1:35" x14ac:dyDescent="0.35">
      <c r="A218">
        <v>202</v>
      </c>
      <c r="B218">
        <v>202</v>
      </c>
      <c r="C218" t="s">
        <v>38</v>
      </c>
      <c r="D218" t="s">
        <v>39</v>
      </c>
      <c r="E218">
        <v>2</v>
      </c>
      <c r="F218" t="s">
        <v>373</v>
      </c>
      <c r="G218">
        <v>2</v>
      </c>
      <c r="H218">
        <v>6</v>
      </c>
      <c r="I218">
        <v>1</v>
      </c>
      <c r="J218">
        <v>25</v>
      </c>
      <c r="K218">
        <v>14</v>
      </c>
      <c r="L218">
        <v>14</v>
      </c>
      <c r="M218">
        <v>1</v>
      </c>
      <c r="N218" t="s">
        <v>162</v>
      </c>
      <c r="O218" t="s">
        <v>124</v>
      </c>
      <c r="P218" t="s">
        <v>163</v>
      </c>
      <c r="Q218" t="s">
        <v>164</v>
      </c>
      <c r="R218" t="s">
        <v>132</v>
      </c>
      <c r="S218" t="s">
        <v>81</v>
      </c>
      <c r="T218" t="s">
        <v>165</v>
      </c>
      <c r="U218">
        <v>2</v>
      </c>
      <c r="V218" t="s">
        <v>179</v>
      </c>
      <c r="W218" t="s">
        <v>118</v>
      </c>
      <c r="X218" t="s">
        <v>247</v>
      </c>
      <c r="Y218">
        <v>2</v>
      </c>
      <c r="Z218">
        <v>4</v>
      </c>
      <c r="AA218">
        <v>48</v>
      </c>
      <c r="AB218">
        <v>1.5169999999999999</v>
      </c>
      <c r="AC218" t="s">
        <v>179</v>
      </c>
      <c r="AD218">
        <v>3</v>
      </c>
      <c r="AE218">
        <v>4</v>
      </c>
      <c r="AF218">
        <v>0</v>
      </c>
      <c r="AG218">
        <v>3.2749999999999999</v>
      </c>
      <c r="AH218">
        <v>0.48299999999999998</v>
      </c>
      <c r="AI218">
        <v>1.5149999999999999</v>
      </c>
    </row>
    <row r="219" spans="1:35" x14ac:dyDescent="0.35">
      <c r="A219">
        <v>202</v>
      </c>
      <c r="B219">
        <v>202</v>
      </c>
      <c r="C219" t="s">
        <v>38</v>
      </c>
      <c r="D219" t="s">
        <v>39</v>
      </c>
      <c r="E219">
        <v>2</v>
      </c>
      <c r="F219" t="s">
        <v>373</v>
      </c>
      <c r="G219">
        <v>2</v>
      </c>
      <c r="H219">
        <v>6</v>
      </c>
      <c r="I219">
        <v>1</v>
      </c>
      <c r="J219">
        <v>26</v>
      </c>
      <c r="K219">
        <v>58</v>
      </c>
      <c r="L219">
        <v>58</v>
      </c>
      <c r="M219">
        <v>2</v>
      </c>
      <c r="N219" t="s">
        <v>190</v>
      </c>
      <c r="O219" t="s">
        <v>124</v>
      </c>
      <c r="P219" t="s">
        <v>181</v>
      </c>
      <c r="Q219" t="s">
        <v>182</v>
      </c>
      <c r="R219" t="s">
        <v>150</v>
      </c>
      <c r="S219" t="s">
        <v>53</v>
      </c>
      <c r="T219" t="s">
        <v>191</v>
      </c>
      <c r="U219">
        <v>4</v>
      </c>
      <c r="V219" t="s">
        <v>169</v>
      </c>
      <c r="W219" t="s">
        <v>122</v>
      </c>
      <c r="X219" t="s">
        <v>225</v>
      </c>
      <c r="Y219">
        <v>2</v>
      </c>
      <c r="Z219">
        <v>4</v>
      </c>
      <c r="AA219">
        <v>48</v>
      </c>
      <c r="AB219">
        <v>1.3759999999999999</v>
      </c>
      <c r="AC219" t="s">
        <v>169</v>
      </c>
      <c r="AD219">
        <v>3</v>
      </c>
      <c r="AE219">
        <v>5</v>
      </c>
      <c r="AF219">
        <v>0</v>
      </c>
      <c r="AG219">
        <v>3.0219999999999998</v>
      </c>
      <c r="AH219">
        <v>0.38300000000000001</v>
      </c>
      <c r="AI219">
        <v>1.379</v>
      </c>
    </row>
    <row r="220" spans="1:35" x14ac:dyDescent="0.35">
      <c r="A220">
        <v>202</v>
      </c>
      <c r="B220">
        <v>202</v>
      </c>
      <c r="C220" t="s">
        <v>38</v>
      </c>
      <c r="D220" t="s">
        <v>39</v>
      </c>
      <c r="E220">
        <v>2</v>
      </c>
      <c r="F220" t="s">
        <v>373</v>
      </c>
      <c r="G220">
        <v>2</v>
      </c>
      <c r="H220">
        <v>6</v>
      </c>
      <c r="I220">
        <v>1</v>
      </c>
      <c r="J220">
        <v>27</v>
      </c>
      <c r="K220">
        <v>60</v>
      </c>
      <c r="L220">
        <v>60</v>
      </c>
      <c r="M220">
        <v>2</v>
      </c>
      <c r="N220" t="s">
        <v>196</v>
      </c>
      <c r="O220" t="s">
        <v>124</v>
      </c>
      <c r="P220" t="s">
        <v>185</v>
      </c>
      <c r="Q220" t="s">
        <v>186</v>
      </c>
      <c r="R220" t="s">
        <v>150</v>
      </c>
      <c r="S220" t="s">
        <v>53</v>
      </c>
      <c r="T220" t="s">
        <v>197</v>
      </c>
      <c r="U220">
        <v>2</v>
      </c>
      <c r="V220" t="s">
        <v>187</v>
      </c>
      <c r="W220" t="s">
        <v>253</v>
      </c>
      <c r="X220" t="s">
        <v>114</v>
      </c>
      <c r="Y220">
        <v>1</v>
      </c>
      <c r="Z220">
        <v>4</v>
      </c>
      <c r="AA220">
        <v>48</v>
      </c>
      <c r="AB220">
        <v>1.5860000000000001</v>
      </c>
      <c r="AC220" t="s">
        <v>114</v>
      </c>
      <c r="AD220">
        <v>4</v>
      </c>
      <c r="AE220">
        <v>1</v>
      </c>
      <c r="AF220">
        <v>0</v>
      </c>
      <c r="AG220">
        <v>3.12</v>
      </c>
      <c r="AH220">
        <v>0.3</v>
      </c>
      <c r="AI220">
        <v>1.587</v>
      </c>
    </row>
    <row r="221" spans="1:35" x14ac:dyDescent="0.35">
      <c r="A221">
        <v>202</v>
      </c>
      <c r="B221">
        <v>202</v>
      </c>
      <c r="C221" t="s">
        <v>38</v>
      </c>
      <c r="D221" t="s">
        <v>39</v>
      </c>
      <c r="E221">
        <v>2</v>
      </c>
      <c r="F221" t="s">
        <v>373</v>
      </c>
      <c r="G221">
        <v>2</v>
      </c>
      <c r="H221">
        <v>6</v>
      </c>
      <c r="I221">
        <v>1</v>
      </c>
      <c r="J221">
        <v>28</v>
      </c>
      <c r="K221">
        <v>23</v>
      </c>
      <c r="L221">
        <v>23</v>
      </c>
      <c r="M221">
        <v>1</v>
      </c>
      <c r="N221" t="s">
        <v>176</v>
      </c>
      <c r="O221" t="s">
        <v>124</v>
      </c>
      <c r="P221" t="s">
        <v>177</v>
      </c>
      <c r="Q221" t="s">
        <v>178</v>
      </c>
      <c r="R221" t="s">
        <v>132</v>
      </c>
      <c r="S221" t="s">
        <v>81</v>
      </c>
      <c r="T221" t="s">
        <v>179</v>
      </c>
      <c r="U221">
        <v>4</v>
      </c>
      <c r="V221" t="s">
        <v>199</v>
      </c>
      <c r="W221" t="s">
        <v>249</v>
      </c>
      <c r="X221" t="s">
        <v>88</v>
      </c>
      <c r="Y221">
        <v>1</v>
      </c>
      <c r="Z221">
        <v>4</v>
      </c>
      <c r="AA221">
        <v>48</v>
      </c>
      <c r="AB221">
        <v>1.3280000000000001</v>
      </c>
      <c r="AC221" t="s">
        <v>199</v>
      </c>
      <c r="AD221">
        <v>2</v>
      </c>
      <c r="AE221">
        <v>2</v>
      </c>
      <c r="AF221">
        <v>0</v>
      </c>
      <c r="AG221">
        <v>2.3010000000000002</v>
      </c>
      <c r="AH221">
        <v>0.68300000000000005</v>
      </c>
      <c r="AI221">
        <v>1.3260000000000001</v>
      </c>
    </row>
    <row r="222" spans="1:35" x14ac:dyDescent="0.35">
      <c r="A222">
        <v>202</v>
      </c>
      <c r="B222">
        <v>202</v>
      </c>
      <c r="C222" t="s">
        <v>38</v>
      </c>
      <c r="D222" t="s">
        <v>39</v>
      </c>
      <c r="E222">
        <v>2</v>
      </c>
      <c r="F222" t="s">
        <v>373</v>
      </c>
      <c r="G222">
        <v>2</v>
      </c>
      <c r="H222">
        <v>6</v>
      </c>
      <c r="I222">
        <v>1</v>
      </c>
      <c r="J222">
        <v>29</v>
      </c>
      <c r="K222">
        <v>52</v>
      </c>
      <c r="L222">
        <v>52</v>
      </c>
      <c r="M222">
        <v>2</v>
      </c>
      <c r="N222" t="s">
        <v>166</v>
      </c>
      <c r="O222" t="s">
        <v>124</v>
      </c>
      <c r="P222" t="s">
        <v>167</v>
      </c>
      <c r="Q222" t="s">
        <v>168</v>
      </c>
      <c r="R222" t="s">
        <v>150</v>
      </c>
      <c r="S222" t="s">
        <v>53</v>
      </c>
      <c r="T222" t="s">
        <v>169</v>
      </c>
      <c r="U222">
        <v>5</v>
      </c>
      <c r="V222" t="s">
        <v>195</v>
      </c>
      <c r="W222" t="s">
        <v>112</v>
      </c>
      <c r="X222" t="s">
        <v>241</v>
      </c>
      <c r="Y222">
        <v>1</v>
      </c>
      <c r="Z222">
        <v>4</v>
      </c>
      <c r="AA222">
        <v>48</v>
      </c>
      <c r="AB222">
        <v>1.397</v>
      </c>
      <c r="AC222" t="s">
        <v>169</v>
      </c>
      <c r="AD222">
        <v>1</v>
      </c>
      <c r="AE222">
        <v>5</v>
      </c>
      <c r="AF222">
        <v>1</v>
      </c>
      <c r="AG222">
        <v>2.8879999999999999</v>
      </c>
      <c r="AH222">
        <v>0.35</v>
      </c>
      <c r="AI222">
        <v>1.397</v>
      </c>
    </row>
    <row r="223" spans="1:35" x14ac:dyDescent="0.35">
      <c r="A223">
        <v>202</v>
      </c>
      <c r="B223">
        <v>202</v>
      </c>
      <c r="C223" t="s">
        <v>38</v>
      </c>
      <c r="D223" t="s">
        <v>39</v>
      </c>
      <c r="E223">
        <v>2</v>
      </c>
      <c r="F223" t="s">
        <v>373</v>
      </c>
      <c r="G223">
        <v>2</v>
      </c>
      <c r="H223">
        <v>6</v>
      </c>
      <c r="I223">
        <v>1</v>
      </c>
      <c r="J223">
        <v>30</v>
      </c>
      <c r="K223">
        <v>49</v>
      </c>
      <c r="L223">
        <v>49</v>
      </c>
      <c r="M223">
        <v>2</v>
      </c>
      <c r="N223" t="s">
        <v>129</v>
      </c>
      <c r="O223" t="s">
        <v>124</v>
      </c>
      <c r="P223" t="s">
        <v>130</v>
      </c>
      <c r="Q223" t="s">
        <v>131</v>
      </c>
      <c r="R223" t="s">
        <v>132</v>
      </c>
      <c r="S223" t="s">
        <v>81</v>
      </c>
      <c r="T223" t="s">
        <v>133</v>
      </c>
      <c r="U223">
        <v>2</v>
      </c>
      <c r="V223" t="s">
        <v>193</v>
      </c>
      <c r="W223" t="s">
        <v>106</v>
      </c>
      <c r="X223" t="s">
        <v>219</v>
      </c>
      <c r="Y223">
        <v>1</v>
      </c>
      <c r="Z223">
        <v>4</v>
      </c>
      <c r="AA223">
        <v>48</v>
      </c>
      <c r="AB223">
        <v>1.3160000000000001</v>
      </c>
      <c r="AC223" t="s">
        <v>106</v>
      </c>
      <c r="AD223">
        <v>4</v>
      </c>
      <c r="AE223">
        <v>4</v>
      </c>
      <c r="AF223">
        <v>0</v>
      </c>
      <c r="AG223">
        <v>1.9970000000000001</v>
      </c>
      <c r="AH223">
        <v>0.316</v>
      </c>
      <c r="AI223">
        <v>1.3160000000000001</v>
      </c>
    </row>
    <row r="224" spans="1:35" x14ac:dyDescent="0.35">
      <c r="A224">
        <v>202</v>
      </c>
      <c r="B224">
        <v>202</v>
      </c>
      <c r="C224" t="s">
        <v>38</v>
      </c>
      <c r="D224" t="s">
        <v>39</v>
      </c>
      <c r="E224">
        <v>2</v>
      </c>
      <c r="F224" t="s">
        <v>373</v>
      </c>
      <c r="G224">
        <v>2</v>
      </c>
      <c r="H224">
        <v>6</v>
      </c>
      <c r="I224">
        <v>1</v>
      </c>
      <c r="J224">
        <v>31</v>
      </c>
      <c r="K224">
        <v>15</v>
      </c>
      <c r="L224">
        <v>15</v>
      </c>
      <c r="M224">
        <v>1</v>
      </c>
      <c r="N224" t="s">
        <v>156</v>
      </c>
      <c r="O224" t="s">
        <v>124</v>
      </c>
      <c r="P224" t="s">
        <v>157</v>
      </c>
      <c r="Q224" t="s">
        <v>158</v>
      </c>
      <c r="R224" t="s">
        <v>132</v>
      </c>
      <c r="S224" t="s">
        <v>81</v>
      </c>
      <c r="T224" t="s">
        <v>159</v>
      </c>
      <c r="U224">
        <v>2</v>
      </c>
      <c r="V224" t="s">
        <v>171</v>
      </c>
      <c r="W224" t="s">
        <v>104</v>
      </c>
      <c r="X224" t="s">
        <v>259</v>
      </c>
      <c r="Y224">
        <v>1</v>
      </c>
      <c r="Z224">
        <v>4</v>
      </c>
      <c r="AA224">
        <v>48</v>
      </c>
      <c r="AB224">
        <v>1.5289999999999999</v>
      </c>
      <c r="AC224" t="s">
        <v>171</v>
      </c>
      <c r="AD224">
        <v>2</v>
      </c>
      <c r="AE224">
        <v>1</v>
      </c>
      <c r="AF224">
        <v>0</v>
      </c>
      <c r="AG224">
        <v>3.012</v>
      </c>
      <c r="AH224">
        <v>0.433</v>
      </c>
      <c r="AI224">
        <v>1.522</v>
      </c>
    </row>
    <row r="225" spans="1:35" x14ac:dyDescent="0.35">
      <c r="A225">
        <v>202</v>
      </c>
      <c r="B225">
        <v>202</v>
      </c>
      <c r="C225" t="s">
        <v>38</v>
      </c>
      <c r="D225" t="s">
        <v>39</v>
      </c>
      <c r="E225">
        <v>2</v>
      </c>
      <c r="F225" t="s">
        <v>373</v>
      </c>
      <c r="G225">
        <v>2</v>
      </c>
      <c r="H225">
        <v>6</v>
      </c>
      <c r="I225">
        <v>1</v>
      </c>
      <c r="J225">
        <v>32</v>
      </c>
      <c r="K225">
        <v>54</v>
      </c>
      <c r="L225">
        <v>54</v>
      </c>
      <c r="M225">
        <v>2</v>
      </c>
      <c r="N225" t="s">
        <v>142</v>
      </c>
      <c r="O225" t="s">
        <v>124</v>
      </c>
      <c r="P225" t="s">
        <v>143</v>
      </c>
      <c r="Q225" t="s">
        <v>144</v>
      </c>
      <c r="R225" t="s">
        <v>132</v>
      </c>
      <c r="S225" t="s">
        <v>81</v>
      </c>
      <c r="T225" t="s">
        <v>145</v>
      </c>
      <c r="U225">
        <v>4</v>
      </c>
      <c r="V225" t="s">
        <v>133</v>
      </c>
      <c r="W225" t="s">
        <v>238</v>
      </c>
      <c r="X225" t="s">
        <v>96</v>
      </c>
      <c r="Y225">
        <v>2</v>
      </c>
      <c r="Z225">
        <v>4</v>
      </c>
      <c r="AA225">
        <v>48</v>
      </c>
      <c r="AB225">
        <v>1.4990000000000001</v>
      </c>
      <c r="AC225" t="s">
        <v>145</v>
      </c>
      <c r="AD225">
        <v>1</v>
      </c>
      <c r="AE225">
        <v>4</v>
      </c>
      <c r="AF225">
        <v>1</v>
      </c>
      <c r="AG225">
        <v>2.8450000000000002</v>
      </c>
      <c r="AH225">
        <v>0.5</v>
      </c>
      <c r="AI225">
        <v>1.4930000000000001</v>
      </c>
    </row>
    <row r="226" spans="1:35" x14ac:dyDescent="0.35">
      <c r="A226">
        <v>202</v>
      </c>
      <c r="B226">
        <v>202</v>
      </c>
      <c r="C226" t="s">
        <v>38</v>
      </c>
      <c r="D226" t="s">
        <v>39</v>
      </c>
      <c r="E226">
        <v>2</v>
      </c>
      <c r="F226" t="s">
        <v>373</v>
      </c>
      <c r="G226">
        <v>2</v>
      </c>
      <c r="H226">
        <v>6</v>
      </c>
      <c r="I226">
        <v>1</v>
      </c>
      <c r="J226">
        <v>33</v>
      </c>
      <c r="K226">
        <v>59</v>
      </c>
      <c r="L226">
        <v>59</v>
      </c>
      <c r="M226">
        <v>2</v>
      </c>
      <c r="N226" t="s">
        <v>184</v>
      </c>
      <c r="O226" t="s">
        <v>124</v>
      </c>
      <c r="P226" t="s">
        <v>185</v>
      </c>
      <c r="Q226" t="s">
        <v>186</v>
      </c>
      <c r="R226" t="s">
        <v>127</v>
      </c>
      <c r="S226" t="s">
        <v>46</v>
      </c>
      <c r="T226" t="s">
        <v>187</v>
      </c>
      <c r="U226">
        <v>2</v>
      </c>
      <c r="V226" t="s">
        <v>128</v>
      </c>
      <c r="W226" t="s">
        <v>210</v>
      </c>
      <c r="X226" t="s">
        <v>94</v>
      </c>
      <c r="Y226">
        <v>2</v>
      </c>
      <c r="Z226">
        <v>4</v>
      </c>
      <c r="AA226">
        <v>48</v>
      </c>
      <c r="AB226">
        <v>1.296</v>
      </c>
      <c r="AC226" t="s">
        <v>187</v>
      </c>
      <c r="AD226">
        <v>1</v>
      </c>
      <c r="AE226">
        <v>2</v>
      </c>
      <c r="AF226">
        <v>1</v>
      </c>
      <c r="AG226">
        <v>3.5819999999999999</v>
      </c>
      <c r="AH226">
        <v>0.46700000000000003</v>
      </c>
      <c r="AI226">
        <v>1.2929999999999999</v>
      </c>
    </row>
    <row r="227" spans="1:35" x14ac:dyDescent="0.35">
      <c r="A227">
        <v>202</v>
      </c>
      <c r="B227">
        <v>202</v>
      </c>
      <c r="C227" t="s">
        <v>38</v>
      </c>
      <c r="D227" t="s">
        <v>39</v>
      </c>
      <c r="E227">
        <v>2</v>
      </c>
      <c r="F227" t="s">
        <v>373</v>
      </c>
      <c r="G227">
        <v>2</v>
      </c>
      <c r="H227">
        <v>6</v>
      </c>
      <c r="I227">
        <v>1</v>
      </c>
      <c r="J227">
        <v>34</v>
      </c>
      <c r="K227">
        <v>56</v>
      </c>
      <c r="L227">
        <v>56</v>
      </c>
      <c r="M227">
        <v>2</v>
      </c>
      <c r="N227" t="s">
        <v>160</v>
      </c>
      <c r="O227" t="s">
        <v>124</v>
      </c>
      <c r="P227" t="s">
        <v>139</v>
      </c>
      <c r="Q227" t="s">
        <v>140</v>
      </c>
      <c r="R227" t="s">
        <v>147</v>
      </c>
      <c r="S227" t="s">
        <v>63</v>
      </c>
      <c r="T227" t="s">
        <v>161</v>
      </c>
      <c r="U227">
        <v>2</v>
      </c>
      <c r="V227" t="s">
        <v>141</v>
      </c>
      <c r="W227" t="s">
        <v>251</v>
      </c>
      <c r="X227" t="s">
        <v>76</v>
      </c>
      <c r="Y227">
        <v>1</v>
      </c>
      <c r="Z227">
        <v>4</v>
      </c>
      <c r="AA227">
        <v>48</v>
      </c>
      <c r="AB227">
        <v>1.625</v>
      </c>
      <c r="AC227" t="s">
        <v>76</v>
      </c>
      <c r="AD227">
        <v>4</v>
      </c>
      <c r="AE227">
        <v>4</v>
      </c>
      <c r="AF227">
        <v>0</v>
      </c>
      <c r="AG227">
        <v>2.496</v>
      </c>
      <c r="AH227">
        <v>0.51700000000000002</v>
      </c>
      <c r="AI227">
        <v>1.625</v>
      </c>
    </row>
    <row r="228" spans="1:35" x14ac:dyDescent="0.35">
      <c r="A228">
        <v>202</v>
      </c>
      <c r="B228">
        <v>202</v>
      </c>
      <c r="C228" t="s">
        <v>38</v>
      </c>
      <c r="D228" t="s">
        <v>39</v>
      </c>
      <c r="E228">
        <v>2</v>
      </c>
      <c r="F228" t="s">
        <v>373</v>
      </c>
      <c r="G228">
        <v>2</v>
      </c>
      <c r="H228">
        <v>6</v>
      </c>
      <c r="I228">
        <v>1</v>
      </c>
      <c r="J228">
        <v>35</v>
      </c>
      <c r="K228">
        <v>57</v>
      </c>
      <c r="L228">
        <v>57</v>
      </c>
      <c r="M228">
        <v>2</v>
      </c>
      <c r="N228" t="s">
        <v>180</v>
      </c>
      <c r="O228" t="s">
        <v>124</v>
      </c>
      <c r="P228" t="s">
        <v>181</v>
      </c>
      <c r="Q228" t="s">
        <v>182</v>
      </c>
      <c r="R228" t="s">
        <v>147</v>
      </c>
      <c r="S228" t="s">
        <v>63</v>
      </c>
      <c r="T228" t="s">
        <v>183</v>
      </c>
      <c r="U228">
        <v>4</v>
      </c>
      <c r="V228" t="s">
        <v>191</v>
      </c>
      <c r="W228" t="s">
        <v>207</v>
      </c>
      <c r="X228" t="s">
        <v>47</v>
      </c>
      <c r="Y228">
        <v>1</v>
      </c>
      <c r="Z228">
        <v>4</v>
      </c>
      <c r="AA228">
        <v>48</v>
      </c>
      <c r="AB228">
        <v>1.266</v>
      </c>
      <c r="AC228" t="s">
        <v>207</v>
      </c>
      <c r="AD228">
        <v>4</v>
      </c>
      <c r="AE228">
        <v>1</v>
      </c>
      <c r="AF228">
        <v>0</v>
      </c>
      <c r="AG228">
        <v>2.0720000000000001</v>
      </c>
      <c r="AH228">
        <v>3.0339999999999998</v>
      </c>
      <c r="AI228">
        <v>1.2669999999999999</v>
      </c>
    </row>
    <row r="229" spans="1:35" x14ac:dyDescent="0.35">
      <c r="A229">
        <v>202</v>
      </c>
      <c r="B229">
        <v>202</v>
      </c>
      <c r="C229" t="s">
        <v>38</v>
      </c>
      <c r="D229" t="s">
        <v>39</v>
      </c>
      <c r="E229">
        <v>2</v>
      </c>
      <c r="F229" t="s">
        <v>373</v>
      </c>
      <c r="G229">
        <v>2</v>
      </c>
      <c r="H229">
        <v>6</v>
      </c>
      <c r="I229">
        <v>1</v>
      </c>
      <c r="J229">
        <v>36</v>
      </c>
      <c r="K229">
        <v>24</v>
      </c>
      <c r="L229">
        <v>24</v>
      </c>
      <c r="M229">
        <v>1</v>
      </c>
      <c r="N229" t="s">
        <v>198</v>
      </c>
      <c r="O229" t="s">
        <v>124</v>
      </c>
      <c r="P229" t="s">
        <v>177</v>
      </c>
      <c r="Q229" t="s">
        <v>178</v>
      </c>
      <c r="R229" t="s">
        <v>150</v>
      </c>
      <c r="S229" t="s">
        <v>53</v>
      </c>
      <c r="T229" t="s">
        <v>199</v>
      </c>
      <c r="U229">
        <v>2</v>
      </c>
      <c r="V229" t="s">
        <v>197</v>
      </c>
      <c r="W229" t="s">
        <v>64</v>
      </c>
      <c r="X229" t="s">
        <v>236</v>
      </c>
      <c r="Y229">
        <v>2</v>
      </c>
      <c r="Z229">
        <v>4</v>
      </c>
      <c r="AA229">
        <v>48</v>
      </c>
      <c r="AB229">
        <v>1.286</v>
      </c>
      <c r="AC229" t="s">
        <v>236</v>
      </c>
      <c r="AD229">
        <v>4</v>
      </c>
      <c r="AE229">
        <v>5</v>
      </c>
      <c r="AF229">
        <v>0</v>
      </c>
      <c r="AG229">
        <v>2.48</v>
      </c>
      <c r="AH229">
        <v>0.26600000000000001</v>
      </c>
      <c r="AI229">
        <v>1.2809999999999999</v>
      </c>
    </row>
    <row r="230" spans="1:35" x14ac:dyDescent="0.35">
      <c r="A230">
        <v>202</v>
      </c>
      <c r="B230">
        <v>202</v>
      </c>
      <c r="C230" t="s">
        <v>38</v>
      </c>
      <c r="D230" t="s">
        <v>39</v>
      </c>
      <c r="E230">
        <v>2</v>
      </c>
      <c r="F230" t="s">
        <v>373</v>
      </c>
      <c r="G230">
        <v>2</v>
      </c>
      <c r="H230">
        <v>6</v>
      </c>
      <c r="I230">
        <v>1</v>
      </c>
      <c r="J230">
        <v>37</v>
      </c>
      <c r="K230">
        <v>22</v>
      </c>
      <c r="L230">
        <v>22</v>
      </c>
      <c r="M230">
        <v>1</v>
      </c>
      <c r="N230" t="s">
        <v>146</v>
      </c>
      <c r="O230" t="s">
        <v>124</v>
      </c>
      <c r="P230" t="s">
        <v>125</v>
      </c>
      <c r="Q230" t="s">
        <v>126</v>
      </c>
      <c r="R230" t="s">
        <v>147</v>
      </c>
      <c r="S230" t="s">
        <v>63</v>
      </c>
      <c r="T230" t="s">
        <v>148</v>
      </c>
      <c r="U230">
        <v>5</v>
      </c>
      <c r="V230" t="s">
        <v>161</v>
      </c>
      <c r="W230" t="s">
        <v>233</v>
      </c>
      <c r="X230" t="s">
        <v>90</v>
      </c>
      <c r="Y230">
        <v>2</v>
      </c>
      <c r="Z230">
        <v>4</v>
      </c>
      <c r="AA230">
        <v>48</v>
      </c>
      <c r="AB230">
        <v>1.548</v>
      </c>
      <c r="AC230" t="s">
        <v>148</v>
      </c>
      <c r="AD230">
        <v>1</v>
      </c>
      <c r="AE230">
        <v>5</v>
      </c>
      <c r="AF230">
        <v>1</v>
      </c>
      <c r="AG230">
        <v>3.1880000000000002</v>
      </c>
      <c r="AH230">
        <v>0.38300000000000001</v>
      </c>
      <c r="AI230">
        <v>1.544</v>
      </c>
    </row>
    <row r="231" spans="1:35" x14ac:dyDescent="0.35">
      <c r="A231">
        <v>202</v>
      </c>
      <c r="B231">
        <v>202</v>
      </c>
      <c r="C231" t="s">
        <v>38</v>
      </c>
      <c r="D231" t="s">
        <v>39</v>
      </c>
      <c r="E231">
        <v>2</v>
      </c>
      <c r="F231" t="s">
        <v>373</v>
      </c>
      <c r="G231">
        <v>2</v>
      </c>
      <c r="H231">
        <v>6</v>
      </c>
      <c r="I231">
        <v>1</v>
      </c>
      <c r="J231">
        <v>38</v>
      </c>
      <c r="K231">
        <v>55</v>
      </c>
      <c r="L231">
        <v>55</v>
      </c>
      <c r="M231">
        <v>2</v>
      </c>
      <c r="N231" t="s">
        <v>138</v>
      </c>
      <c r="O231" t="s">
        <v>124</v>
      </c>
      <c r="P231" t="s">
        <v>139</v>
      </c>
      <c r="Q231" t="s">
        <v>140</v>
      </c>
      <c r="R231" t="s">
        <v>132</v>
      </c>
      <c r="S231" t="s">
        <v>81</v>
      </c>
      <c r="T231" t="s">
        <v>141</v>
      </c>
      <c r="U231">
        <v>2</v>
      </c>
      <c r="V231" t="s">
        <v>159</v>
      </c>
      <c r="W231" t="s">
        <v>222</v>
      </c>
      <c r="X231" t="s">
        <v>116</v>
      </c>
      <c r="Y231">
        <v>2</v>
      </c>
      <c r="Z231">
        <v>4</v>
      </c>
      <c r="AA231">
        <v>48</v>
      </c>
      <c r="AB231">
        <v>1.466</v>
      </c>
      <c r="AC231" t="s">
        <v>141</v>
      </c>
      <c r="AD231">
        <v>1</v>
      </c>
      <c r="AE231">
        <v>2</v>
      </c>
      <c r="AF231">
        <v>1</v>
      </c>
      <c r="AG231">
        <v>1.8939999999999999</v>
      </c>
      <c r="AH231">
        <v>0.46600000000000003</v>
      </c>
      <c r="AI231">
        <v>1.4650000000000001</v>
      </c>
    </row>
    <row r="232" spans="1:35" x14ac:dyDescent="0.35">
      <c r="A232">
        <v>202</v>
      </c>
      <c r="B232">
        <v>202</v>
      </c>
      <c r="C232" t="s">
        <v>38</v>
      </c>
      <c r="D232" t="s">
        <v>39</v>
      </c>
      <c r="E232">
        <v>2</v>
      </c>
      <c r="F232" t="s">
        <v>373</v>
      </c>
      <c r="G232">
        <v>2</v>
      </c>
      <c r="H232">
        <v>6</v>
      </c>
      <c r="I232">
        <v>1</v>
      </c>
      <c r="J232">
        <v>39</v>
      </c>
      <c r="K232">
        <v>16</v>
      </c>
      <c r="L232">
        <v>16</v>
      </c>
      <c r="M232">
        <v>1</v>
      </c>
      <c r="N232" t="s">
        <v>170</v>
      </c>
      <c r="O232" t="s">
        <v>124</v>
      </c>
      <c r="P232" t="s">
        <v>157</v>
      </c>
      <c r="Q232" t="s">
        <v>158</v>
      </c>
      <c r="R232" t="s">
        <v>147</v>
      </c>
      <c r="S232" t="s">
        <v>63</v>
      </c>
      <c r="T232" t="s">
        <v>171</v>
      </c>
      <c r="U232">
        <v>1</v>
      </c>
      <c r="V232" t="s">
        <v>183</v>
      </c>
      <c r="W232" t="s">
        <v>58</v>
      </c>
      <c r="X232" t="s">
        <v>230</v>
      </c>
      <c r="Y232">
        <v>2</v>
      </c>
      <c r="Z232">
        <v>4</v>
      </c>
      <c r="AA232">
        <v>48</v>
      </c>
      <c r="AB232">
        <v>1.4379999999999999</v>
      </c>
      <c r="AC232" t="s">
        <v>58</v>
      </c>
      <c r="AD232">
        <v>4</v>
      </c>
      <c r="AE232">
        <v>5</v>
      </c>
      <c r="AF232">
        <v>0</v>
      </c>
      <c r="AG232">
        <v>2.956</v>
      </c>
      <c r="AH232">
        <v>0.51700000000000002</v>
      </c>
      <c r="AI232">
        <v>1.4359999999999999</v>
      </c>
    </row>
    <row r="233" spans="1:35" x14ac:dyDescent="0.35">
      <c r="A233">
        <v>202</v>
      </c>
      <c r="B233">
        <v>202</v>
      </c>
      <c r="C233" t="s">
        <v>38</v>
      </c>
      <c r="D233" t="s">
        <v>39</v>
      </c>
      <c r="E233">
        <v>2</v>
      </c>
      <c r="F233" t="s">
        <v>373</v>
      </c>
      <c r="G233">
        <v>2</v>
      </c>
      <c r="H233">
        <v>6</v>
      </c>
      <c r="I233">
        <v>1</v>
      </c>
      <c r="J233">
        <v>40</v>
      </c>
      <c r="K233">
        <v>18</v>
      </c>
      <c r="L233">
        <v>18</v>
      </c>
      <c r="M233">
        <v>1</v>
      </c>
      <c r="N233" t="s">
        <v>174</v>
      </c>
      <c r="O233" t="s">
        <v>124</v>
      </c>
      <c r="P233" t="s">
        <v>153</v>
      </c>
      <c r="Q233" t="s">
        <v>154</v>
      </c>
      <c r="R233" t="s">
        <v>150</v>
      </c>
      <c r="S233" t="s">
        <v>53</v>
      </c>
      <c r="T233" t="s">
        <v>175</v>
      </c>
      <c r="U233">
        <v>2</v>
      </c>
      <c r="V233" t="s">
        <v>151</v>
      </c>
      <c r="W233" t="s">
        <v>204</v>
      </c>
      <c r="X233" t="s">
        <v>108</v>
      </c>
      <c r="Y233">
        <v>2</v>
      </c>
      <c r="Z233">
        <v>4</v>
      </c>
      <c r="AA233">
        <v>48</v>
      </c>
      <c r="AB233">
        <v>1.1990000000000001</v>
      </c>
      <c r="AC233" t="s">
        <v>175</v>
      </c>
      <c r="AD233">
        <v>1</v>
      </c>
      <c r="AE233">
        <v>2</v>
      </c>
      <c r="AF233">
        <v>1</v>
      </c>
      <c r="AG233">
        <v>1.597</v>
      </c>
      <c r="AH233">
        <v>0.36599999999999999</v>
      </c>
      <c r="AI233">
        <v>1.1950000000000001</v>
      </c>
    </row>
    <row r="234" spans="1:35" x14ac:dyDescent="0.35">
      <c r="A234">
        <v>202</v>
      </c>
      <c r="B234">
        <v>202</v>
      </c>
      <c r="C234" t="s">
        <v>38</v>
      </c>
      <c r="D234" t="s">
        <v>39</v>
      </c>
      <c r="E234">
        <v>2</v>
      </c>
      <c r="F234" t="s">
        <v>373</v>
      </c>
      <c r="G234">
        <v>2</v>
      </c>
      <c r="H234">
        <v>6</v>
      </c>
      <c r="I234">
        <v>1</v>
      </c>
      <c r="J234">
        <v>41</v>
      </c>
      <c r="K234">
        <v>13</v>
      </c>
      <c r="L234">
        <v>13</v>
      </c>
      <c r="M234">
        <v>1</v>
      </c>
      <c r="N234" t="s">
        <v>188</v>
      </c>
      <c r="O234" t="s">
        <v>124</v>
      </c>
      <c r="P234" t="s">
        <v>163</v>
      </c>
      <c r="Q234" t="s">
        <v>164</v>
      </c>
      <c r="R234" t="s">
        <v>127</v>
      </c>
      <c r="S234" t="s">
        <v>46</v>
      </c>
      <c r="T234" t="s">
        <v>189</v>
      </c>
      <c r="U234">
        <v>1</v>
      </c>
      <c r="V234" t="s">
        <v>165</v>
      </c>
      <c r="W234" t="s">
        <v>68</v>
      </c>
      <c r="X234" t="s">
        <v>213</v>
      </c>
      <c r="Y234">
        <v>1</v>
      </c>
      <c r="Z234">
        <v>4</v>
      </c>
      <c r="AA234">
        <v>48</v>
      </c>
      <c r="AB234">
        <v>1.385</v>
      </c>
      <c r="AC234" t="s">
        <v>213</v>
      </c>
      <c r="AD234">
        <v>4</v>
      </c>
      <c r="AE234">
        <v>5</v>
      </c>
      <c r="AF234">
        <v>0</v>
      </c>
      <c r="AG234">
        <v>2.931</v>
      </c>
      <c r="AH234">
        <v>0.45</v>
      </c>
      <c r="AI234">
        <v>1.3819999999999999</v>
      </c>
    </row>
    <row r="235" spans="1:35" x14ac:dyDescent="0.35">
      <c r="A235">
        <v>202</v>
      </c>
      <c r="B235">
        <v>202</v>
      </c>
      <c r="C235" t="s">
        <v>38</v>
      </c>
      <c r="D235" t="s">
        <v>39</v>
      </c>
      <c r="E235">
        <v>2</v>
      </c>
      <c r="F235" t="s">
        <v>373</v>
      </c>
      <c r="G235">
        <v>2</v>
      </c>
      <c r="H235">
        <v>6</v>
      </c>
      <c r="I235">
        <v>1</v>
      </c>
      <c r="J235">
        <v>42</v>
      </c>
      <c r="K235">
        <v>51</v>
      </c>
      <c r="L235">
        <v>51</v>
      </c>
      <c r="M235">
        <v>2</v>
      </c>
      <c r="N235" t="s">
        <v>194</v>
      </c>
      <c r="O235" t="s">
        <v>124</v>
      </c>
      <c r="P235" t="s">
        <v>167</v>
      </c>
      <c r="Q235" t="s">
        <v>168</v>
      </c>
      <c r="R235" t="s">
        <v>127</v>
      </c>
      <c r="S235" t="s">
        <v>46</v>
      </c>
      <c r="T235" t="s">
        <v>195</v>
      </c>
      <c r="U235">
        <v>5</v>
      </c>
      <c r="V235" t="s">
        <v>173</v>
      </c>
      <c r="W235" t="s">
        <v>228</v>
      </c>
      <c r="X235" t="s">
        <v>120</v>
      </c>
      <c r="Y235">
        <v>2</v>
      </c>
      <c r="Z235">
        <v>4</v>
      </c>
      <c r="AA235">
        <v>48</v>
      </c>
      <c r="AB235">
        <v>1.1759999999999999</v>
      </c>
      <c r="AC235" t="s">
        <v>195</v>
      </c>
      <c r="AD235">
        <v>1</v>
      </c>
      <c r="AE235">
        <v>5</v>
      </c>
      <c r="AF235">
        <v>1</v>
      </c>
      <c r="AG235">
        <v>2.4700000000000002</v>
      </c>
      <c r="AH235">
        <v>0.3</v>
      </c>
      <c r="AI235">
        <v>1.179</v>
      </c>
    </row>
    <row r="236" spans="1:35" x14ac:dyDescent="0.35">
      <c r="A236">
        <v>202</v>
      </c>
      <c r="B236">
        <v>202</v>
      </c>
      <c r="C236" t="s">
        <v>38</v>
      </c>
      <c r="D236" t="s">
        <v>39</v>
      </c>
      <c r="E236">
        <v>2</v>
      </c>
      <c r="F236" t="s">
        <v>373</v>
      </c>
      <c r="G236">
        <v>2</v>
      </c>
      <c r="H236">
        <v>6</v>
      </c>
      <c r="I236">
        <v>1</v>
      </c>
      <c r="J236">
        <v>43</v>
      </c>
      <c r="K236">
        <v>50</v>
      </c>
      <c r="L236">
        <v>50</v>
      </c>
      <c r="M236">
        <v>2</v>
      </c>
      <c r="N236" t="s">
        <v>192</v>
      </c>
      <c r="O236" t="s">
        <v>124</v>
      </c>
      <c r="P236" t="s">
        <v>130</v>
      </c>
      <c r="Q236" t="s">
        <v>131</v>
      </c>
      <c r="R236" t="s">
        <v>147</v>
      </c>
      <c r="S236" t="s">
        <v>63</v>
      </c>
      <c r="T236" t="s">
        <v>193</v>
      </c>
      <c r="U236">
        <v>2</v>
      </c>
      <c r="V236" t="s">
        <v>155</v>
      </c>
      <c r="W236" t="s">
        <v>82</v>
      </c>
      <c r="X236" t="s">
        <v>257</v>
      </c>
      <c r="Y236">
        <v>2</v>
      </c>
      <c r="Z236">
        <v>4</v>
      </c>
      <c r="AA236">
        <v>48</v>
      </c>
      <c r="AB236">
        <v>1.2470000000000001</v>
      </c>
      <c r="AC236" t="s">
        <v>155</v>
      </c>
      <c r="AD236">
        <v>3</v>
      </c>
      <c r="AE236">
        <v>4</v>
      </c>
      <c r="AF236">
        <v>0</v>
      </c>
      <c r="AG236">
        <v>2.665</v>
      </c>
      <c r="AH236">
        <v>0.41599999999999998</v>
      </c>
      <c r="AI236">
        <v>1.2470000000000001</v>
      </c>
    </row>
    <row r="237" spans="1:35" x14ac:dyDescent="0.35">
      <c r="A237">
        <v>202</v>
      </c>
      <c r="B237">
        <v>202</v>
      </c>
      <c r="C237" t="s">
        <v>38</v>
      </c>
      <c r="D237" t="s">
        <v>39</v>
      </c>
      <c r="E237">
        <v>2</v>
      </c>
      <c r="F237" t="s">
        <v>373</v>
      </c>
      <c r="G237">
        <v>2</v>
      </c>
      <c r="H237">
        <v>6</v>
      </c>
      <c r="I237">
        <v>1</v>
      </c>
      <c r="J237">
        <v>44</v>
      </c>
      <c r="K237">
        <v>19</v>
      </c>
      <c r="L237">
        <v>19</v>
      </c>
      <c r="M237">
        <v>1</v>
      </c>
      <c r="N237" t="s">
        <v>134</v>
      </c>
      <c r="O237" t="s">
        <v>124</v>
      </c>
      <c r="P237" t="s">
        <v>135</v>
      </c>
      <c r="Q237" t="s">
        <v>136</v>
      </c>
      <c r="R237" t="s">
        <v>127</v>
      </c>
      <c r="S237" t="s">
        <v>46</v>
      </c>
      <c r="T237" t="s">
        <v>137</v>
      </c>
      <c r="U237">
        <v>4</v>
      </c>
      <c r="V237" t="s">
        <v>189</v>
      </c>
      <c r="W237" t="s">
        <v>216</v>
      </c>
      <c r="X237" t="s">
        <v>72</v>
      </c>
      <c r="Y237">
        <v>2</v>
      </c>
      <c r="Z237">
        <v>4</v>
      </c>
      <c r="AA237">
        <v>48</v>
      </c>
      <c r="AB237">
        <v>1.3380000000000001</v>
      </c>
      <c r="AC237" t="s">
        <v>137</v>
      </c>
      <c r="AD237">
        <v>1</v>
      </c>
      <c r="AE237">
        <v>4</v>
      </c>
      <c r="AF237">
        <v>1</v>
      </c>
      <c r="AG237">
        <v>2.113</v>
      </c>
      <c r="AH237">
        <v>0.46600000000000003</v>
      </c>
      <c r="AI237">
        <v>1.33</v>
      </c>
    </row>
    <row r="238" spans="1:35" x14ac:dyDescent="0.35">
      <c r="A238">
        <v>202</v>
      </c>
      <c r="B238">
        <v>202</v>
      </c>
      <c r="C238" t="s">
        <v>38</v>
      </c>
      <c r="D238" t="s">
        <v>39</v>
      </c>
      <c r="E238">
        <v>2</v>
      </c>
      <c r="F238" t="s">
        <v>373</v>
      </c>
      <c r="G238">
        <v>2</v>
      </c>
      <c r="H238">
        <v>6</v>
      </c>
      <c r="I238">
        <v>1</v>
      </c>
      <c r="J238">
        <v>45</v>
      </c>
      <c r="K238">
        <v>53</v>
      </c>
      <c r="L238">
        <v>53</v>
      </c>
      <c r="M238">
        <v>2</v>
      </c>
      <c r="N238" t="s">
        <v>172</v>
      </c>
      <c r="O238" t="s">
        <v>124</v>
      </c>
      <c r="P238" t="s">
        <v>143</v>
      </c>
      <c r="Q238" t="s">
        <v>144</v>
      </c>
      <c r="R238" t="s">
        <v>127</v>
      </c>
      <c r="S238" t="s">
        <v>46</v>
      </c>
      <c r="T238" t="s">
        <v>173</v>
      </c>
      <c r="U238">
        <v>2</v>
      </c>
      <c r="V238" t="s">
        <v>145</v>
      </c>
      <c r="W238" t="s">
        <v>86</v>
      </c>
      <c r="X238" t="s">
        <v>243</v>
      </c>
      <c r="Y238">
        <v>1</v>
      </c>
      <c r="Z238">
        <v>4</v>
      </c>
      <c r="AA238">
        <v>48</v>
      </c>
      <c r="AB238">
        <v>1.218</v>
      </c>
      <c r="AC238" t="s">
        <v>173</v>
      </c>
      <c r="AD238">
        <v>1</v>
      </c>
      <c r="AE238">
        <v>2</v>
      </c>
      <c r="AF238">
        <v>1</v>
      </c>
      <c r="AG238">
        <v>1.8939999999999999</v>
      </c>
      <c r="AH238">
        <v>2.7</v>
      </c>
      <c r="AI238">
        <v>1.218</v>
      </c>
    </row>
    <row r="239" spans="1:35" x14ac:dyDescent="0.35">
      <c r="A239">
        <v>202</v>
      </c>
      <c r="B239">
        <v>202</v>
      </c>
      <c r="C239" t="s">
        <v>38</v>
      </c>
      <c r="D239" t="s">
        <v>39</v>
      </c>
      <c r="E239">
        <v>2</v>
      </c>
      <c r="F239" t="s">
        <v>373</v>
      </c>
      <c r="G239">
        <v>2</v>
      </c>
      <c r="H239">
        <v>6</v>
      </c>
      <c r="I239">
        <v>1</v>
      </c>
      <c r="J239">
        <v>46</v>
      </c>
      <c r="K239">
        <v>21</v>
      </c>
      <c r="L239">
        <v>21</v>
      </c>
      <c r="M239">
        <v>1</v>
      </c>
      <c r="N239" t="s">
        <v>123</v>
      </c>
      <c r="O239" t="s">
        <v>124</v>
      </c>
      <c r="P239" t="s">
        <v>125</v>
      </c>
      <c r="Q239" t="s">
        <v>126</v>
      </c>
      <c r="R239" t="s">
        <v>127</v>
      </c>
      <c r="S239" t="s">
        <v>46</v>
      </c>
      <c r="T239" t="s">
        <v>128</v>
      </c>
      <c r="U239">
        <v>2</v>
      </c>
      <c r="V239" t="s">
        <v>148</v>
      </c>
      <c r="W239" t="s">
        <v>54</v>
      </c>
      <c r="X239" t="s">
        <v>255</v>
      </c>
      <c r="Y239">
        <v>1</v>
      </c>
      <c r="Z239">
        <v>4</v>
      </c>
      <c r="AA239">
        <v>48</v>
      </c>
      <c r="AB239">
        <v>1.327</v>
      </c>
      <c r="AC239" t="s">
        <v>255</v>
      </c>
      <c r="AD239">
        <v>4</v>
      </c>
      <c r="AE239">
        <v>1</v>
      </c>
      <c r="AF239">
        <v>0</v>
      </c>
      <c r="AG239">
        <v>1.843</v>
      </c>
      <c r="AH239">
        <v>1.117</v>
      </c>
      <c r="AI239">
        <v>1.323</v>
      </c>
    </row>
    <row r="240" spans="1:35" x14ac:dyDescent="0.35">
      <c r="A240">
        <v>202</v>
      </c>
      <c r="B240">
        <v>202</v>
      </c>
      <c r="C240" t="s">
        <v>38</v>
      </c>
      <c r="D240" t="s">
        <v>39</v>
      </c>
      <c r="E240">
        <v>2</v>
      </c>
      <c r="F240" t="s">
        <v>373</v>
      </c>
      <c r="G240">
        <v>2</v>
      </c>
      <c r="H240">
        <v>6</v>
      </c>
      <c r="I240">
        <v>1</v>
      </c>
      <c r="J240">
        <v>47</v>
      </c>
      <c r="K240">
        <v>17</v>
      </c>
      <c r="L240">
        <v>17</v>
      </c>
      <c r="M240">
        <v>1</v>
      </c>
      <c r="N240" t="s">
        <v>152</v>
      </c>
      <c r="O240" t="s">
        <v>124</v>
      </c>
      <c r="P240" t="s">
        <v>153</v>
      </c>
      <c r="Q240" t="s">
        <v>154</v>
      </c>
      <c r="R240" t="s">
        <v>147</v>
      </c>
      <c r="S240" t="s">
        <v>63</v>
      </c>
      <c r="T240" t="s">
        <v>155</v>
      </c>
      <c r="U240">
        <v>4</v>
      </c>
      <c r="V240" t="s">
        <v>175</v>
      </c>
      <c r="W240" t="s">
        <v>110</v>
      </c>
      <c r="X240" t="s">
        <v>261</v>
      </c>
      <c r="Y240">
        <v>1</v>
      </c>
      <c r="Z240">
        <v>4</v>
      </c>
      <c r="AA240">
        <v>48</v>
      </c>
      <c r="AB240">
        <v>1.4670000000000001</v>
      </c>
      <c r="AC240" t="s">
        <v>110</v>
      </c>
      <c r="AD240">
        <v>4</v>
      </c>
      <c r="AE240">
        <v>1</v>
      </c>
      <c r="AF240">
        <v>0</v>
      </c>
      <c r="AG240">
        <v>2.87</v>
      </c>
      <c r="AH240">
        <v>0.25</v>
      </c>
      <c r="AI240">
        <v>1.4670000000000001</v>
      </c>
    </row>
    <row r="241" spans="1:35" x14ac:dyDescent="0.35">
      <c r="A241">
        <v>202</v>
      </c>
      <c r="B241">
        <v>202</v>
      </c>
      <c r="C241" t="s">
        <v>38</v>
      </c>
      <c r="D241" t="s">
        <v>39</v>
      </c>
      <c r="E241">
        <v>2</v>
      </c>
      <c r="F241" t="s">
        <v>373</v>
      </c>
      <c r="G241">
        <v>2</v>
      </c>
      <c r="H241">
        <v>6</v>
      </c>
      <c r="I241">
        <v>1</v>
      </c>
      <c r="J241">
        <v>48</v>
      </c>
      <c r="K241">
        <v>20</v>
      </c>
      <c r="L241">
        <v>20</v>
      </c>
      <c r="M241">
        <v>1</v>
      </c>
      <c r="N241" t="s">
        <v>149</v>
      </c>
      <c r="O241" t="s">
        <v>124</v>
      </c>
      <c r="P241" t="s">
        <v>135</v>
      </c>
      <c r="Q241" t="s">
        <v>136</v>
      </c>
      <c r="R241" t="s">
        <v>150</v>
      </c>
      <c r="S241" t="s">
        <v>53</v>
      </c>
      <c r="T241" t="s">
        <v>151</v>
      </c>
      <c r="U241">
        <v>5</v>
      </c>
      <c r="V241" t="s">
        <v>137</v>
      </c>
      <c r="W241" t="s">
        <v>245</v>
      </c>
      <c r="X241" t="s">
        <v>100</v>
      </c>
      <c r="Y241">
        <v>1</v>
      </c>
      <c r="Z241">
        <v>4</v>
      </c>
      <c r="AA241">
        <v>48</v>
      </c>
      <c r="AB241">
        <v>1.206</v>
      </c>
      <c r="AC241" t="s">
        <v>245</v>
      </c>
      <c r="AD241">
        <v>4</v>
      </c>
      <c r="AE241">
        <v>1</v>
      </c>
      <c r="AF241">
        <v>0</v>
      </c>
      <c r="AG241">
        <v>2.274</v>
      </c>
      <c r="AH241">
        <v>0.6</v>
      </c>
      <c r="AI241">
        <v>1.2030000000000001</v>
      </c>
    </row>
    <row r="242" spans="1:35" x14ac:dyDescent="0.35">
      <c r="A242">
        <v>202</v>
      </c>
      <c r="B242">
        <v>202</v>
      </c>
      <c r="C242" t="s">
        <v>38</v>
      </c>
      <c r="D242" t="s">
        <v>39</v>
      </c>
      <c r="E242">
        <v>2</v>
      </c>
      <c r="F242" t="s">
        <v>373</v>
      </c>
      <c r="G242">
        <v>2</v>
      </c>
      <c r="H242">
        <v>6</v>
      </c>
      <c r="I242">
        <v>1</v>
      </c>
      <c r="J242">
        <v>49</v>
      </c>
      <c r="K242">
        <v>25</v>
      </c>
      <c r="L242">
        <v>25</v>
      </c>
      <c r="M242">
        <v>1</v>
      </c>
      <c r="N242" t="s">
        <v>220</v>
      </c>
      <c r="O242" t="s">
        <v>201</v>
      </c>
      <c r="P242" t="s">
        <v>202</v>
      </c>
      <c r="Q242" t="s">
        <v>221</v>
      </c>
      <c r="R242" t="s">
        <v>202</v>
      </c>
      <c r="S242" t="s">
        <v>46</v>
      </c>
      <c r="T242" t="s">
        <v>222</v>
      </c>
      <c r="U242">
        <v>5</v>
      </c>
      <c r="V242" t="s">
        <v>257</v>
      </c>
      <c r="W242" t="s">
        <v>116</v>
      </c>
      <c r="X242" t="s">
        <v>161</v>
      </c>
      <c r="Y242">
        <v>1</v>
      </c>
      <c r="Z242">
        <v>4</v>
      </c>
      <c r="AA242">
        <v>48</v>
      </c>
      <c r="AB242">
        <v>1.367</v>
      </c>
      <c r="AC242" t="s">
        <v>116</v>
      </c>
      <c r="AD242">
        <v>4</v>
      </c>
      <c r="AE242">
        <v>2</v>
      </c>
      <c r="AF242">
        <v>0</v>
      </c>
      <c r="AG242">
        <v>1.6060000000000001</v>
      </c>
      <c r="AH242">
        <v>0.183</v>
      </c>
      <c r="AI242">
        <v>1.3620000000000001</v>
      </c>
    </row>
    <row r="243" spans="1:35" x14ac:dyDescent="0.35">
      <c r="A243">
        <v>202</v>
      </c>
      <c r="B243">
        <v>202</v>
      </c>
      <c r="C243" t="s">
        <v>38</v>
      </c>
      <c r="D243" t="s">
        <v>39</v>
      </c>
      <c r="E243">
        <v>2</v>
      </c>
      <c r="F243" t="s">
        <v>373</v>
      </c>
      <c r="G243">
        <v>2</v>
      </c>
      <c r="H243">
        <v>6</v>
      </c>
      <c r="I243">
        <v>1</v>
      </c>
      <c r="J243">
        <v>50</v>
      </c>
      <c r="K243">
        <v>61</v>
      </c>
      <c r="L243">
        <v>61</v>
      </c>
      <c r="M243">
        <v>2</v>
      </c>
      <c r="N243" t="s">
        <v>244</v>
      </c>
      <c r="O243" t="s">
        <v>201</v>
      </c>
      <c r="P243" t="s">
        <v>202</v>
      </c>
      <c r="Q243" t="s">
        <v>240</v>
      </c>
      <c r="R243" t="s">
        <v>202</v>
      </c>
      <c r="S243" t="s">
        <v>81</v>
      </c>
      <c r="T243" t="s">
        <v>245</v>
      </c>
      <c r="U243">
        <v>5</v>
      </c>
      <c r="V243" t="s">
        <v>241</v>
      </c>
      <c r="W243" t="s">
        <v>47</v>
      </c>
      <c r="X243" t="s">
        <v>151</v>
      </c>
      <c r="Y243">
        <v>1</v>
      </c>
      <c r="Z243">
        <v>4</v>
      </c>
      <c r="AA243">
        <v>48</v>
      </c>
      <c r="AB243">
        <v>1.4570000000000001</v>
      </c>
      <c r="AC243" t="s">
        <v>47</v>
      </c>
      <c r="AD243">
        <v>4</v>
      </c>
      <c r="AE243">
        <v>4</v>
      </c>
      <c r="AF243">
        <v>0</v>
      </c>
      <c r="AG243">
        <v>1.4590000000000001</v>
      </c>
      <c r="AH243">
        <v>0.25</v>
      </c>
      <c r="AI243">
        <v>1.4550000000000001</v>
      </c>
    </row>
    <row r="244" spans="1:35" x14ac:dyDescent="0.35">
      <c r="A244">
        <v>202</v>
      </c>
      <c r="B244">
        <v>202</v>
      </c>
      <c r="C244" t="s">
        <v>38</v>
      </c>
      <c r="D244" t="s">
        <v>39</v>
      </c>
      <c r="E244">
        <v>2</v>
      </c>
      <c r="F244" t="s">
        <v>373</v>
      </c>
      <c r="G244">
        <v>2</v>
      </c>
      <c r="H244">
        <v>6</v>
      </c>
      <c r="I244">
        <v>1</v>
      </c>
      <c r="J244">
        <v>51</v>
      </c>
      <c r="K244">
        <v>30</v>
      </c>
      <c r="L244">
        <v>30</v>
      </c>
      <c r="M244">
        <v>1</v>
      </c>
      <c r="N244" t="s">
        <v>254</v>
      </c>
      <c r="O244" t="s">
        <v>201</v>
      </c>
      <c r="P244" t="s">
        <v>202</v>
      </c>
      <c r="Q244" t="s">
        <v>215</v>
      </c>
      <c r="R244" t="s">
        <v>202</v>
      </c>
      <c r="S244" t="s">
        <v>53</v>
      </c>
      <c r="T244" t="s">
        <v>255</v>
      </c>
      <c r="U244">
        <v>2</v>
      </c>
      <c r="V244" t="s">
        <v>233</v>
      </c>
      <c r="W244" t="s">
        <v>165</v>
      </c>
      <c r="X244" t="s">
        <v>68</v>
      </c>
      <c r="Y244">
        <v>2</v>
      </c>
      <c r="Z244">
        <v>4</v>
      </c>
      <c r="AA244">
        <v>48</v>
      </c>
      <c r="AB244">
        <v>1.5760000000000001</v>
      </c>
      <c r="AC244" t="s">
        <v>255</v>
      </c>
      <c r="AD244">
        <v>1</v>
      </c>
      <c r="AE244">
        <v>2</v>
      </c>
      <c r="AF244">
        <v>1</v>
      </c>
      <c r="AG244">
        <v>2.6539999999999999</v>
      </c>
      <c r="AH244">
        <v>3.3000000000000002E-2</v>
      </c>
      <c r="AI244">
        <v>1.5780000000000001</v>
      </c>
    </row>
    <row r="245" spans="1:35" x14ac:dyDescent="0.35">
      <c r="A245">
        <v>202</v>
      </c>
      <c r="B245">
        <v>202</v>
      </c>
      <c r="C245" t="s">
        <v>38</v>
      </c>
      <c r="D245" t="s">
        <v>39</v>
      </c>
      <c r="E245">
        <v>2</v>
      </c>
      <c r="F245" t="s">
        <v>373</v>
      </c>
      <c r="G245">
        <v>2</v>
      </c>
      <c r="H245">
        <v>6</v>
      </c>
      <c r="I245">
        <v>1</v>
      </c>
      <c r="J245">
        <v>52</v>
      </c>
      <c r="K245">
        <v>71</v>
      </c>
      <c r="L245">
        <v>71</v>
      </c>
      <c r="M245">
        <v>2</v>
      </c>
      <c r="N245" t="s">
        <v>234</v>
      </c>
      <c r="O245" t="s">
        <v>201</v>
      </c>
      <c r="P245" t="s">
        <v>202</v>
      </c>
      <c r="Q245" t="s">
        <v>235</v>
      </c>
      <c r="R245" t="s">
        <v>202</v>
      </c>
      <c r="S245" t="s">
        <v>46</v>
      </c>
      <c r="T245" t="s">
        <v>236</v>
      </c>
      <c r="U245">
        <v>1</v>
      </c>
      <c r="V245" t="s">
        <v>204</v>
      </c>
      <c r="W245" t="s">
        <v>191</v>
      </c>
      <c r="X245" t="s">
        <v>86</v>
      </c>
      <c r="Y245">
        <v>2</v>
      </c>
      <c r="Z245">
        <v>4</v>
      </c>
      <c r="AA245">
        <v>48</v>
      </c>
      <c r="AB245">
        <v>1.466</v>
      </c>
      <c r="AC245" t="s">
        <v>236</v>
      </c>
      <c r="AD245">
        <v>1</v>
      </c>
      <c r="AE245">
        <v>1</v>
      </c>
      <c r="AF245">
        <v>1</v>
      </c>
      <c r="AG245">
        <v>2.661</v>
      </c>
      <c r="AH245">
        <v>0.5</v>
      </c>
      <c r="AI245">
        <v>1.4630000000000001</v>
      </c>
    </row>
    <row r="246" spans="1:35" x14ac:dyDescent="0.35">
      <c r="A246">
        <v>202</v>
      </c>
      <c r="B246">
        <v>202</v>
      </c>
      <c r="C246" t="s">
        <v>38</v>
      </c>
      <c r="D246" t="s">
        <v>39</v>
      </c>
      <c r="E246">
        <v>2</v>
      </c>
      <c r="F246" t="s">
        <v>373</v>
      </c>
      <c r="G246">
        <v>2</v>
      </c>
      <c r="H246">
        <v>6</v>
      </c>
      <c r="I246">
        <v>1</v>
      </c>
      <c r="J246">
        <v>53</v>
      </c>
      <c r="K246">
        <v>70</v>
      </c>
      <c r="L246">
        <v>70</v>
      </c>
      <c r="M246">
        <v>2</v>
      </c>
      <c r="N246" t="s">
        <v>217</v>
      </c>
      <c r="O246" t="s">
        <v>201</v>
      </c>
      <c r="P246" t="s">
        <v>202</v>
      </c>
      <c r="Q246" t="s">
        <v>218</v>
      </c>
      <c r="R246" t="s">
        <v>202</v>
      </c>
      <c r="S246" t="s">
        <v>53</v>
      </c>
      <c r="T246" t="s">
        <v>219</v>
      </c>
      <c r="U246">
        <v>1</v>
      </c>
      <c r="V246" t="s">
        <v>238</v>
      </c>
      <c r="W246" t="s">
        <v>72</v>
      </c>
      <c r="X246" t="s">
        <v>173</v>
      </c>
      <c r="Y246">
        <v>2</v>
      </c>
      <c r="Z246">
        <v>4</v>
      </c>
      <c r="AA246">
        <v>48</v>
      </c>
      <c r="AB246">
        <v>1.579</v>
      </c>
      <c r="AC246" t="s">
        <v>72</v>
      </c>
      <c r="AD246">
        <v>4</v>
      </c>
      <c r="AE246">
        <v>4</v>
      </c>
      <c r="AF246">
        <v>0</v>
      </c>
      <c r="AG246">
        <v>2.419</v>
      </c>
      <c r="AH246">
        <v>0.317</v>
      </c>
      <c r="AI246">
        <v>1.5780000000000001</v>
      </c>
    </row>
    <row r="247" spans="1:35" x14ac:dyDescent="0.35">
      <c r="A247">
        <v>202</v>
      </c>
      <c r="B247">
        <v>202</v>
      </c>
      <c r="C247" t="s">
        <v>38</v>
      </c>
      <c r="D247" t="s">
        <v>39</v>
      </c>
      <c r="E247">
        <v>2</v>
      </c>
      <c r="F247" t="s">
        <v>373</v>
      </c>
      <c r="G247">
        <v>2</v>
      </c>
      <c r="H247">
        <v>6</v>
      </c>
      <c r="I247">
        <v>1</v>
      </c>
      <c r="J247">
        <v>54</v>
      </c>
      <c r="K247">
        <v>33</v>
      </c>
      <c r="L247">
        <v>33</v>
      </c>
      <c r="M247">
        <v>1</v>
      </c>
      <c r="N247" t="s">
        <v>258</v>
      </c>
      <c r="O247" t="s">
        <v>201</v>
      </c>
      <c r="P247" t="s">
        <v>202</v>
      </c>
      <c r="Q247" t="s">
        <v>209</v>
      </c>
      <c r="R247" t="s">
        <v>202</v>
      </c>
      <c r="S247" t="s">
        <v>46</v>
      </c>
      <c r="T247" t="s">
        <v>259</v>
      </c>
      <c r="U247">
        <v>5</v>
      </c>
      <c r="V247" t="s">
        <v>249</v>
      </c>
      <c r="W247" t="s">
        <v>94</v>
      </c>
      <c r="X247" t="s">
        <v>183</v>
      </c>
      <c r="Y247">
        <v>2</v>
      </c>
      <c r="Z247">
        <v>4</v>
      </c>
      <c r="AA247">
        <v>48</v>
      </c>
      <c r="AB247">
        <v>1.6279999999999999</v>
      </c>
      <c r="AC247" t="s">
        <v>259</v>
      </c>
      <c r="AD247">
        <v>1</v>
      </c>
      <c r="AE247">
        <v>5</v>
      </c>
      <c r="AF247">
        <v>1</v>
      </c>
      <c r="AG247">
        <v>2.351</v>
      </c>
      <c r="AH247">
        <v>3.0339999999999998</v>
      </c>
      <c r="AI247">
        <v>1.63</v>
      </c>
    </row>
    <row r="248" spans="1:35" x14ac:dyDescent="0.35">
      <c r="A248">
        <v>202</v>
      </c>
      <c r="B248">
        <v>202</v>
      </c>
      <c r="C248" t="s">
        <v>38</v>
      </c>
      <c r="D248" t="s">
        <v>39</v>
      </c>
      <c r="E248">
        <v>2</v>
      </c>
      <c r="F248" t="s">
        <v>373</v>
      </c>
      <c r="G248">
        <v>2</v>
      </c>
      <c r="H248">
        <v>6</v>
      </c>
      <c r="I248">
        <v>1</v>
      </c>
      <c r="J248">
        <v>55</v>
      </c>
      <c r="K248">
        <v>28</v>
      </c>
      <c r="L248">
        <v>28</v>
      </c>
      <c r="M248">
        <v>1</v>
      </c>
      <c r="N248" t="s">
        <v>246</v>
      </c>
      <c r="O248" t="s">
        <v>201</v>
      </c>
      <c r="P248" t="s">
        <v>202</v>
      </c>
      <c r="Q248" t="s">
        <v>206</v>
      </c>
      <c r="R248" t="s">
        <v>202</v>
      </c>
      <c r="S248" t="s">
        <v>63</v>
      </c>
      <c r="T248" t="s">
        <v>247</v>
      </c>
      <c r="U248">
        <v>4</v>
      </c>
      <c r="V248" t="s">
        <v>216</v>
      </c>
      <c r="W248" t="s">
        <v>145</v>
      </c>
      <c r="X248" t="s">
        <v>82</v>
      </c>
      <c r="Y248">
        <v>2</v>
      </c>
      <c r="Z248">
        <v>4</v>
      </c>
      <c r="AA248">
        <v>48</v>
      </c>
      <c r="AB248">
        <v>1.3360000000000001</v>
      </c>
      <c r="AC248" t="s">
        <v>247</v>
      </c>
      <c r="AD248">
        <v>1</v>
      </c>
      <c r="AE248">
        <v>4</v>
      </c>
      <c r="AF248">
        <v>1</v>
      </c>
      <c r="AG248">
        <v>2.5409999999999999</v>
      </c>
      <c r="AH248">
        <v>0.216</v>
      </c>
      <c r="AI248">
        <v>1.3340000000000001</v>
      </c>
    </row>
    <row r="249" spans="1:35" x14ac:dyDescent="0.35">
      <c r="A249">
        <v>202</v>
      </c>
      <c r="B249">
        <v>202</v>
      </c>
      <c r="C249" t="s">
        <v>38</v>
      </c>
      <c r="D249" t="s">
        <v>39</v>
      </c>
      <c r="E249">
        <v>2</v>
      </c>
      <c r="F249" t="s">
        <v>373</v>
      </c>
      <c r="G249">
        <v>2</v>
      </c>
      <c r="H249">
        <v>6</v>
      </c>
      <c r="I249">
        <v>1</v>
      </c>
      <c r="J249">
        <v>56</v>
      </c>
      <c r="K249">
        <v>35</v>
      </c>
      <c r="L249">
        <v>35</v>
      </c>
      <c r="M249">
        <v>1</v>
      </c>
      <c r="N249" t="s">
        <v>260</v>
      </c>
      <c r="O249" t="s">
        <v>201</v>
      </c>
      <c r="P249" t="s">
        <v>202</v>
      </c>
      <c r="Q249" t="s">
        <v>232</v>
      </c>
      <c r="R249" t="s">
        <v>202</v>
      </c>
      <c r="S249" t="s">
        <v>81</v>
      </c>
      <c r="T249" t="s">
        <v>261</v>
      </c>
      <c r="U249">
        <v>1</v>
      </c>
      <c r="V249" t="s">
        <v>207</v>
      </c>
      <c r="W249" t="s">
        <v>187</v>
      </c>
      <c r="X249" t="s">
        <v>104</v>
      </c>
      <c r="Y249">
        <v>2</v>
      </c>
      <c r="Z249">
        <v>4</v>
      </c>
      <c r="AA249">
        <v>48</v>
      </c>
      <c r="AB249">
        <v>1.248</v>
      </c>
      <c r="AC249" t="s">
        <v>261</v>
      </c>
      <c r="AD249">
        <v>1</v>
      </c>
      <c r="AE249">
        <v>1</v>
      </c>
      <c r="AF249">
        <v>1</v>
      </c>
      <c r="AG249">
        <v>2.92</v>
      </c>
      <c r="AH249">
        <v>0.53300000000000003</v>
      </c>
      <c r="AI249">
        <v>1.248</v>
      </c>
    </row>
    <row r="250" spans="1:35" x14ac:dyDescent="0.35">
      <c r="A250">
        <v>202</v>
      </c>
      <c r="B250">
        <v>202</v>
      </c>
      <c r="C250" t="s">
        <v>38</v>
      </c>
      <c r="D250" t="s">
        <v>39</v>
      </c>
      <c r="E250">
        <v>2</v>
      </c>
      <c r="F250" t="s">
        <v>373</v>
      </c>
      <c r="G250">
        <v>2</v>
      </c>
      <c r="H250">
        <v>6</v>
      </c>
      <c r="I250">
        <v>1</v>
      </c>
      <c r="J250">
        <v>57</v>
      </c>
      <c r="K250">
        <v>31</v>
      </c>
      <c r="L250">
        <v>31</v>
      </c>
      <c r="M250">
        <v>1</v>
      </c>
      <c r="N250" t="s">
        <v>248</v>
      </c>
      <c r="O250" t="s">
        <v>201</v>
      </c>
      <c r="P250" t="s">
        <v>202</v>
      </c>
      <c r="Q250" t="s">
        <v>212</v>
      </c>
      <c r="R250" t="s">
        <v>202</v>
      </c>
      <c r="S250" t="s">
        <v>46</v>
      </c>
      <c r="T250" t="s">
        <v>249</v>
      </c>
      <c r="U250">
        <v>1</v>
      </c>
      <c r="V250" t="s">
        <v>213</v>
      </c>
      <c r="W250" t="s">
        <v>193</v>
      </c>
      <c r="X250" t="s">
        <v>64</v>
      </c>
      <c r="Y250">
        <v>1</v>
      </c>
      <c r="Z250">
        <v>4</v>
      </c>
      <c r="AA250">
        <v>48</v>
      </c>
      <c r="AB250">
        <v>1.3169999999999999</v>
      </c>
      <c r="AC250" t="s">
        <v>213</v>
      </c>
      <c r="AD250">
        <v>2</v>
      </c>
      <c r="AE250">
        <v>4</v>
      </c>
      <c r="AF250">
        <v>0</v>
      </c>
      <c r="AG250">
        <v>1.925</v>
      </c>
      <c r="AH250">
        <v>0.5</v>
      </c>
      <c r="AI250">
        <v>1.3169999999999999</v>
      </c>
    </row>
    <row r="251" spans="1:35" x14ac:dyDescent="0.35">
      <c r="A251">
        <v>202</v>
      </c>
      <c r="B251">
        <v>202</v>
      </c>
      <c r="C251" t="s">
        <v>38</v>
      </c>
      <c r="D251" t="s">
        <v>39</v>
      </c>
      <c r="E251">
        <v>2</v>
      </c>
      <c r="F251" t="s">
        <v>373</v>
      </c>
      <c r="G251">
        <v>2</v>
      </c>
      <c r="H251">
        <v>6</v>
      </c>
      <c r="I251">
        <v>1</v>
      </c>
      <c r="J251">
        <v>58</v>
      </c>
      <c r="K251">
        <v>29</v>
      </c>
      <c r="L251">
        <v>29</v>
      </c>
      <c r="M251">
        <v>1</v>
      </c>
      <c r="N251" t="s">
        <v>214</v>
      </c>
      <c r="O251" t="s">
        <v>201</v>
      </c>
      <c r="P251" t="s">
        <v>202</v>
      </c>
      <c r="Q251" t="s">
        <v>215</v>
      </c>
      <c r="R251" t="s">
        <v>202</v>
      </c>
      <c r="S251" t="s">
        <v>63</v>
      </c>
      <c r="T251" t="s">
        <v>216</v>
      </c>
      <c r="U251">
        <v>2</v>
      </c>
      <c r="V251" t="s">
        <v>255</v>
      </c>
      <c r="W251" t="s">
        <v>88</v>
      </c>
      <c r="X251" t="s">
        <v>159</v>
      </c>
      <c r="Y251">
        <v>1</v>
      </c>
      <c r="Z251">
        <v>4</v>
      </c>
      <c r="AA251">
        <v>48</v>
      </c>
      <c r="AB251">
        <v>1.5069999999999999</v>
      </c>
      <c r="AC251" t="s">
        <v>216</v>
      </c>
      <c r="AD251">
        <v>1</v>
      </c>
      <c r="AE251">
        <v>2</v>
      </c>
      <c r="AF251">
        <v>1</v>
      </c>
      <c r="AG251">
        <v>2.048</v>
      </c>
      <c r="AH251">
        <v>0.33300000000000002</v>
      </c>
      <c r="AI251">
        <v>1.5009999999999999</v>
      </c>
    </row>
    <row r="252" spans="1:35" x14ac:dyDescent="0.35">
      <c r="A252">
        <v>202</v>
      </c>
      <c r="B252">
        <v>202</v>
      </c>
      <c r="C252" t="s">
        <v>38</v>
      </c>
      <c r="D252" t="s">
        <v>39</v>
      </c>
      <c r="E252">
        <v>2</v>
      </c>
      <c r="F252" t="s">
        <v>373</v>
      </c>
      <c r="G252">
        <v>2</v>
      </c>
      <c r="H252">
        <v>6</v>
      </c>
      <c r="I252">
        <v>1</v>
      </c>
      <c r="J252">
        <v>59</v>
      </c>
      <c r="K252">
        <v>34</v>
      </c>
      <c r="L252">
        <v>34</v>
      </c>
      <c r="M252">
        <v>1</v>
      </c>
      <c r="N252" t="s">
        <v>208</v>
      </c>
      <c r="O252" t="s">
        <v>201</v>
      </c>
      <c r="P252" t="s">
        <v>202</v>
      </c>
      <c r="Q252" t="s">
        <v>209</v>
      </c>
      <c r="R252" t="s">
        <v>202</v>
      </c>
      <c r="S252" t="s">
        <v>63</v>
      </c>
      <c r="T252" t="s">
        <v>210</v>
      </c>
      <c r="U252">
        <v>1</v>
      </c>
      <c r="V252" t="s">
        <v>259</v>
      </c>
      <c r="W252" t="s">
        <v>175</v>
      </c>
      <c r="X252" t="s">
        <v>106</v>
      </c>
      <c r="Y252">
        <v>1</v>
      </c>
      <c r="Z252">
        <v>4</v>
      </c>
      <c r="AA252">
        <v>48</v>
      </c>
      <c r="AB252">
        <v>1.2170000000000001</v>
      </c>
      <c r="AC252" t="s">
        <v>106</v>
      </c>
      <c r="AD252">
        <v>4</v>
      </c>
      <c r="AE252">
        <v>4</v>
      </c>
      <c r="AF252">
        <v>0</v>
      </c>
      <c r="AG252">
        <v>1.7809999999999999</v>
      </c>
      <c r="AH252">
        <v>0.39800000000000002</v>
      </c>
      <c r="AI252">
        <v>1.2150000000000001</v>
      </c>
    </row>
    <row r="253" spans="1:35" x14ac:dyDescent="0.35">
      <c r="A253">
        <v>202</v>
      </c>
      <c r="B253">
        <v>202</v>
      </c>
      <c r="C253" t="s">
        <v>38</v>
      </c>
      <c r="D253" t="s">
        <v>39</v>
      </c>
      <c r="E253">
        <v>2</v>
      </c>
      <c r="F253" t="s">
        <v>373</v>
      </c>
      <c r="G253">
        <v>2</v>
      </c>
      <c r="H253">
        <v>6</v>
      </c>
      <c r="I253">
        <v>1</v>
      </c>
      <c r="J253">
        <v>60</v>
      </c>
      <c r="K253">
        <v>72</v>
      </c>
      <c r="L253">
        <v>72</v>
      </c>
      <c r="M253">
        <v>2</v>
      </c>
      <c r="N253" t="s">
        <v>250</v>
      </c>
      <c r="O253" t="s">
        <v>201</v>
      </c>
      <c r="P253" t="s">
        <v>202</v>
      </c>
      <c r="Q253" t="s">
        <v>235</v>
      </c>
      <c r="R253" t="s">
        <v>202</v>
      </c>
      <c r="S253" t="s">
        <v>53</v>
      </c>
      <c r="T253" t="s">
        <v>251</v>
      </c>
      <c r="U253">
        <v>2</v>
      </c>
      <c r="V253" t="s">
        <v>236</v>
      </c>
      <c r="W253" t="s">
        <v>141</v>
      </c>
      <c r="X253" t="s">
        <v>122</v>
      </c>
      <c r="Y253">
        <v>1</v>
      </c>
      <c r="Z253">
        <v>4</v>
      </c>
      <c r="AA253">
        <v>48</v>
      </c>
      <c r="AB253">
        <v>1.637</v>
      </c>
      <c r="AC253" t="s">
        <v>251</v>
      </c>
      <c r="AD253">
        <v>1</v>
      </c>
      <c r="AE253">
        <v>2</v>
      </c>
      <c r="AF253">
        <v>1</v>
      </c>
      <c r="AG253">
        <v>1.365</v>
      </c>
      <c r="AH253">
        <v>0.35</v>
      </c>
      <c r="AI253">
        <v>1.633</v>
      </c>
    </row>
    <row r="254" spans="1:35" x14ac:dyDescent="0.35">
      <c r="A254">
        <v>202</v>
      </c>
      <c r="B254">
        <v>202</v>
      </c>
      <c r="C254" t="s">
        <v>38</v>
      </c>
      <c r="D254" t="s">
        <v>39</v>
      </c>
      <c r="E254">
        <v>2</v>
      </c>
      <c r="F254" t="s">
        <v>373</v>
      </c>
      <c r="G254">
        <v>2</v>
      </c>
      <c r="H254">
        <v>6</v>
      </c>
      <c r="I254">
        <v>1</v>
      </c>
      <c r="J254">
        <v>61</v>
      </c>
      <c r="K254">
        <v>65</v>
      </c>
      <c r="L254">
        <v>65</v>
      </c>
      <c r="M254">
        <v>2</v>
      </c>
      <c r="N254" t="s">
        <v>200</v>
      </c>
      <c r="O254" t="s">
        <v>201</v>
      </c>
      <c r="P254" t="s">
        <v>202</v>
      </c>
      <c r="Q254" t="s">
        <v>203</v>
      </c>
      <c r="R254" t="s">
        <v>202</v>
      </c>
      <c r="S254" t="s">
        <v>46</v>
      </c>
      <c r="T254" t="s">
        <v>204</v>
      </c>
      <c r="U254">
        <v>5</v>
      </c>
      <c r="V254" t="s">
        <v>230</v>
      </c>
      <c r="W254" t="s">
        <v>148</v>
      </c>
      <c r="X254" t="s">
        <v>54</v>
      </c>
      <c r="Y254">
        <v>1</v>
      </c>
      <c r="Z254">
        <v>4</v>
      </c>
      <c r="AA254">
        <v>48</v>
      </c>
      <c r="AB254">
        <v>1.456</v>
      </c>
      <c r="AC254" t="s">
        <v>204</v>
      </c>
      <c r="AD254">
        <v>1</v>
      </c>
      <c r="AE254">
        <v>5</v>
      </c>
      <c r="AF254">
        <v>1</v>
      </c>
      <c r="AG254">
        <v>1.41</v>
      </c>
      <c r="AH254">
        <v>0.89800000000000002</v>
      </c>
      <c r="AI254">
        <v>1.4530000000000001</v>
      </c>
    </row>
    <row r="255" spans="1:35" x14ac:dyDescent="0.35">
      <c r="A255">
        <v>202</v>
      </c>
      <c r="B255">
        <v>202</v>
      </c>
      <c r="C255" t="s">
        <v>38</v>
      </c>
      <c r="D255" t="s">
        <v>39</v>
      </c>
      <c r="E255">
        <v>2</v>
      </c>
      <c r="F255" t="s">
        <v>373</v>
      </c>
      <c r="G255">
        <v>2</v>
      </c>
      <c r="H255">
        <v>6</v>
      </c>
      <c r="I255">
        <v>1</v>
      </c>
      <c r="J255">
        <v>62</v>
      </c>
      <c r="K255">
        <v>36</v>
      </c>
      <c r="L255">
        <v>36</v>
      </c>
      <c r="M255">
        <v>1</v>
      </c>
      <c r="N255" t="s">
        <v>231</v>
      </c>
      <c r="O255" t="s">
        <v>201</v>
      </c>
      <c r="P255" t="s">
        <v>202</v>
      </c>
      <c r="Q255" t="s">
        <v>232</v>
      </c>
      <c r="R255" t="s">
        <v>202</v>
      </c>
      <c r="S255" t="s">
        <v>53</v>
      </c>
      <c r="T255" t="s">
        <v>233</v>
      </c>
      <c r="U255">
        <v>5</v>
      </c>
      <c r="V255" t="s">
        <v>261</v>
      </c>
      <c r="W255" t="s">
        <v>137</v>
      </c>
      <c r="X255" t="s">
        <v>110</v>
      </c>
      <c r="Y255">
        <v>1</v>
      </c>
      <c r="Z255">
        <v>4</v>
      </c>
      <c r="AA255">
        <v>48</v>
      </c>
      <c r="AB255">
        <v>1.59</v>
      </c>
      <c r="AC255" t="s">
        <v>261</v>
      </c>
      <c r="AD255">
        <v>2</v>
      </c>
      <c r="AE255">
        <v>2</v>
      </c>
      <c r="AF255">
        <v>0</v>
      </c>
      <c r="AG255">
        <v>2.121</v>
      </c>
      <c r="AH255">
        <v>0.55000000000000004</v>
      </c>
      <c r="AI255">
        <v>1.58</v>
      </c>
    </row>
    <row r="256" spans="1:35" x14ac:dyDescent="0.35">
      <c r="A256">
        <v>202</v>
      </c>
      <c r="B256">
        <v>202</v>
      </c>
      <c r="C256" t="s">
        <v>38</v>
      </c>
      <c r="D256" t="s">
        <v>39</v>
      </c>
      <c r="E256">
        <v>2</v>
      </c>
      <c r="F256" t="s">
        <v>373</v>
      </c>
      <c r="G256">
        <v>2</v>
      </c>
      <c r="H256">
        <v>6</v>
      </c>
      <c r="I256">
        <v>1</v>
      </c>
      <c r="J256">
        <v>63</v>
      </c>
      <c r="K256">
        <v>68</v>
      </c>
      <c r="L256">
        <v>68</v>
      </c>
      <c r="M256">
        <v>2</v>
      </c>
      <c r="N256" t="s">
        <v>242</v>
      </c>
      <c r="O256" t="s">
        <v>201</v>
      </c>
      <c r="P256" t="s">
        <v>202</v>
      </c>
      <c r="Q256" t="s">
        <v>227</v>
      </c>
      <c r="R256" t="s">
        <v>202</v>
      </c>
      <c r="S256" t="s">
        <v>63</v>
      </c>
      <c r="T256" t="s">
        <v>243</v>
      </c>
      <c r="U256">
        <v>4</v>
      </c>
      <c r="V256" t="s">
        <v>253</v>
      </c>
      <c r="W256" t="s">
        <v>199</v>
      </c>
      <c r="X256" t="s">
        <v>118</v>
      </c>
      <c r="Y256">
        <v>2</v>
      </c>
      <c r="Z256">
        <v>4</v>
      </c>
      <c r="AA256">
        <v>48</v>
      </c>
      <c r="AB256">
        <v>1.6060000000000001</v>
      </c>
      <c r="AC256" t="s">
        <v>253</v>
      </c>
      <c r="AD256">
        <v>3</v>
      </c>
      <c r="AE256">
        <v>2</v>
      </c>
      <c r="AF256">
        <v>0</v>
      </c>
      <c r="AG256">
        <v>2.931</v>
      </c>
      <c r="AH256">
        <v>0.216</v>
      </c>
      <c r="AI256">
        <v>1.6080000000000001</v>
      </c>
    </row>
    <row r="257" spans="1:35" x14ac:dyDescent="0.35">
      <c r="A257">
        <v>202</v>
      </c>
      <c r="B257">
        <v>202</v>
      </c>
      <c r="C257" t="s">
        <v>38</v>
      </c>
      <c r="D257" t="s">
        <v>39</v>
      </c>
      <c r="E257">
        <v>2</v>
      </c>
      <c r="F257" t="s">
        <v>373</v>
      </c>
      <c r="G257">
        <v>2</v>
      </c>
      <c r="H257">
        <v>6</v>
      </c>
      <c r="I257">
        <v>1</v>
      </c>
      <c r="J257">
        <v>64</v>
      </c>
      <c r="K257">
        <v>63</v>
      </c>
      <c r="L257">
        <v>63</v>
      </c>
      <c r="M257">
        <v>2</v>
      </c>
      <c r="N257" t="s">
        <v>223</v>
      </c>
      <c r="O257" t="s">
        <v>201</v>
      </c>
      <c r="P257" t="s">
        <v>202</v>
      </c>
      <c r="Q257" t="s">
        <v>224</v>
      </c>
      <c r="R257" t="s">
        <v>202</v>
      </c>
      <c r="S257" t="s">
        <v>46</v>
      </c>
      <c r="T257" t="s">
        <v>225</v>
      </c>
      <c r="U257">
        <v>2</v>
      </c>
      <c r="V257" t="s">
        <v>222</v>
      </c>
      <c r="W257" t="s">
        <v>114</v>
      </c>
      <c r="X257" t="s">
        <v>179</v>
      </c>
      <c r="Y257">
        <v>2</v>
      </c>
      <c r="Z257">
        <v>4</v>
      </c>
      <c r="AA257">
        <v>48</v>
      </c>
      <c r="AB257">
        <v>1.61</v>
      </c>
      <c r="AC257" t="s">
        <v>225</v>
      </c>
      <c r="AD257">
        <v>1</v>
      </c>
      <c r="AE257">
        <v>2</v>
      </c>
      <c r="AF257">
        <v>1</v>
      </c>
      <c r="AG257">
        <v>3.5070000000000001</v>
      </c>
      <c r="AH257">
        <v>0.8</v>
      </c>
      <c r="AI257">
        <v>1.6080000000000001</v>
      </c>
    </row>
    <row r="258" spans="1:35" x14ac:dyDescent="0.35">
      <c r="A258">
        <v>202</v>
      </c>
      <c r="B258">
        <v>202</v>
      </c>
      <c r="C258" t="s">
        <v>38</v>
      </c>
      <c r="D258" t="s">
        <v>39</v>
      </c>
      <c r="E258">
        <v>2</v>
      </c>
      <c r="F258" t="s">
        <v>373</v>
      </c>
      <c r="G258">
        <v>2</v>
      </c>
      <c r="H258">
        <v>6</v>
      </c>
      <c r="I258">
        <v>1</v>
      </c>
      <c r="J258">
        <v>65</v>
      </c>
      <c r="K258">
        <v>67</v>
      </c>
      <c r="L258">
        <v>67</v>
      </c>
      <c r="M258">
        <v>2</v>
      </c>
      <c r="N258" t="s">
        <v>226</v>
      </c>
      <c r="O258" t="s">
        <v>201</v>
      </c>
      <c r="P258" t="s">
        <v>202</v>
      </c>
      <c r="Q258" t="s">
        <v>227</v>
      </c>
      <c r="R258" t="s">
        <v>202</v>
      </c>
      <c r="S258" t="s">
        <v>81</v>
      </c>
      <c r="T258" t="s">
        <v>228</v>
      </c>
      <c r="U258">
        <v>2</v>
      </c>
      <c r="V258" t="s">
        <v>243</v>
      </c>
      <c r="W258" t="s">
        <v>96</v>
      </c>
      <c r="X258" t="s">
        <v>169</v>
      </c>
      <c r="Y258">
        <v>1</v>
      </c>
      <c r="Z258">
        <v>4</v>
      </c>
      <c r="AA258">
        <v>48</v>
      </c>
      <c r="AB258">
        <v>1.377</v>
      </c>
      <c r="AC258" t="s">
        <v>243</v>
      </c>
      <c r="AD258">
        <v>2</v>
      </c>
      <c r="AE258">
        <v>5</v>
      </c>
      <c r="AF258">
        <v>0</v>
      </c>
      <c r="AG258">
        <v>2.3730000000000002</v>
      </c>
      <c r="AH258">
        <v>0.58299999999999996</v>
      </c>
      <c r="AI258">
        <v>1.375</v>
      </c>
    </row>
    <row r="259" spans="1:35" x14ac:dyDescent="0.35">
      <c r="A259">
        <v>202</v>
      </c>
      <c r="B259">
        <v>202</v>
      </c>
      <c r="C259" t="s">
        <v>38</v>
      </c>
      <c r="D259" t="s">
        <v>39</v>
      </c>
      <c r="E259">
        <v>2</v>
      </c>
      <c r="F259" t="s">
        <v>373</v>
      </c>
      <c r="G259">
        <v>2</v>
      </c>
      <c r="H259">
        <v>6</v>
      </c>
      <c r="I259">
        <v>1</v>
      </c>
      <c r="J259">
        <v>66</v>
      </c>
      <c r="K259">
        <v>69</v>
      </c>
      <c r="L259">
        <v>69</v>
      </c>
      <c r="M259">
        <v>2</v>
      </c>
      <c r="N259" t="s">
        <v>252</v>
      </c>
      <c r="O259" t="s">
        <v>201</v>
      </c>
      <c r="P259" t="s">
        <v>202</v>
      </c>
      <c r="Q259" t="s">
        <v>218</v>
      </c>
      <c r="R259" t="s">
        <v>202</v>
      </c>
      <c r="S259" t="s">
        <v>63</v>
      </c>
      <c r="T259" t="s">
        <v>253</v>
      </c>
      <c r="U259">
        <v>1</v>
      </c>
      <c r="V259" t="s">
        <v>219</v>
      </c>
      <c r="W259" t="s">
        <v>100</v>
      </c>
      <c r="X259" t="s">
        <v>133</v>
      </c>
      <c r="Y259">
        <v>1</v>
      </c>
      <c r="Z259">
        <v>4</v>
      </c>
      <c r="AA259">
        <v>48</v>
      </c>
      <c r="AB259">
        <v>1.286</v>
      </c>
      <c r="AC259" t="s">
        <v>253</v>
      </c>
      <c r="AD259">
        <v>1</v>
      </c>
      <c r="AE259">
        <v>1</v>
      </c>
      <c r="AF259">
        <v>1</v>
      </c>
      <c r="AG259">
        <v>2.548</v>
      </c>
      <c r="AH259">
        <v>0.58299999999999996</v>
      </c>
      <c r="AI259">
        <v>1.282</v>
      </c>
    </row>
    <row r="260" spans="1:35" x14ac:dyDescent="0.35">
      <c r="A260">
        <v>202</v>
      </c>
      <c r="B260">
        <v>202</v>
      </c>
      <c r="C260" t="s">
        <v>38</v>
      </c>
      <c r="D260" t="s">
        <v>39</v>
      </c>
      <c r="E260">
        <v>2</v>
      </c>
      <c r="F260" t="s">
        <v>373</v>
      </c>
      <c r="G260">
        <v>2</v>
      </c>
      <c r="H260">
        <v>6</v>
      </c>
      <c r="I260">
        <v>1</v>
      </c>
      <c r="J260">
        <v>67</v>
      </c>
      <c r="K260">
        <v>26</v>
      </c>
      <c r="L260">
        <v>26</v>
      </c>
      <c r="M260">
        <v>1</v>
      </c>
      <c r="N260" t="s">
        <v>256</v>
      </c>
      <c r="O260" t="s">
        <v>201</v>
      </c>
      <c r="P260" t="s">
        <v>202</v>
      </c>
      <c r="Q260" t="s">
        <v>221</v>
      </c>
      <c r="R260" t="s">
        <v>202</v>
      </c>
      <c r="S260" t="s">
        <v>81</v>
      </c>
      <c r="T260" t="s">
        <v>257</v>
      </c>
      <c r="U260">
        <v>5</v>
      </c>
      <c r="V260" t="s">
        <v>245</v>
      </c>
      <c r="W260" t="s">
        <v>108</v>
      </c>
      <c r="X260" t="s">
        <v>197</v>
      </c>
      <c r="Y260">
        <v>2</v>
      </c>
      <c r="Z260">
        <v>4</v>
      </c>
      <c r="AA260">
        <v>48</v>
      </c>
      <c r="AB260">
        <v>1.1870000000000001</v>
      </c>
      <c r="AC260" t="s">
        <v>245</v>
      </c>
      <c r="AD260">
        <v>3</v>
      </c>
      <c r="AE260">
        <v>2</v>
      </c>
      <c r="AF260">
        <v>0</v>
      </c>
      <c r="AG260">
        <v>2.722</v>
      </c>
      <c r="AH260">
        <v>2.8340000000000001</v>
      </c>
      <c r="AI260">
        <v>1.1890000000000001</v>
      </c>
    </row>
    <row r="261" spans="1:35" x14ac:dyDescent="0.35">
      <c r="A261">
        <v>202</v>
      </c>
      <c r="B261">
        <v>202</v>
      </c>
      <c r="C261" t="s">
        <v>38</v>
      </c>
      <c r="D261" t="s">
        <v>39</v>
      </c>
      <c r="E261">
        <v>2</v>
      </c>
      <c r="F261" t="s">
        <v>373</v>
      </c>
      <c r="G261">
        <v>2</v>
      </c>
      <c r="H261">
        <v>6</v>
      </c>
      <c r="I261">
        <v>1</v>
      </c>
      <c r="J261">
        <v>68</v>
      </c>
      <c r="K261">
        <v>64</v>
      </c>
      <c r="L261">
        <v>64</v>
      </c>
      <c r="M261">
        <v>2</v>
      </c>
      <c r="N261" t="s">
        <v>237</v>
      </c>
      <c r="O261" t="s">
        <v>201</v>
      </c>
      <c r="P261" t="s">
        <v>202</v>
      </c>
      <c r="Q261" t="s">
        <v>224</v>
      </c>
      <c r="R261" t="s">
        <v>202</v>
      </c>
      <c r="S261" t="s">
        <v>53</v>
      </c>
      <c r="T261" t="s">
        <v>238</v>
      </c>
      <c r="U261">
        <v>1</v>
      </c>
      <c r="V261" t="s">
        <v>225</v>
      </c>
      <c r="W261" t="s">
        <v>171</v>
      </c>
      <c r="X261" t="s">
        <v>112</v>
      </c>
      <c r="Y261">
        <v>1</v>
      </c>
      <c r="Z261">
        <v>4</v>
      </c>
      <c r="AA261">
        <v>48</v>
      </c>
      <c r="AB261">
        <v>1.1659999999999999</v>
      </c>
      <c r="AC261" t="s">
        <v>238</v>
      </c>
      <c r="AD261">
        <v>1</v>
      </c>
      <c r="AE261">
        <v>1</v>
      </c>
      <c r="AF261">
        <v>1</v>
      </c>
      <c r="AG261">
        <v>2.3959999999999999</v>
      </c>
      <c r="AH261">
        <v>0.36599999999999999</v>
      </c>
      <c r="AI261">
        <v>1.1619999999999999</v>
      </c>
    </row>
    <row r="262" spans="1:35" x14ac:dyDescent="0.35">
      <c r="A262">
        <v>202</v>
      </c>
      <c r="B262">
        <v>202</v>
      </c>
      <c r="C262" t="s">
        <v>38</v>
      </c>
      <c r="D262" t="s">
        <v>39</v>
      </c>
      <c r="E262">
        <v>2</v>
      </c>
      <c r="F262" t="s">
        <v>373</v>
      </c>
      <c r="G262">
        <v>2</v>
      </c>
      <c r="H262">
        <v>6</v>
      </c>
      <c r="I262">
        <v>1</v>
      </c>
      <c r="J262">
        <v>69</v>
      </c>
      <c r="K262">
        <v>62</v>
      </c>
      <c r="L262">
        <v>62</v>
      </c>
      <c r="M262">
        <v>2</v>
      </c>
      <c r="N262" t="s">
        <v>239</v>
      </c>
      <c r="O262" t="s">
        <v>201</v>
      </c>
      <c r="P262" t="s">
        <v>202</v>
      </c>
      <c r="Q262" t="s">
        <v>240</v>
      </c>
      <c r="R262" t="s">
        <v>202</v>
      </c>
      <c r="S262" t="s">
        <v>63</v>
      </c>
      <c r="T262" t="s">
        <v>241</v>
      </c>
      <c r="U262">
        <v>1</v>
      </c>
      <c r="V262" t="s">
        <v>210</v>
      </c>
      <c r="W262" t="s">
        <v>120</v>
      </c>
      <c r="X262" t="s">
        <v>128</v>
      </c>
      <c r="Y262">
        <v>2</v>
      </c>
      <c r="Z262">
        <v>4</v>
      </c>
      <c r="AA262">
        <v>48</v>
      </c>
      <c r="AB262">
        <v>1.607</v>
      </c>
      <c r="AC262" t="s">
        <v>48</v>
      </c>
      <c r="AD262">
        <v>0</v>
      </c>
      <c r="AE262">
        <v>0</v>
      </c>
      <c r="AF262">
        <v>0</v>
      </c>
      <c r="AG262">
        <v>-1</v>
      </c>
      <c r="AH262">
        <v>0.26700000000000002</v>
      </c>
      <c r="AI262">
        <v>1.6020000000000001</v>
      </c>
    </row>
    <row r="263" spans="1:35" x14ac:dyDescent="0.35">
      <c r="A263">
        <v>202</v>
      </c>
      <c r="B263">
        <v>202</v>
      </c>
      <c r="C263" t="s">
        <v>38</v>
      </c>
      <c r="D263" t="s">
        <v>39</v>
      </c>
      <c r="E263">
        <v>2</v>
      </c>
      <c r="F263" t="s">
        <v>373</v>
      </c>
      <c r="G263">
        <v>2</v>
      </c>
      <c r="H263">
        <v>6</v>
      </c>
      <c r="I263">
        <v>1</v>
      </c>
      <c r="J263">
        <v>70</v>
      </c>
      <c r="K263">
        <v>32</v>
      </c>
      <c r="L263">
        <v>32</v>
      </c>
      <c r="M263">
        <v>1</v>
      </c>
      <c r="N263" t="s">
        <v>211</v>
      </c>
      <c r="O263" t="s">
        <v>201</v>
      </c>
      <c r="P263" t="s">
        <v>202</v>
      </c>
      <c r="Q263" t="s">
        <v>212</v>
      </c>
      <c r="R263" t="s">
        <v>202</v>
      </c>
      <c r="S263" t="s">
        <v>53</v>
      </c>
      <c r="T263" t="s">
        <v>213</v>
      </c>
      <c r="U263">
        <v>5</v>
      </c>
      <c r="V263" t="s">
        <v>251</v>
      </c>
      <c r="W263" t="s">
        <v>195</v>
      </c>
      <c r="X263" t="s">
        <v>58</v>
      </c>
      <c r="Y263">
        <v>2</v>
      </c>
      <c r="Z263">
        <v>4</v>
      </c>
      <c r="AA263">
        <v>48</v>
      </c>
      <c r="AB263">
        <v>1.1859999999999999</v>
      </c>
      <c r="AC263" t="s">
        <v>195</v>
      </c>
      <c r="AD263">
        <v>4</v>
      </c>
      <c r="AE263">
        <v>1</v>
      </c>
      <c r="AF263">
        <v>0</v>
      </c>
      <c r="AG263">
        <v>2.0179999999999998</v>
      </c>
      <c r="AH263">
        <v>0.66500000000000004</v>
      </c>
      <c r="AI263">
        <v>1.1819999999999999</v>
      </c>
    </row>
    <row r="264" spans="1:35" x14ac:dyDescent="0.35">
      <c r="A264">
        <v>202</v>
      </c>
      <c r="B264">
        <v>202</v>
      </c>
      <c r="C264" t="s">
        <v>38</v>
      </c>
      <c r="D264" t="s">
        <v>39</v>
      </c>
      <c r="E264">
        <v>2</v>
      </c>
      <c r="F264" t="s">
        <v>373</v>
      </c>
      <c r="G264">
        <v>2</v>
      </c>
      <c r="H264">
        <v>6</v>
      </c>
      <c r="I264">
        <v>1</v>
      </c>
      <c r="J264">
        <v>71</v>
      </c>
      <c r="K264">
        <v>66</v>
      </c>
      <c r="L264">
        <v>66</v>
      </c>
      <c r="M264">
        <v>2</v>
      </c>
      <c r="N264" t="s">
        <v>229</v>
      </c>
      <c r="O264" t="s">
        <v>201</v>
      </c>
      <c r="P264" t="s">
        <v>202</v>
      </c>
      <c r="Q264" t="s">
        <v>203</v>
      </c>
      <c r="R264" t="s">
        <v>202</v>
      </c>
      <c r="S264" t="s">
        <v>81</v>
      </c>
      <c r="T264" t="s">
        <v>230</v>
      </c>
      <c r="U264">
        <v>2</v>
      </c>
      <c r="V264" t="s">
        <v>228</v>
      </c>
      <c r="W264" t="s">
        <v>76</v>
      </c>
      <c r="X264" t="s">
        <v>155</v>
      </c>
      <c r="Y264">
        <v>2</v>
      </c>
      <c r="Z264">
        <v>4</v>
      </c>
      <c r="AA264">
        <v>48</v>
      </c>
      <c r="AB264">
        <v>1.3380000000000001</v>
      </c>
      <c r="AC264" t="s">
        <v>230</v>
      </c>
      <c r="AD264">
        <v>1</v>
      </c>
      <c r="AE264">
        <v>2</v>
      </c>
      <c r="AF264">
        <v>1</v>
      </c>
      <c r="AG264">
        <v>1.7070000000000001</v>
      </c>
      <c r="AH264">
        <v>1.867</v>
      </c>
      <c r="AI264">
        <v>1.331</v>
      </c>
    </row>
    <row r="265" spans="1:35" x14ac:dyDescent="0.35">
      <c r="A265">
        <v>202</v>
      </c>
      <c r="B265">
        <v>202</v>
      </c>
      <c r="C265" t="s">
        <v>38</v>
      </c>
      <c r="D265" t="s">
        <v>39</v>
      </c>
      <c r="E265">
        <v>2</v>
      </c>
      <c r="F265" t="s">
        <v>373</v>
      </c>
      <c r="G265">
        <v>2</v>
      </c>
      <c r="H265">
        <v>6</v>
      </c>
      <c r="I265">
        <v>1</v>
      </c>
      <c r="J265">
        <v>72</v>
      </c>
      <c r="K265">
        <v>27</v>
      </c>
      <c r="L265">
        <v>27</v>
      </c>
      <c r="M265">
        <v>1</v>
      </c>
      <c r="N265" t="s">
        <v>205</v>
      </c>
      <c r="O265" t="s">
        <v>201</v>
      </c>
      <c r="P265" t="s">
        <v>202</v>
      </c>
      <c r="Q265" t="s">
        <v>206</v>
      </c>
      <c r="R265" t="s">
        <v>202</v>
      </c>
      <c r="S265" t="s">
        <v>81</v>
      </c>
      <c r="T265" t="s">
        <v>207</v>
      </c>
      <c r="U265">
        <v>4</v>
      </c>
      <c r="V265" t="s">
        <v>247</v>
      </c>
      <c r="W265" t="s">
        <v>90</v>
      </c>
      <c r="X265" t="s">
        <v>189</v>
      </c>
      <c r="Y265">
        <v>1</v>
      </c>
      <c r="Z265">
        <v>4</v>
      </c>
      <c r="AA265">
        <v>48</v>
      </c>
      <c r="AB265">
        <v>1.397</v>
      </c>
      <c r="AC265" t="s">
        <v>207</v>
      </c>
      <c r="AD265">
        <v>1</v>
      </c>
      <c r="AE265">
        <v>4</v>
      </c>
      <c r="AF265">
        <v>1</v>
      </c>
      <c r="AG265">
        <v>2.2210000000000001</v>
      </c>
      <c r="AH265">
        <v>1.2649999999999999</v>
      </c>
      <c r="AI265">
        <v>1.399</v>
      </c>
    </row>
    <row r="266" spans="1:35" x14ac:dyDescent="0.35">
      <c r="A266">
        <v>202</v>
      </c>
      <c r="B266">
        <v>202</v>
      </c>
      <c r="C266" t="s">
        <v>38</v>
      </c>
      <c r="D266" t="s">
        <v>39</v>
      </c>
      <c r="E266">
        <v>2</v>
      </c>
      <c r="F266" t="s">
        <v>373</v>
      </c>
      <c r="G266">
        <v>2</v>
      </c>
      <c r="H266">
        <v>6</v>
      </c>
      <c r="I266">
        <v>2</v>
      </c>
      <c r="J266">
        <v>1</v>
      </c>
      <c r="K266">
        <v>7</v>
      </c>
      <c r="L266">
        <v>7</v>
      </c>
      <c r="M266">
        <v>1</v>
      </c>
      <c r="N266" t="s">
        <v>41</v>
      </c>
      <c r="O266" t="s">
        <v>42</v>
      </c>
      <c r="P266" t="s">
        <v>43</v>
      </c>
      <c r="Q266" t="s">
        <v>44</v>
      </c>
      <c r="R266" t="s">
        <v>45</v>
      </c>
      <c r="S266" t="s">
        <v>46</v>
      </c>
      <c r="T266" t="s">
        <v>47</v>
      </c>
      <c r="U266">
        <v>5</v>
      </c>
      <c r="V266" t="s">
        <v>118</v>
      </c>
      <c r="W266" t="s">
        <v>161</v>
      </c>
      <c r="X266" t="s">
        <v>243</v>
      </c>
      <c r="Y266">
        <v>1</v>
      </c>
      <c r="Z266">
        <v>1</v>
      </c>
      <c r="AA266">
        <v>48</v>
      </c>
      <c r="AB266">
        <v>1.3560000000000001</v>
      </c>
      <c r="AC266" t="s">
        <v>243</v>
      </c>
      <c r="AD266">
        <v>4</v>
      </c>
      <c r="AE266">
        <v>4</v>
      </c>
      <c r="AF266">
        <v>0</v>
      </c>
      <c r="AG266">
        <v>2.927</v>
      </c>
      <c r="AH266">
        <v>0.58299999999999996</v>
      </c>
      <c r="AI266">
        <v>1.351</v>
      </c>
    </row>
    <row r="267" spans="1:35" x14ac:dyDescent="0.35">
      <c r="A267">
        <v>202</v>
      </c>
      <c r="B267">
        <v>202</v>
      </c>
      <c r="C267" t="s">
        <v>38</v>
      </c>
      <c r="D267" t="s">
        <v>39</v>
      </c>
      <c r="E267">
        <v>2</v>
      </c>
      <c r="F267" t="s">
        <v>373</v>
      </c>
      <c r="G267">
        <v>2</v>
      </c>
      <c r="H267">
        <v>6</v>
      </c>
      <c r="I267">
        <v>2</v>
      </c>
      <c r="J267">
        <v>2</v>
      </c>
      <c r="K267">
        <v>46</v>
      </c>
      <c r="L267">
        <v>46</v>
      </c>
      <c r="M267">
        <v>2</v>
      </c>
      <c r="N267" t="s">
        <v>115</v>
      </c>
      <c r="O267" t="s">
        <v>42</v>
      </c>
      <c r="P267" t="s">
        <v>84</v>
      </c>
      <c r="Q267" t="s">
        <v>85</v>
      </c>
      <c r="R267" t="s">
        <v>52</v>
      </c>
      <c r="S267" t="s">
        <v>53</v>
      </c>
      <c r="T267" t="s">
        <v>116</v>
      </c>
      <c r="U267">
        <v>1</v>
      </c>
      <c r="V267" t="s">
        <v>86</v>
      </c>
      <c r="W267" t="s">
        <v>133</v>
      </c>
      <c r="X267" t="s">
        <v>236</v>
      </c>
      <c r="Y267">
        <v>1</v>
      </c>
      <c r="Z267">
        <v>1</v>
      </c>
      <c r="AA267">
        <v>48</v>
      </c>
      <c r="AB267">
        <v>1.387</v>
      </c>
      <c r="AC267" t="s">
        <v>133</v>
      </c>
      <c r="AD267">
        <v>4</v>
      </c>
      <c r="AE267">
        <v>2</v>
      </c>
      <c r="AF267">
        <v>0</v>
      </c>
      <c r="AG267">
        <v>2.613</v>
      </c>
      <c r="AH267">
        <v>0.65</v>
      </c>
      <c r="AI267">
        <v>1.385</v>
      </c>
    </row>
    <row r="268" spans="1:35" x14ac:dyDescent="0.35">
      <c r="A268">
        <v>202</v>
      </c>
      <c r="B268">
        <v>202</v>
      </c>
      <c r="C268" t="s">
        <v>38</v>
      </c>
      <c r="D268" t="s">
        <v>39</v>
      </c>
      <c r="E268">
        <v>2</v>
      </c>
      <c r="F268" t="s">
        <v>373</v>
      </c>
      <c r="G268">
        <v>2</v>
      </c>
      <c r="H268">
        <v>6</v>
      </c>
      <c r="I268">
        <v>2</v>
      </c>
      <c r="J268">
        <v>3</v>
      </c>
      <c r="K268">
        <v>43</v>
      </c>
      <c r="L268">
        <v>43</v>
      </c>
      <c r="M268">
        <v>2</v>
      </c>
      <c r="N268" t="s">
        <v>111</v>
      </c>
      <c r="O268" t="s">
        <v>42</v>
      </c>
      <c r="P268" t="s">
        <v>92</v>
      </c>
      <c r="Q268" t="s">
        <v>93</v>
      </c>
      <c r="R268" t="s">
        <v>80</v>
      </c>
      <c r="S268" t="s">
        <v>81</v>
      </c>
      <c r="T268" t="s">
        <v>112</v>
      </c>
      <c r="U268">
        <v>1</v>
      </c>
      <c r="V268" t="s">
        <v>120</v>
      </c>
      <c r="W268" t="s">
        <v>128</v>
      </c>
      <c r="X268" t="s">
        <v>259</v>
      </c>
      <c r="Y268">
        <v>2</v>
      </c>
      <c r="Z268">
        <v>1</v>
      </c>
      <c r="AA268">
        <v>48</v>
      </c>
      <c r="AB268">
        <v>1.2769999999999999</v>
      </c>
      <c r="AC268" t="s">
        <v>259</v>
      </c>
      <c r="AD268">
        <v>4</v>
      </c>
      <c r="AE268">
        <v>5</v>
      </c>
      <c r="AF268">
        <v>0</v>
      </c>
      <c r="AG268">
        <v>1.3049999999999999</v>
      </c>
      <c r="AH268">
        <v>0.66700000000000004</v>
      </c>
      <c r="AI268">
        <v>1.2789999999999999</v>
      </c>
    </row>
    <row r="269" spans="1:35" x14ac:dyDescent="0.35">
      <c r="A269">
        <v>202</v>
      </c>
      <c r="B269">
        <v>202</v>
      </c>
      <c r="C269" t="s">
        <v>38</v>
      </c>
      <c r="D269" t="s">
        <v>39</v>
      </c>
      <c r="E269">
        <v>2</v>
      </c>
      <c r="F269" t="s">
        <v>373</v>
      </c>
      <c r="G269">
        <v>2</v>
      </c>
      <c r="H269">
        <v>6</v>
      </c>
      <c r="I269">
        <v>2</v>
      </c>
      <c r="J269">
        <v>4</v>
      </c>
      <c r="K269">
        <v>11</v>
      </c>
      <c r="L269">
        <v>11</v>
      </c>
      <c r="M269">
        <v>1</v>
      </c>
      <c r="N269" t="s">
        <v>77</v>
      </c>
      <c r="O269" t="s">
        <v>42</v>
      </c>
      <c r="P269" t="s">
        <v>78</v>
      </c>
      <c r="Q269" t="s">
        <v>79</v>
      </c>
      <c r="R269" t="s">
        <v>80</v>
      </c>
      <c r="S269" t="s">
        <v>81</v>
      </c>
      <c r="T269" t="s">
        <v>82</v>
      </c>
      <c r="U269">
        <v>4</v>
      </c>
      <c r="V269" t="s">
        <v>114</v>
      </c>
      <c r="W269" t="s">
        <v>238</v>
      </c>
      <c r="X269" t="s">
        <v>191</v>
      </c>
      <c r="Y269">
        <v>2</v>
      </c>
      <c r="Z269">
        <v>1</v>
      </c>
      <c r="AA269">
        <v>48</v>
      </c>
      <c r="AB269">
        <v>1.2649999999999999</v>
      </c>
      <c r="AC269" t="s">
        <v>191</v>
      </c>
      <c r="AD269">
        <v>4</v>
      </c>
      <c r="AE269">
        <v>2</v>
      </c>
      <c r="AF269">
        <v>0</v>
      </c>
      <c r="AG269">
        <v>2.66</v>
      </c>
      <c r="AH269">
        <v>0.55000000000000004</v>
      </c>
      <c r="AI269">
        <v>1.268</v>
      </c>
    </row>
    <row r="270" spans="1:35" x14ac:dyDescent="0.35">
      <c r="A270">
        <v>202</v>
      </c>
      <c r="B270">
        <v>202</v>
      </c>
      <c r="C270" t="s">
        <v>38</v>
      </c>
      <c r="D270" t="s">
        <v>39</v>
      </c>
      <c r="E270">
        <v>2</v>
      </c>
      <c r="F270" t="s">
        <v>373</v>
      </c>
      <c r="G270">
        <v>2</v>
      </c>
      <c r="H270">
        <v>6</v>
      </c>
      <c r="I270">
        <v>2</v>
      </c>
      <c r="J270">
        <v>5</v>
      </c>
      <c r="K270">
        <v>5</v>
      </c>
      <c r="L270">
        <v>5</v>
      </c>
      <c r="M270">
        <v>1</v>
      </c>
      <c r="N270" t="s">
        <v>59</v>
      </c>
      <c r="O270" t="s">
        <v>42</v>
      </c>
      <c r="P270" t="s">
        <v>60</v>
      </c>
      <c r="Q270" t="s">
        <v>61</v>
      </c>
      <c r="R270" t="s">
        <v>62</v>
      </c>
      <c r="S270" t="s">
        <v>63</v>
      </c>
      <c r="T270" t="s">
        <v>64</v>
      </c>
      <c r="U270">
        <v>4</v>
      </c>
      <c r="V270" t="s">
        <v>94</v>
      </c>
      <c r="W270" t="s">
        <v>173</v>
      </c>
      <c r="X270" t="s">
        <v>257</v>
      </c>
      <c r="Y270">
        <v>2</v>
      </c>
      <c r="Z270">
        <v>1</v>
      </c>
      <c r="AA270">
        <v>48</v>
      </c>
      <c r="AB270">
        <v>1.488</v>
      </c>
      <c r="AC270" t="s">
        <v>64</v>
      </c>
      <c r="AD270">
        <v>1</v>
      </c>
      <c r="AE270">
        <v>4</v>
      </c>
      <c r="AF270">
        <v>1</v>
      </c>
      <c r="AG270">
        <v>2.5099999999999998</v>
      </c>
      <c r="AH270">
        <v>0.05</v>
      </c>
      <c r="AI270">
        <v>1.4810000000000001</v>
      </c>
    </row>
    <row r="271" spans="1:35" x14ac:dyDescent="0.35">
      <c r="A271">
        <v>202</v>
      </c>
      <c r="B271">
        <v>202</v>
      </c>
      <c r="C271" t="s">
        <v>38</v>
      </c>
      <c r="D271" t="s">
        <v>39</v>
      </c>
      <c r="E271">
        <v>2</v>
      </c>
      <c r="F271" t="s">
        <v>373</v>
      </c>
      <c r="G271">
        <v>2</v>
      </c>
      <c r="H271">
        <v>6</v>
      </c>
      <c r="I271">
        <v>2</v>
      </c>
      <c r="J271">
        <v>6</v>
      </c>
      <c r="K271">
        <v>40</v>
      </c>
      <c r="L271">
        <v>40</v>
      </c>
      <c r="M271">
        <v>2</v>
      </c>
      <c r="N271" t="s">
        <v>105</v>
      </c>
      <c r="O271" t="s">
        <v>42</v>
      </c>
      <c r="P271" t="s">
        <v>74</v>
      </c>
      <c r="Q271" t="s">
        <v>75</v>
      </c>
      <c r="R271" t="s">
        <v>52</v>
      </c>
      <c r="S271" t="s">
        <v>53</v>
      </c>
      <c r="T271" t="s">
        <v>106</v>
      </c>
      <c r="U271">
        <v>1</v>
      </c>
      <c r="V271" t="s">
        <v>90</v>
      </c>
      <c r="W271" t="s">
        <v>183</v>
      </c>
      <c r="X271" t="s">
        <v>241</v>
      </c>
      <c r="Y271">
        <v>2</v>
      </c>
      <c r="Z271">
        <v>1</v>
      </c>
      <c r="AA271">
        <v>48</v>
      </c>
      <c r="AB271">
        <v>1.395</v>
      </c>
      <c r="AC271" t="s">
        <v>90</v>
      </c>
      <c r="AD271">
        <v>3</v>
      </c>
      <c r="AE271">
        <v>2</v>
      </c>
      <c r="AF271">
        <v>0</v>
      </c>
      <c r="AG271">
        <v>2.2210000000000001</v>
      </c>
      <c r="AH271">
        <v>0.46700000000000003</v>
      </c>
      <c r="AI271">
        <v>1.391</v>
      </c>
    </row>
    <row r="272" spans="1:35" x14ac:dyDescent="0.35">
      <c r="A272">
        <v>202</v>
      </c>
      <c r="B272">
        <v>202</v>
      </c>
      <c r="C272" t="s">
        <v>38</v>
      </c>
      <c r="D272" t="s">
        <v>39</v>
      </c>
      <c r="E272">
        <v>2</v>
      </c>
      <c r="F272" t="s">
        <v>373</v>
      </c>
      <c r="G272">
        <v>2</v>
      </c>
      <c r="H272">
        <v>6</v>
      </c>
      <c r="I272">
        <v>2</v>
      </c>
      <c r="J272">
        <v>7</v>
      </c>
      <c r="K272">
        <v>8</v>
      </c>
      <c r="L272">
        <v>8</v>
      </c>
      <c r="M272">
        <v>1</v>
      </c>
      <c r="N272" t="s">
        <v>117</v>
      </c>
      <c r="O272" t="s">
        <v>42</v>
      </c>
      <c r="P272" t="s">
        <v>43</v>
      </c>
      <c r="Q272" t="s">
        <v>44</v>
      </c>
      <c r="R272" t="s">
        <v>52</v>
      </c>
      <c r="S272" t="s">
        <v>53</v>
      </c>
      <c r="T272" t="s">
        <v>118</v>
      </c>
      <c r="U272">
        <v>4</v>
      </c>
      <c r="V272" t="s">
        <v>116</v>
      </c>
      <c r="W272" t="s">
        <v>179</v>
      </c>
      <c r="X272" t="s">
        <v>230</v>
      </c>
      <c r="Y272">
        <v>2</v>
      </c>
      <c r="Z272">
        <v>1</v>
      </c>
      <c r="AA272">
        <v>48</v>
      </c>
      <c r="AB272">
        <v>1.2070000000000001</v>
      </c>
      <c r="AC272" t="s">
        <v>179</v>
      </c>
      <c r="AD272">
        <v>4</v>
      </c>
      <c r="AE272">
        <v>5</v>
      </c>
      <c r="AF272">
        <v>0</v>
      </c>
      <c r="AG272">
        <v>2.2639999999999998</v>
      </c>
      <c r="AH272">
        <v>0.86699999999999999</v>
      </c>
      <c r="AI272">
        <v>1.2010000000000001</v>
      </c>
    </row>
    <row r="273" spans="1:35" x14ac:dyDescent="0.35">
      <c r="A273">
        <v>202</v>
      </c>
      <c r="B273">
        <v>202</v>
      </c>
      <c r="C273" t="s">
        <v>38</v>
      </c>
      <c r="D273" t="s">
        <v>39</v>
      </c>
      <c r="E273">
        <v>2</v>
      </c>
      <c r="F273" t="s">
        <v>373</v>
      </c>
      <c r="G273">
        <v>2</v>
      </c>
      <c r="H273">
        <v>6</v>
      </c>
      <c r="I273">
        <v>2</v>
      </c>
      <c r="J273">
        <v>8</v>
      </c>
      <c r="K273">
        <v>42</v>
      </c>
      <c r="L273">
        <v>42</v>
      </c>
      <c r="M273">
        <v>2</v>
      </c>
      <c r="N273" t="s">
        <v>113</v>
      </c>
      <c r="O273" t="s">
        <v>42</v>
      </c>
      <c r="P273" t="s">
        <v>102</v>
      </c>
      <c r="Q273" t="s">
        <v>103</v>
      </c>
      <c r="R273" t="s">
        <v>80</v>
      </c>
      <c r="S273" t="s">
        <v>81</v>
      </c>
      <c r="T273" t="s">
        <v>114</v>
      </c>
      <c r="U273">
        <v>2</v>
      </c>
      <c r="V273" t="s">
        <v>104</v>
      </c>
      <c r="W273" t="s">
        <v>197</v>
      </c>
      <c r="X273" t="s">
        <v>247</v>
      </c>
      <c r="Y273">
        <v>1</v>
      </c>
      <c r="Z273">
        <v>1</v>
      </c>
      <c r="AA273">
        <v>48</v>
      </c>
      <c r="AB273">
        <v>1.298</v>
      </c>
      <c r="AC273" t="s">
        <v>114</v>
      </c>
      <c r="AD273">
        <v>1</v>
      </c>
      <c r="AE273">
        <v>2</v>
      </c>
      <c r="AF273">
        <v>1</v>
      </c>
      <c r="AG273">
        <v>1.401</v>
      </c>
      <c r="AH273">
        <v>0.25</v>
      </c>
      <c r="AI273">
        <v>1.3</v>
      </c>
    </row>
    <row r="274" spans="1:35" x14ac:dyDescent="0.35">
      <c r="A274">
        <v>202</v>
      </c>
      <c r="B274">
        <v>202</v>
      </c>
      <c r="C274" t="s">
        <v>38</v>
      </c>
      <c r="D274" t="s">
        <v>39</v>
      </c>
      <c r="E274">
        <v>2</v>
      </c>
      <c r="F274" t="s">
        <v>373</v>
      </c>
      <c r="G274">
        <v>2</v>
      </c>
      <c r="H274">
        <v>6</v>
      </c>
      <c r="I274">
        <v>2</v>
      </c>
      <c r="J274">
        <v>9</v>
      </c>
      <c r="K274">
        <v>45</v>
      </c>
      <c r="L274">
        <v>45</v>
      </c>
      <c r="M274">
        <v>2</v>
      </c>
      <c r="N274" t="s">
        <v>83</v>
      </c>
      <c r="O274" t="s">
        <v>42</v>
      </c>
      <c r="P274" t="s">
        <v>84</v>
      </c>
      <c r="Q274" t="s">
        <v>85</v>
      </c>
      <c r="R274" t="s">
        <v>62</v>
      </c>
      <c r="S274" t="s">
        <v>63</v>
      </c>
      <c r="T274" t="s">
        <v>86</v>
      </c>
      <c r="U274">
        <v>2</v>
      </c>
      <c r="V274" t="s">
        <v>72</v>
      </c>
      <c r="W274" t="s">
        <v>159</v>
      </c>
      <c r="X274" t="s">
        <v>255</v>
      </c>
      <c r="Y274">
        <v>2</v>
      </c>
      <c r="Z274">
        <v>1</v>
      </c>
      <c r="AA274">
        <v>48</v>
      </c>
      <c r="AB274">
        <v>1.4379999999999999</v>
      </c>
      <c r="AC274" t="s">
        <v>159</v>
      </c>
      <c r="AD274">
        <v>4</v>
      </c>
      <c r="AE274">
        <v>1</v>
      </c>
      <c r="AF274">
        <v>0</v>
      </c>
      <c r="AG274">
        <v>2.5409999999999999</v>
      </c>
      <c r="AH274">
        <v>0.25</v>
      </c>
      <c r="AI274">
        <v>1.4390000000000001</v>
      </c>
    </row>
    <row r="275" spans="1:35" x14ac:dyDescent="0.35">
      <c r="A275">
        <v>202</v>
      </c>
      <c r="B275">
        <v>202</v>
      </c>
      <c r="C275" t="s">
        <v>38</v>
      </c>
      <c r="D275" t="s">
        <v>39</v>
      </c>
      <c r="E275">
        <v>2</v>
      </c>
      <c r="F275" t="s">
        <v>373</v>
      </c>
      <c r="G275">
        <v>2</v>
      </c>
      <c r="H275">
        <v>6</v>
      </c>
      <c r="I275">
        <v>2</v>
      </c>
      <c r="J275">
        <v>10</v>
      </c>
      <c r="K275">
        <v>2</v>
      </c>
      <c r="L275">
        <v>2</v>
      </c>
      <c r="M275">
        <v>1</v>
      </c>
      <c r="N275" t="s">
        <v>97</v>
      </c>
      <c r="O275" t="s">
        <v>42</v>
      </c>
      <c r="P275" t="s">
        <v>98</v>
      </c>
      <c r="Q275" t="s">
        <v>99</v>
      </c>
      <c r="R275" t="s">
        <v>80</v>
      </c>
      <c r="S275" t="s">
        <v>81</v>
      </c>
      <c r="T275" t="s">
        <v>100</v>
      </c>
      <c r="U275">
        <v>1</v>
      </c>
      <c r="V275" t="s">
        <v>110</v>
      </c>
      <c r="W275" t="s">
        <v>253</v>
      </c>
      <c r="X275" t="s">
        <v>171</v>
      </c>
      <c r="Y275">
        <v>1</v>
      </c>
      <c r="Z275">
        <v>1</v>
      </c>
      <c r="AA275">
        <v>48</v>
      </c>
      <c r="AB275">
        <v>1.228</v>
      </c>
      <c r="AC275" t="s">
        <v>100</v>
      </c>
      <c r="AD275">
        <v>1</v>
      </c>
      <c r="AE275">
        <v>1</v>
      </c>
      <c r="AF275">
        <v>1</v>
      </c>
      <c r="AG275">
        <v>2.0139999999999998</v>
      </c>
      <c r="AH275">
        <v>0.433</v>
      </c>
      <c r="AI275">
        <v>1.222</v>
      </c>
    </row>
    <row r="276" spans="1:35" x14ac:dyDescent="0.35">
      <c r="A276">
        <v>202</v>
      </c>
      <c r="B276">
        <v>202</v>
      </c>
      <c r="C276" t="s">
        <v>38</v>
      </c>
      <c r="D276" t="s">
        <v>39</v>
      </c>
      <c r="E276">
        <v>2</v>
      </c>
      <c r="F276" t="s">
        <v>373</v>
      </c>
      <c r="G276">
        <v>2</v>
      </c>
      <c r="H276">
        <v>6</v>
      </c>
      <c r="I276">
        <v>2</v>
      </c>
      <c r="J276">
        <v>11</v>
      </c>
      <c r="K276">
        <v>6</v>
      </c>
      <c r="L276">
        <v>6</v>
      </c>
      <c r="M276">
        <v>1</v>
      </c>
      <c r="N276" t="s">
        <v>89</v>
      </c>
      <c r="O276" t="s">
        <v>42</v>
      </c>
      <c r="P276" t="s">
        <v>60</v>
      </c>
      <c r="Q276" t="s">
        <v>61</v>
      </c>
      <c r="R276" t="s">
        <v>52</v>
      </c>
      <c r="S276" t="s">
        <v>53</v>
      </c>
      <c r="T276" t="s">
        <v>90</v>
      </c>
      <c r="U276">
        <v>1</v>
      </c>
      <c r="V276" t="s">
        <v>64</v>
      </c>
      <c r="W276" t="s">
        <v>249</v>
      </c>
      <c r="X276" t="s">
        <v>187</v>
      </c>
      <c r="Y276">
        <v>1</v>
      </c>
      <c r="Z276">
        <v>1</v>
      </c>
      <c r="AA276">
        <v>48</v>
      </c>
      <c r="AB276">
        <v>1.5069999999999999</v>
      </c>
      <c r="AC276" t="s">
        <v>249</v>
      </c>
      <c r="AD276">
        <v>4</v>
      </c>
      <c r="AE276">
        <v>4</v>
      </c>
      <c r="AF276">
        <v>0</v>
      </c>
      <c r="AG276">
        <v>2.71</v>
      </c>
      <c r="AH276">
        <v>0.3</v>
      </c>
      <c r="AI276">
        <v>1.5049999999999999</v>
      </c>
    </row>
    <row r="277" spans="1:35" x14ac:dyDescent="0.35">
      <c r="A277">
        <v>202</v>
      </c>
      <c r="B277">
        <v>202</v>
      </c>
      <c r="C277" t="s">
        <v>38</v>
      </c>
      <c r="D277" t="s">
        <v>39</v>
      </c>
      <c r="E277">
        <v>2</v>
      </c>
      <c r="F277" t="s">
        <v>373</v>
      </c>
      <c r="G277">
        <v>2</v>
      </c>
      <c r="H277">
        <v>6</v>
      </c>
      <c r="I277">
        <v>2</v>
      </c>
      <c r="J277">
        <v>12</v>
      </c>
      <c r="K277">
        <v>1</v>
      </c>
      <c r="L277">
        <v>1</v>
      </c>
      <c r="M277">
        <v>1</v>
      </c>
      <c r="N277" t="s">
        <v>109</v>
      </c>
      <c r="O277" t="s">
        <v>42</v>
      </c>
      <c r="P277" t="s">
        <v>98</v>
      </c>
      <c r="Q277" t="s">
        <v>99</v>
      </c>
      <c r="R277" t="s">
        <v>45</v>
      </c>
      <c r="S277" t="s">
        <v>46</v>
      </c>
      <c r="T277" t="s">
        <v>110</v>
      </c>
      <c r="U277">
        <v>1</v>
      </c>
      <c r="V277" t="s">
        <v>88</v>
      </c>
      <c r="W277" t="s">
        <v>169</v>
      </c>
      <c r="X277" t="s">
        <v>219</v>
      </c>
      <c r="Y277">
        <v>2</v>
      </c>
      <c r="Z277">
        <v>1</v>
      </c>
      <c r="AA277">
        <v>48</v>
      </c>
      <c r="AB277">
        <v>1.365</v>
      </c>
      <c r="AC277" t="s">
        <v>219</v>
      </c>
      <c r="AD277">
        <v>4</v>
      </c>
      <c r="AE277">
        <v>4</v>
      </c>
      <c r="AF277">
        <v>0</v>
      </c>
      <c r="AG277">
        <v>3.9710000000000001</v>
      </c>
      <c r="AH277">
        <v>0.35</v>
      </c>
      <c r="AI277">
        <v>1.363</v>
      </c>
    </row>
    <row r="278" spans="1:35" x14ac:dyDescent="0.35">
      <c r="A278">
        <v>202</v>
      </c>
      <c r="B278">
        <v>202</v>
      </c>
      <c r="C278" t="s">
        <v>38</v>
      </c>
      <c r="D278" t="s">
        <v>39</v>
      </c>
      <c r="E278">
        <v>2</v>
      </c>
      <c r="F278" t="s">
        <v>373</v>
      </c>
      <c r="G278">
        <v>2</v>
      </c>
      <c r="H278">
        <v>6</v>
      </c>
      <c r="I278">
        <v>2</v>
      </c>
      <c r="J278">
        <v>13</v>
      </c>
      <c r="K278">
        <v>37</v>
      </c>
      <c r="L278">
        <v>37</v>
      </c>
      <c r="M278">
        <v>2</v>
      </c>
      <c r="N278" t="s">
        <v>119</v>
      </c>
      <c r="O278" t="s">
        <v>42</v>
      </c>
      <c r="P278" t="s">
        <v>66</v>
      </c>
      <c r="Q278" t="s">
        <v>67</v>
      </c>
      <c r="R278" t="s">
        <v>80</v>
      </c>
      <c r="S278" t="s">
        <v>81</v>
      </c>
      <c r="T278" t="s">
        <v>120</v>
      </c>
      <c r="U278">
        <v>1</v>
      </c>
      <c r="V278" t="s">
        <v>68</v>
      </c>
      <c r="W278" t="s">
        <v>189</v>
      </c>
      <c r="X278" t="s">
        <v>225</v>
      </c>
      <c r="Y278">
        <v>1</v>
      </c>
      <c r="Z278">
        <v>1</v>
      </c>
      <c r="AA278">
        <v>48</v>
      </c>
      <c r="AB278">
        <v>1.137</v>
      </c>
      <c r="AC278" t="s">
        <v>189</v>
      </c>
      <c r="AD278">
        <v>4</v>
      </c>
      <c r="AE278">
        <v>2</v>
      </c>
      <c r="AF278">
        <v>0</v>
      </c>
      <c r="AG278">
        <v>3.0649999999999999</v>
      </c>
      <c r="AH278">
        <v>0.38300000000000001</v>
      </c>
      <c r="AI278">
        <v>1.1319999999999999</v>
      </c>
    </row>
    <row r="279" spans="1:35" x14ac:dyDescent="0.35">
      <c r="A279">
        <v>202</v>
      </c>
      <c r="B279">
        <v>202</v>
      </c>
      <c r="C279" t="s">
        <v>38</v>
      </c>
      <c r="D279" t="s">
        <v>39</v>
      </c>
      <c r="E279">
        <v>2</v>
      </c>
      <c r="F279" t="s">
        <v>373</v>
      </c>
      <c r="G279">
        <v>2</v>
      </c>
      <c r="H279">
        <v>6</v>
      </c>
      <c r="I279">
        <v>2</v>
      </c>
      <c r="J279">
        <v>14</v>
      </c>
      <c r="K279">
        <v>3</v>
      </c>
      <c r="L279">
        <v>3</v>
      </c>
      <c r="M279">
        <v>1</v>
      </c>
      <c r="N279" t="s">
        <v>121</v>
      </c>
      <c r="O279" t="s">
        <v>42</v>
      </c>
      <c r="P279" t="s">
        <v>70</v>
      </c>
      <c r="Q279" t="s">
        <v>71</v>
      </c>
      <c r="R279" t="s">
        <v>80</v>
      </c>
      <c r="S279" t="s">
        <v>81</v>
      </c>
      <c r="T279" t="s">
        <v>122</v>
      </c>
      <c r="U279">
        <v>5</v>
      </c>
      <c r="V279" t="s">
        <v>100</v>
      </c>
      <c r="W279" t="s">
        <v>233</v>
      </c>
      <c r="X279" t="s">
        <v>148</v>
      </c>
      <c r="Y279">
        <v>2</v>
      </c>
      <c r="Z279">
        <v>1</v>
      </c>
      <c r="AA279">
        <v>48</v>
      </c>
      <c r="AB279">
        <v>1.335</v>
      </c>
      <c r="AC279" t="s">
        <v>122</v>
      </c>
      <c r="AD279">
        <v>1</v>
      </c>
      <c r="AE279">
        <v>5</v>
      </c>
      <c r="AF279">
        <v>1</v>
      </c>
      <c r="AG279">
        <v>1.468</v>
      </c>
      <c r="AH279">
        <v>0.2</v>
      </c>
      <c r="AI279">
        <v>1.3320000000000001</v>
      </c>
    </row>
    <row r="280" spans="1:35" x14ac:dyDescent="0.35">
      <c r="A280">
        <v>202</v>
      </c>
      <c r="B280">
        <v>202</v>
      </c>
      <c r="C280" t="s">
        <v>38</v>
      </c>
      <c r="D280" t="s">
        <v>39</v>
      </c>
      <c r="E280">
        <v>2</v>
      </c>
      <c r="F280" t="s">
        <v>373</v>
      </c>
      <c r="G280">
        <v>2</v>
      </c>
      <c r="H280">
        <v>6</v>
      </c>
      <c r="I280">
        <v>2</v>
      </c>
      <c r="J280">
        <v>15</v>
      </c>
      <c r="K280">
        <v>44</v>
      </c>
      <c r="L280">
        <v>44</v>
      </c>
      <c r="M280">
        <v>2</v>
      </c>
      <c r="N280" t="s">
        <v>91</v>
      </c>
      <c r="O280" t="s">
        <v>42</v>
      </c>
      <c r="P280" t="s">
        <v>92</v>
      </c>
      <c r="Q280" t="s">
        <v>93</v>
      </c>
      <c r="R280" t="s">
        <v>62</v>
      </c>
      <c r="S280" t="s">
        <v>63</v>
      </c>
      <c r="T280" t="s">
        <v>94</v>
      </c>
      <c r="U280">
        <v>5</v>
      </c>
      <c r="V280" t="s">
        <v>112</v>
      </c>
      <c r="W280" t="s">
        <v>204</v>
      </c>
      <c r="X280" t="s">
        <v>195</v>
      </c>
      <c r="Y280">
        <v>1</v>
      </c>
      <c r="Z280">
        <v>1</v>
      </c>
      <c r="AA280">
        <v>48</v>
      </c>
      <c r="AB280">
        <v>1.587</v>
      </c>
      <c r="AC280" t="s">
        <v>195</v>
      </c>
      <c r="AD280">
        <v>4</v>
      </c>
      <c r="AE280">
        <v>2</v>
      </c>
      <c r="AF280">
        <v>0</v>
      </c>
      <c r="AG280">
        <v>2.4460000000000002</v>
      </c>
      <c r="AH280">
        <v>3.0339999999999998</v>
      </c>
      <c r="AI280">
        <v>1.587</v>
      </c>
    </row>
    <row r="281" spans="1:35" x14ac:dyDescent="0.35">
      <c r="A281">
        <v>202</v>
      </c>
      <c r="B281">
        <v>202</v>
      </c>
      <c r="C281" t="s">
        <v>38</v>
      </c>
      <c r="D281" t="s">
        <v>39</v>
      </c>
      <c r="E281">
        <v>2</v>
      </c>
      <c r="F281" t="s">
        <v>373</v>
      </c>
      <c r="G281">
        <v>2</v>
      </c>
      <c r="H281">
        <v>6</v>
      </c>
      <c r="I281">
        <v>2</v>
      </c>
      <c r="J281">
        <v>16</v>
      </c>
      <c r="K281">
        <v>9</v>
      </c>
      <c r="L281">
        <v>9</v>
      </c>
      <c r="M281">
        <v>1</v>
      </c>
      <c r="N281" t="s">
        <v>55</v>
      </c>
      <c r="O281" t="s">
        <v>42</v>
      </c>
      <c r="P281" t="s">
        <v>56</v>
      </c>
      <c r="Q281" t="s">
        <v>57</v>
      </c>
      <c r="R281" t="s">
        <v>45</v>
      </c>
      <c r="S281" t="s">
        <v>46</v>
      </c>
      <c r="T281" t="s">
        <v>58</v>
      </c>
      <c r="U281">
        <v>2</v>
      </c>
      <c r="V281" t="s">
        <v>76</v>
      </c>
      <c r="W281" t="s">
        <v>251</v>
      </c>
      <c r="X281" t="s">
        <v>145</v>
      </c>
      <c r="Y281">
        <v>2</v>
      </c>
      <c r="Z281">
        <v>1</v>
      </c>
      <c r="AA281">
        <v>48</v>
      </c>
      <c r="AB281">
        <v>1.2589999999999999</v>
      </c>
      <c r="AC281" t="s">
        <v>145</v>
      </c>
      <c r="AD281">
        <v>4</v>
      </c>
      <c r="AE281">
        <v>1</v>
      </c>
      <c r="AF281">
        <v>0</v>
      </c>
      <c r="AG281">
        <v>2.105</v>
      </c>
      <c r="AH281">
        <v>3.0339999999999998</v>
      </c>
      <c r="AI281">
        <v>1.2529999999999999</v>
      </c>
    </row>
    <row r="282" spans="1:35" x14ac:dyDescent="0.35">
      <c r="A282">
        <v>202</v>
      </c>
      <c r="B282">
        <v>202</v>
      </c>
      <c r="C282" t="s">
        <v>38</v>
      </c>
      <c r="D282" t="s">
        <v>39</v>
      </c>
      <c r="E282">
        <v>2</v>
      </c>
      <c r="F282" t="s">
        <v>373</v>
      </c>
      <c r="G282">
        <v>2</v>
      </c>
      <c r="H282">
        <v>6</v>
      </c>
      <c r="I282">
        <v>2</v>
      </c>
      <c r="J282">
        <v>17</v>
      </c>
      <c r="K282">
        <v>38</v>
      </c>
      <c r="L282">
        <v>38</v>
      </c>
      <c r="M282">
        <v>2</v>
      </c>
      <c r="N282" t="s">
        <v>65</v>
      </c>
      <c r="O282" t="s">
        <v>42</v>
      </c>
      <c r="P282" t="s">
        <v>66</v>
      </c>
      <c r="Q282" t="s">
        <v>67</v>
      </c>
      <c r="R282" t="s">
        <v>62</v>
      </c>
      <c r="S282" t="s">
        <v>63</v>
      </c>
      <c r="T282" t="s">
        <v>68</v>
      </c>
      <c r="U282">
        <v>2</v>
      </c>
      <c r="V282" t="s">
        <v>108</v>
      </c>
      <c r="W282" t="s">
        <v>151</v>
      </c>
      <c r="X282" t="s">
        <v>213</v>
      </c>
      <c r="Y282">
        <v>2</v>
      </c>
      <c r="Z282">
        <v>1</v>
      </c>
      <c r="AA282">
        <v>48</v>
      </c>
      <c r="AB282">
        <v>1.498</v>
      </c>
      <c r="AC282" t="s">
        <v>108</v>
      </c>
      <c r="AD282">
        <v>3</v>
      </c>
      <c r="AE282">
        <v>1</v>
      </c>
      <c r="AF282">
        <v>0</v>
      </c>
      <c r="AG282">
        <v>2.177</v>
      </c>
      <c r="AH282">
        <v>3.0339999999999998</v>
      </c>
      <c r="AI282">
        <v>1.494</v>
      </c>
    </row>
    <row r="283" spans="1:35" x14ac:dyDescent="0.35">
      <c r="A283">
        <v>202</v>
      </c>
      <c r="B283">
        <v>202</v>
      </c>
      <c r="C283" t="s">
        <v>38</v>
      </c>
      <c r="D283" t="s">
        <v>39</v>
      </c>
      <c r="E283">
        <v>2</v>
      </c>
      <c r="F283" t="s">
        <v>373</v>
      </c>
      <c r="G283">
        <v>2</v>
      </c>
      <c r="H283">
        <v>6</v>
      </c>
      <c r="I283">
        <v>2</v>
      </c>
      <c r="J283">
        <v>18</v>
      </c>
      <c r="K283">
        <v>12</v>
      </c>
      <c r="L283">
        <v>12</v>
      </c>
      <c r="M283">
        <v>1</v>
      </c>
      <c r="N283" t="s">
        <v>95</v>
      </c>
      <c r="O283" t="s">
        <v>42</v>
      </c>
      <c r="P283" t="s">
        <v>78</v>
      </c>
      <c r="Q283" t="s">
        <v>79</v>
      </c>
      <c r="R283" t="s">
        <v>52</v>
      </c>
      <c r="S283" t="s">
        <v>53</v>
      </c>
      <c r="T283" t="s">
        <v>96</v>
      </c>
      <c r="U283">
        <v>4</v>
      </c>
      <c r="V283" t="s">
        <v>82</v>
      </c>
      <c r="W283" t="s">
        <v>210</v>
      </c>
      <c r="X283" t="s">
        <v>137</v>
      </c>
      <c r="Y283">
        <v>1</v>
      </c>
      <c r="Z283">
        <v>1</v>
      </c>
      <c r="AA283">
        <v>48</v>
      </c>
      <c r="AB283">
        <v>1.335</v>
      </c>
      <c r="AC283" t="s">
        <v>210</v>
      </c>
      <c r="AD283">
        <v>4</v>
      </c>
      <c r="AE283">
        <v>1</v>
      </c>
      <c r="AF283">
        <v>0</v>
      </c>
      <c r="AG283">
        <v>2.93</v>
      </c>
      <c r="AH283">
        <v>2.35</v>
      </c>
      <c r="AI283">
        <v>1.3360000000000001</v>
      </c>
    </row>
    <row r="284" spans="1:35" x14ac:dyDescent="0.35">
      <c r="A284">
        <v>202</v>
      </c>
      <c r="B284">
        <v>202</v>
      </c>
      <c r="C284" t="s">
        <v>38</v>
      </c>
      <c r="D284" t="s">
        <v>39</v>
      </c>
      <c r="E284">
        <v>2</v>
      </c>
      <c r="F284" t="s">
        <v>373</v>
      </c>
      <c r="G284">
        <v>2</v>
      </c>
      <c r="H284">
        <v>6</v>
      </c>
      <c r="I284">
        <v>2</v>
      </c>
      <c r="J284">
        <v>19</v>
      </c>
      <c r="K284">
        <v>4</v>
      </c>
      <c r="L284">
        <v>4</v>
      </c>
      <c r="M284">
        <v>1</v>
      </c>
      <c r="N284" t="s">
        <v>69</v>
      </c>
      <c r="O284" t="s">
        <v>42</v>
      </c>
      <c r="P284" t="s">
        <v>70</v>
      </c>
      <c r="Q284" t="s">
        <v>71</v>
      </c>
      <c r="R284" t="s">
        <v>62</v>
      </c>
      <c r="S284" t="s">
        <v>63</v>
      </c>
      <c r="T284" t="s">
        <v>72</v>
      </c>
      <c r="U284">
        <v>1</v>
      </c>
      <c r="V284" t="s">
        <v>122</v>
      </c>
      <c r="W284" t="s">
        <v>222</v>
      </c>
      <c r="X284" t="s">
        <v>199</v>
      </c>
      <c r="Y284">
        <v>1</v>
      </c>
      <c r="Z284">
        <v>1</v>
      </c>
      <c r="AA284">
        <v>48</v>
      </c>
      <c r="AB284">
        <v>1.2470000000000001</v>
      </c>
      <c r="AC284" t="s">
        <v>122</v>
      </c>
      <c r="AD284">
        <v>2</v>
      </c>
      <c r="AE284">
        <v>5</v>
      </c>
      <c r="AF284">
        <v>0</v>
      </c>
      <c r="AG284">
        <v>1.8320000000000001</v>
      </c>
      <c r="AH284">
        <v>1.0669999999999999</v>
      </c>
      <c r="AI284">
        <v>1.2410000000000001</v>
      </c>
    </row>
    <row r="285" spans="1:35" x14ac:dyDescent="0.35">
      <c r="A285">
        <v>202</v>
      </c>
      <c r="B285">
        <v>202</v>
      </c>
      <c r="C285" t="s">
        <v>38</v>
      </c>
      <c r="D285" t="s">
        <v>39</v>
      </c>
      <c r="E285">
        <v>2</v>
      </c>
      <c r="F285" t="s">
        <v>373</v>
      </c>
      <c r="G285">
        <v>2</v>
      </c>
      <c r="H285">
        <v>6</v>
      </c>
      <c r="I285">
        <v>2</v>
      </c>
      <c r="J285">
        <v>20</v>
      </c>
      <c r="K285">
        <v>48</v>
      </c>
      <c r="L285">
        <v>48</v>
      </c>
      <c r="M285">
        <v>2</v>
      </c>
      <c r="N285" t="s">
        <v>49</v>
      </c>
      <c r="O285" t="s">
        <v>42</v>
      </c>
      <c r="P285" t="s">
        <v>50</v>
      </c>
      <c r="Q285" t="s">
        <v>51</v>
      </c>
      <c r="R285" t="s">
        <v>52</v>
      </c>
      <c r="S285" t="s">
        <v>53</v>
      </c>
      <c r="T285" t="s">
        <v>54</v>
      </c>
      <c r="U285">
        <v>2</v>
      </c>
      <c r="V285" t="s">
        <v>96</v>
      </c>
      <c r="W285" t="s">
        <v>155</v>
      </c>
      <c r="X285" t="s">
        <v>261</v>
      </c>
      <c r="Y285">
        <v>2</v>
      </c>
      <c r="Z285">
        <v>1</v>
      </c>
      <c r="AA285">
        <v>48</v>
      </c>
      <c r="AB285">
        <v>1.377</v>
      </c>
      <c r="AC285" t="s">
        <v>54</v>
      </c>
      <c r="AD285">
        <v>1</v>
      </c>
      <c r="AE285">
        <v>2</v>
      </c>
      <c r="AF285">
        <v>1</v>
      </c>
      <c r="AG285">
        <v>2.8889999999999998</v>
      </c>
      <c r="AH285">
        <v>1.883</v>
      </c>
      <c r="AI285">
        <v>1.37</v>
      </c>
    </row>
    <row r="286" spans="1:35" x14ac:dyDescent="0.35">
      <c r="A286">
        <v>202</v>
      </c>
      <c r="B286">
        <v>202</v>
      </c>
      <c r="C286" t="s">
        <v>38</v>
      </c>
      <c r="D286" t="s">
        <v>39</v>
      </c>
      <c r="E286">
        <v>2</v>
      </c>
      <c r="F286" t="s">
        <v>373</v>
      </c>
      <c r="G286">
        <v>2</v>
      </c>
      <c r="H286">
        <v>6</v>
      </c>
      <c r="I286">
        <v>2</v>
      </c>
      <c r="J286">
        <v>21</v>
      </c>
      <c r="K286">
        <v>39</v>
      </c>
      <c r="L286">
        <v>39</v>
      </c>
      <c r="M286">
        <v>2</v>
      </c>
      <c r="N286" t="s">
        <v>73</v>
      </c>
      <c r="O286" t="s">
        <v>42</v>
      </c>
      <c r="P286" t="s">
        <v>74</v>
      </c>
      <c r="Q286" t="s">
        <v>75</v>
      </c>
      <c r="R286" t="s">
        <v>45</v>
      </c>
      <c r="S286" t="s">
        <v>46</v>
      </c>
      <c r="T286" t="s">
        <v>76</v>
      </c>
      <c r="U286">
        <v>5</v>
      </c>
      <c r="V286" t="s">
        <v>106</v>
      </c>
      <c r="W286" t="s">
        <v>245</v>
      </c>
      <c r="X286" t="s">
        <v>165</v>
      </c>
      <c r="Y286">
        <v>1</v>
      </c>
      <c r="Z286">
        <v>1</v>
      </c>
      <c r="AA286">
        <v>48</v>
      </c>
      <c r="AB286">
        <v>1.276</v>
      </c>
      <c r="AC286" t="s">
        <v>76</v>
      </c>
      <c r="AD286">
        <v>1</v>
      </c>
      <c r="AE286">
        <v>5</v>
      </c>
      <c r="AF286">
        <v>1</v>
      </c>
      <c r="AG286">
        <v>3.11</v>
      </c>
      <c r="AH286">
        <v>0.53300000000000003</v>
      </c>
      <c r="AI286">
        <v>1.274</v>
      </c>
    </row>
    <row r="287" spans="1:35" x14ac:dyDescent="0.35">
      <c r="A287">
        <v>202</v>
      </c>
      <c r="B287">
        <v>202</v>
      </c>
      <c r="C287" t="s">
        <v>38</v>
      </c>
      <c r="D287" t="s">
        <v>39</v>
      </c>
      <c r="E287">
        <v>2</v>
      </c>
      <c r="F287" t="s">
        <v>373</v>
      </c>
      <c r="G287">
        <v>2</v>
      </c>
      <c r="H287">
        <v>6</v>
      </c>
      <c r="I287">
        <v>2</v>
      </c>
      <c r="J287">
        <v>22</v>
      </c>
      <c r="K287">
        <v>10</v>
      </c>
      <c r="L287">
        <v>10</v>
      </c>
      <c r="M287">
        <v>1</v>
      </c>
      <c r="N287" t="s">
        <v>107</v>
      </c>
      <c r="O287" t="s">
        <v>42</v>
      </c>
      <c r="P287" t="s">
        <v>56</v>
      </c>
      <c r="Q287" t="s">
        <v>57</v>
      </c>
      <c r="R287" t="s">
        <v>62</v>
      </c>
      <c r="S287" t="s">
        <v>63</v>
      </c>
      <c r="T287" t="s">
        <v>108</v>
      </c>
      <c r="U287">
        <v>4</v>
      </c>
      <c r="V287" t="s">
        <v>58</v>
      </c>
      <c r="W287" t="s">
        <v>207</v>
      </c>
      <c r="X287" t="s">
        <v>175</v>
      </c>
      <c r="Y287">
        <v>1</v>
      </c>
      <c r="Z287">
        <v>1</v>
      </c>
      <c r="AA287">
        <v>48</v>
      </c>
      <c r="AB287">
        <v>1.236</v>
      </c>
      <c r="AC287" t="s">
        <v>207</v>
      </c>
      <c r="AD287">
        <v>4</v>
      </c>
      <c r="AE287">
        <v>1</v>
      </c>
      <c r="AF287">
        <v>0</v>
      </c>
      <c r="AG287">
        <v>2.1</v>
      </c>
      <c r="AH287">
        <v>0.25</v>
      </c>
      <c r="AI287">
        <v>1.2390000000000001</v>
      </c>
    </row>
    <row r="288" spans="1:35" x14ac:dyDescent="0.35">
      <c r="A288">
        <v>202</v>
      </c>
      <c r="B288">
        <v>202</v>
      </c>
      <c r="C288" t="s">
        <v>38</v>
      </c>
      <c r="D288" t="s">
        <v>39</v>
      </c>
      <c r="E288">
        <v>2</v>
      </c>
      <c r="F288" t="s">
        <v>373</v>
      </c>
      <c r="G288">
        <v>2</v>
      </c>
      <c r="H288">
        <v>6</v>
      </c>
      <c r="I288">
        <v>2</v>
      </c>
      <c r="J288">
        <v>23</v>
      </c>
      <c r="K288">
        <v>47</v>
      </c>
      <c r="L288">
        <v>47</v>
      </c>
      <c r="M288">
        <v>2</v>
      </c>
      <c r="N288" t="s">
        <v>87</v>
      </c>
      <c r="O288" t="s">
        <v>42</v>
      </c>
      <c r="P288" t="s">
        <v>50</v>
      </c>
      <c r="Q288" t="s">
        <v>51</v>
      </c>
      <c r="R288" t="s">
        <v>45</v>
      </c>
      <c r="S288" t="s">
        <v>46</v>
      </c>
      <c r="T288" t="s">
        <v>88</v>
      </c>
      <c r="U288">
        <v>5</v>
      </c>
      <c r="V288" t="s">
        <v>54</v>
      </c>
      <c r="W288" t="s">
        <v>216</v>
      </c>
      <c r="X288" t="s">
        <v>141</v>
      </c>
      <c r="Y288">
        <v>1</v>
      </c>
      <c r="Z288">
        <v>1</v>
      </c>
      <c r="AA288">
        <v>48</v>
      </c>
      <c r="AB288">
        <v>1.647</v>
      </c>
      <c r="AC288" t="s">
        <v>54</v>
      </c>
      <c r="AD288">
        <v>2</v>
      </c>
      <c r="AE288">
        <v>2</v>
      </c>
      <c r="AF288">
        <v>0</v>
      </c>
      <c r="AG288">
        <v>2.6850000000000001</v>
      </c>
      <c r="AH288">
        <v>3.0339999999999998</v>
      </c>
      <c r="AI288">
        <v>1.649</v>
      </c>
    </row>
    <row r="289" spans="1:35" x14ac:dyDescent="0.35">
      <c r="A289">
        <v>202</v>
      </c>
      <c r="B289">
        <v>202</v>
      </c>
      <c r="C289" t="s">
        <v>38</v>
      </c>
      <c r="D289" t="s">
        <v>39</v>
      </c>
      <c r="E289">
        <v>2</v>
      </c>
      <c r="F289" t="s">
        <v>373</v>
      </c>
      <c r="G289">
        <v>2</v>
      </c>
      <c r="H289">
        <v>6</v>
      </c>
      <c r="I289">
        <v>2</v>
      </c>
      <c r="J289">
        <v>24</v>
      </c>
      <c r="K289">
        <v>41</v>
      </c>
      <c r="L289">
        <v>41</v>
      </c>
      <c r="M289">
        <v>2</v>
      </c>
      <c r="N289" t="s">
        <v>101</v>
      </c>
      <c r="O289" t="s">
        <v>42</v>
      </c>
      <c r="P289" t="s">
        <v>102</v>
      </c>
      <c r="Q289" t="s">
        <v>103</v>
      </c>
      <c r="R289" t="s">
        <v>45</v>
      </c>
      <c r="S289" t="s">
        <v>46</v>
      </c>
      <c r="T289" t="s">
        <v>104</v>
      </c>
      <c r="U289">
        <v>2</v>
      </c>
      <c r="V289" t="s">
        <v>47</v>
      </c>
      <c r="W289" t="s">
        <v>228</v>
      </c>
      <c r="X289" t="s">
        <v>193</v>
      </c>
      <c r="Y289">
        <v>2</v>
      </c>
      <c r="Z289">
        <v>1</v>
      </c>
      <c r="AA289">
        <v>48</v>
      </c>
      <c r="AB289">
        <v>1.7470000000000001</v>
      </c>
      <c r="AC289" t="s">
        <v>193</v>
      </c>
      <c r="AD289">
        <v>4</v>
      </c>
      <c r="AE289">
        <v>4</v>
      </c>
      <c r="AF289">
        <v>0</v>
      </c>
      <c r="AG289">
        <v>2.6579999999999999</v>
      </c>
      <c r="AH289">
        <v>0.11600000000000001</v>
      </c>
      <c r="AI289">
        <v>1.742</v>
      </c>
    </row>
    <row r="290" spans="1:35" x14ac:dyDescent="0.35">
      <c r="A290">
        <v>202</v>
      </c>
      <c r="B290">
        <v>202</v>
      </c>
      <c r="C290" t="s">
        <v>38</v>
      </c>
      <c r="D290" t="s">
        <v>39</v>
      </c>
      <c r="E290">
        <v>2</v>
      </c>
      <c r="F290" t="s">
        <v>373</v>
      </c>
      <c r="G290">
        <v>2</v>
      </c>
      <c r="H290">
        <v>6</v>
      </c>
      <c r="I290">
        <v>2</v>
      </c>
      <c r="J290">
        <v>25</v>
      </c>
      <c r="K290">
        <v>50</v>
      </c>
      <c r="L290">
        <v>50</v>
      </c>
      <c r="M290">
        <v>2</v>
      </c>
      <c r="N290" t="s">
        <v>192</v>
      </c>
      <c r="O290" t="s">
        <v>124</v>
      </c>
      <c r="P290" t="s">
        <v>130</v>
      </c>
      <c r="Q290" t="s">
        <v>131</v>
      </c>
      <c r="R290" t="s">
        <v>147</v>
      </c>
      <c r="S290" t="s">
        <v>63</v>
      </c>
      <c r="T290" t="s">
        <v>193</v>
      </c>
      <c r="U290">
        <v>2</v>
      </c>
      <c r="V290" t="s">
        <v>133</v>
      </c>
      <c r="W290" t="s">
        <v>219</v>
      </c>
      <c r="X290" t="s">
        <v>96</v>
      </c>
      <c r="Y290">
        <v>1</v>
      </c>
      <c r="Z290">
        <v>1</v>
      </c>
      <c r="AA290">
        <v>48</v>
      </c>
      <c r="AB290">
        <v>1.496</v>
      </c>
      <c r="AC290" t="s">
        <v>219</v>
      </c>
      <c r="AD290">
        <v>4</v>
      </c>
      <c r="AE290">
        <v>1</v>
      </c>
      <c r="AF290">
        <v>0</v>
      </c>
      <c r="AG290">
        <v>2.8610000000000002</v>
      </c>
      <c r="AH290">
        <v>3.3000000000000002E-2</v>
      </c>
      <c r="AI290">
        <v>1.496</v>
      </c>
    </row>
    <row r="291" spans="1:35" x14ac:dyDescent="0.35">
      <c r="A291">
        <v>202</v>
      </c>
      <c r="B291">
        <v>202</v>
      </c>
      <c r="C291" t="s">
        <v>38</v>
      </c>
      <c r="D291" t="s">
        <v>39</v>
      </c>
      <c r="E291">
        <v>2</v>
      </c>
      <c r="F291" t="s">
        <v>373</v>
      </c>
      <c r="G291">
        <v>2</v>
      </c>
      <c r="H291">
        <v>6</v>
      </c>
      <c r="I291">
        <v>2</v>
      </c>
      <c r="J291">
        <v>26</v>
      </c>
      <c r="K291">
        <v>15</v>
      </c>
      <c r="L291">
        <v>15</v>
      </c>
      <c r="M291">
        <v>1</v>
      </c>
      <c r="N291" t="s">
        <v>156</v>
      </c>
      <c r="O291" t="s">
        <v>124</v>
      </c>
      <c r="P291" t="s">
        <v>157</v>
      </c>
      <c r="Q291" t="s">
        <v>158</v>
      </c>
      <c r="R291" t="s">
        <v>132</v>
      </c>
      <c r="S291" t="s">
        <v>81</v>
      </c>
      <c r="T291" t="s">
        <v>159</v>
      </c>
      <c r="U291">
        <v>2</v>
      </c>
      <c r="V291" t="s">
        <v>165</v>
      </c>
      <c r="W291" t="s">
        <v>110</v>
      </c>
      <c r="X291" t="s">
        <v>249</v>
      </c>
      <c r="Y291">
        <v>2</v>
      </c>
      <c r="Z291">
        <v>1</v>
      </c>
      <c r="AA291">
        <v>48</v>
      </c>
      <c r="AB291">
        <v>1.5669999999999999</v>
      </c>
      <c r="AC291" t="s">
        <v>159</v>
      </c>
      <c r="AD291">
        <v>1</v>
      </c>
      <c r="AE291">
        <v>2</v>
      </c>
      <c r="AF291">
        <v>1</v>
      </c>
      <c r="AG291">
        <v>3.0059999999999998</v>
      </c>
      <c r="AH291">
        <v>0.46700000000000003</v>
      </c>
      <c r="AI291">
        <v>1.569</v>
      </c>
    </row>
    <row r="292" spans="1:35" x14ac:dyDescent="0.35">
      <c r="A292">
        <v>202</v>
      </c>
      <c r="B292">
        <v>202</v>
      </c>
      <c r="C292" t="s">
        <v>38</v>
      </c>
      <c r="D292" t="s">
        <v>39</v>
      </c>
      <c r="E292">
        <v>2</v>
      </c>
      <c r="F292" t="s">
        <v>373</v>
      </c>
      <c r="G292">
        <v>2</v>
      </c>
      <c r="H292">
        <v>6</v>
      </c>
      <c r="I292">
        <v>2</v>
      </c>
      <c r="J292">
        <v>27</v>
      </c>
      <c r="K292">
        <v>51</v>
      </c>
      <c r="L292">
        <v>51</v>
      </c>
      <c r="M292">
        <v>2</v>
      </c>
      <c r="N292" t="s">
        <v>194</v>
      </c>
      <c r="O292" t="s">
        <v>124</v>
      </c>
      <c r="P292" t="s">
        <v>167</v>
      </c>
      <c r="Q292" t="s">
        <v>168</v>
      </c>
      <c r="R292" t="s">
        <v>127</v>
      </c>
      <c r="S292" t="s">
        <v>46</v>
      </c>
      <c r="T292" t="s">
        <v>195</v>
      </c>
      <c r="U292">
        <v>5</v>
      </c>
      <c r="V292" t="s">
        <v>169</v>
      </c>
      <c r="W292" t="s">
        <v>82</v>
      </c>
      <c r="X292" t="s">
        <v>216</v>
      </c>
      <c r="Y292">
        <v>1</v>
      </c>
      <c r="Z292">
        <v>1</v>
      </c>
      <c r="AA292">
        <v>48</v>
      </c>
      <c r="AB292">
        <v>1.337</v>
      </c>
      <c r="AC292" t="s">
        <v>195</v>
      </c>
      <c r="AD292">
        <v>1</v>
      </c>
      <c r="AE292">
        <v>5</v>
      </c>
      <c r="AF292">
        <v>1</v>
      </c>
      <c r="AG292">
        <v>3.41</v>
      </c>
      <c r="AH292">
        <v>0.23300000000000001</v>
      </c>
      <c r="AI292">
        <v>1.3320000000000001</v>
      </c>
    </row>
    <row r="293" spans="1:35" x14ac:dyDescent="0.35">
      <c r="A293">
        <v>202</v>
      </c>
      <c r="B293">
        <v>202</v>
      </c>
      <c r="C293" t="s">
        <v>38</v>
      </c>
      <c r="D293" t="s">
        <v>39</v>
      </c>
      <c r="E293">
        <v>2</v>
      </c>
      <c r="F293" t="s">
        <v>373</v>
      </c>
      <c r="G293">
        <v>2</v>
      </c>
      <c r="H293">
        <v>6</v>
      </c>
      <c r="I293">
        <v>2</v>
      </c>
      <c r="J293">
        <v>28</v>
      </c>
      <c r="K293">
        <v>57</v>
      </c>
      <c r="L293">
        <v>57</v>
      </c>
      <c r="M293">
        <v>2</v>
      </c>
      <c r="N293" t="s">
        <v>180</v>
      </c>
      <c r="O293" t="s">
        <v>124</v>
      </c>
      <c r="P293" t="s">
        <v>181</v>
      </c>
      <c r="Q293" t="s">
        <v>182</v>
      </c>
      <c r="R293" t="s">
        <v>147</v>
      </c>
      <c r="S293" t="s">
        <v>63</v>
      </c>
      <c r="T293" t="s">
        <v>183</v>
      </c>
      <c r="U293">
        <v>1</v>
      </c>
      <c r="V293" t="s">
        <v>171</v>
      </c>
      <c r="W293" t="s">
        <v>259</v>
      </c>
      <c r="X293" t="s">
        <v>88</v>
      </c>
      <c r="Y293">
        <v>2</v>
      </c>
      <c r="Z293">
        <v>1</v>
      </c>
      <c r="AA293">
        <v>48</v>
      </c>
      <c r="AB293">
        <v>1.579</v>
      </c>
      <c r="AC293" t="s">
        <v>88</v>
      </c>
      <c r="AD293">
        <v>4</v>
      </c>
      <c r="AE293">
        <v>2</v>
      </c>
      <c r="AF293">
        <v>0</v>
      </c>
      <c r="AG293">
        <v>2.8370000000000002</v>
      </c>
      <c r="AH293">
        <v>0.25</v>
      </c>
      <c r="AI293">
        <v>1.5720000000000001</v>
      </c>
    </row>
    <row r="294" spans="1:35" x14ac:dyDescent="0.35">
      <c r="A294">
        <v>202</v>
      </c>
      <c r="B294">
        <v>202</v>
      </c>
      <c r="C294" t="s">
        <v>38</v>
      </c>
      <c r="D294" t="s">
        <v>39</v>
      </c>
      <c r="E294">
        <v>2</v>
      </c>
      <c r="F294" t="s">
        <v>373</v>
      </c>
      <c r="G294">
        <v>2</v>
      </c>
      <c r="H294">
        <v>6</v>
      </c>
      <c r="I294">
        <v>2</v>
      </c>
      <c r="J294">
        <v>29</v>
      </c>
      <c r="K294">
        <v>24</v>
      </c>
      <c r="L294">
        <v>24</v>
      </c>
      <c r="M294">
        <v>1</v>
      </c>
      <c r="N294" t="s">
        <v>198</v>
      </c>
      <c r="O294" t="s">
        <v>124</v>
      </c>
      <c r="P294" t="s">
        <v>177</v>
      </c>
      <c r="Q294" t="s">
        <v>178</v>
      </c>
      <c r="R294" t="s">
        <v>150</v>
      </c>
      <c r="S294" t="s">
        <v>53</v>
      </c>
      <c r="T294" t="s">
        <v>199</v>
      </c>
      <c r="U294">
        <v>5</v>
      </c>
      <c r="V294" t="s">
        <v>179</v>
      </c>
      <c r="W294" t="s">
        <v>247</v>
      </c>
      <c r="X294" t="s">
        <v>72</v>
      </c>
      <c r="Y294">
        <v>1</v>
      </c>
      <c r="Z294">
        <v>1</v>
      </c>
      <c r="AA294">
        <v>48</v>
      </c>
      <c r="AB294">
        <v>1.417</v>
      </c>
      <c r="AC294" t="s">
        <v>199</v>
      </c>
      <c r="AD294">
        <v>1</v>
      </c>
      <c r="AE294">
        <v>5</v>
      </c>
      <c r="AF294">
        <v>1</v>
      </c>
      <c r="AG294">
        <v>2.1930000000000001</v>
      </c>
      <c r="AH294">
        <v>0.23300000000000001</v>
      </c>
      <c r="AI294">
        <v>1.413</v>
      </c>
    </row>
    <row r="295" spans="1:35" x14ac:dyDescent="0.35">
      <c r="A295">
        <v>202</v>
      </c>
      <c r="B295">
        <v>202</v>
      </c>
      <c r="C295" t="s">
        <v>38</v>
      </c>
      <c r="D295" t="s">
        <v>39</v>
      </c>
      <c r="E295">
        <v>2</v>
      </c>
      <c r="F295" t="s">
        <v>373</v>
      </c>
      <c r="G295">
        <v>2</v>
      </c>
      <c r="H295">
        <v>6</v>
      </c>
      <c r="I295">
        <v>2</v>
      </c>
      <c r="J295">
        <v>30</v>
      </c>
      <c r="K295">
        <v>59</v>
      </c>
      <c r="L295">
        <v>59</v>
      </c>
      <c r="M295">
        <v>2</v>
      </c>
      <c r="N295" t="s">
        <v>184</v>
      </c>
      <c r="O295" t="s">
        <v>124</v>
      </c>
      <c r="P295" t="s">
        <v>185</v>
      </c>
      <c r="Q295" t="s">
        <v>186</v>
      </c>
      <c r="R295" t="s">
        <v>127</v>
      </c>
      <c r="S295" t="s">
        <v>46</v>
      </c>
      <c r="T295" t="s">
        <v>187</v>
      </c>
      <c r="U295">
        <v>1</v>
      </c>
      <c r="V295" t="s">
        <v>197</v>
      </c>
      <c r="W295" t="s">
        <v>86</v>
      </c>
      <c r="X295" t="s">
        <v>210</v>
      </c>
      <c r="Y295">
        <v>1</v>
      </c>
      <c r="Z295">
        <v>1</v>
      </c>
      <c r="AA295">
        <v>48</v>
      </c>
      <c r="AB295">
        <v>1.4870000000000001</v>
      </c>
      <c r="AC295" t="s">
        <v>187</v>
      </c>
      <c r="AD295">
        <v>1</v>
      </c>
      <c r="AE295">
        <v>1</v>
      </c>
      <c r="AF295">
        <v>1</v>
      </c>
      <c r="AG295">
        <v>1.86</v>
      </c>
      <c r="AH295">
        <v>0.28299999999999997</v>
      </c>
      <c r="AI295">
        <v>1.4870000000000001</v>
      </c>
    </row>
    <row r="296" spans="1:35" x14ac:dyDescent="0.35">
      <c r="A296">
        <v>202</v>
      </c>
      <c r="B296">
        <v>202</v>
      </c>
      <c r="C296" t="s">
        <v>38</v>
      </c>
      <c r="D296" t="s">
        <v>39</v>
      </c>
      <c r="E296">
        <v>2</v>
      </c>
      <c r="F296" t="s">
        <v>373</v>
      </c>
      <c r="G296">
        <v>2</v>
      </c>
      <c r="H296">
        <v>6</v>
      </c>
      <c r="I296">
        <v>2</v>
      </c>
      <c r="J296">
        <v>31</v>
      </c>
      <c r="K296">
        <v>19</v>
      </c>
      <c r="L296">
        <v>19</v>
      </c>
      <c r="M296">
        <v>1</v>
      </c>
      <c r="N296" t="s">
        <v>134</v>
      </c>
      <c r="O296" t="s">
        <v>124</v>
      </c>
      <c r="P296" t="s">
        <v>135</v>
      </c>
      <c r="Q296" t="s">
        <v>136</v>
      </c>
      <c r="R296" t="s">
        <v>127</v>
      </c>
      <c r="S296" t="s">
        <v>46</v>
      </c>
      <c r="T296" t="s">
        <v>137</v>
      </c>
      <c r="U296">
        <v>2</v>
      </c>
      <c r="V296" t="s">
        <v>151</v>
      </c>
      <c r="W296" t="s">
        <v>243</v>
      </c>
      <c r="X296" t="s">
        <v>114</v>
      </c>
      <c r="Y296">
        <v>1</v>
      </c>
      <c r="Z296">
        <v>1</v>
      </c>
      <c r="AA296">
        <v>48</v>
      </c>
      <c r="AB296">
        <v>1.4470000000000001</v>
      </c>
      <c r="AC296" t="s">
        <v>137</v>
      </c>
      <c r="AD296">
        <v>1</v>
      </c>
      <c r="AE296">
        <v>2</v>
      </c>
      <c r="AF296">
        <v>1</v>
      </c>
      <c r="AG296">
        <v>2.9940000000000002</v>
      </c>
      <c r="AH296">
        <v>0.38100000000000001</v>
      </c>
      <c r="AI296">
        <v>1.44</v>
      </c>
    </row>
    <row r="297" spans="1:35" x14ac:dyDescent="0.35">
      <c r="A297">
        <v>202</v>
      </c>
      <c r="B297">
        <v>202</v>
      </c>
      <c r="C297" t="s">
        <v>38</v>
      </c>
      <c r="D297" t="s">
        <v>39</v>
      </c>
      <c r="E297">
        <v>2</v>
      </c>
      <c r="F297" t="s">
        <v>373</v>
      </c>
      <c r="G297">
        <v>2</v>
      </c>
      <c r="H297">
        <v>6</v>
      </c>
      <c r="I297">
        <v>2</v>
      </c>
      <c r="J297">
        <v>32</v>
      </c>
      <c r="K297">
        <v>54</v>
      </c>
      <c r="L297">
        <v>54</v>
      </c>
      <c r="M297">
        <v>2</v>
      </c>
      <c r="N297" t="s">
        <v>142</v>
      </c>
      <c r="O297" t="s">
        <v>124</v>
      </c>
      <c r="P297" t="s">
        <v>143</v>
      </c>
      <c r="Q297" t="s">
        <v>144</v>
      </c>
      <c r="R297" t="s">
        <v>132</v>
      </c>
      <c r="S297" t="s">
        <v>81</v>
      </c>
      <c r="T297" t="s">
        <v>145</v>
      </c>
      <c r="U297">
        <v>5</v>
      </c>
      <c r="V297" t="s">
        <v>173</v>
      </c>
      <c r="W297" t="s">
        <v>64</v>
      </c>
      <c r="X297" t="s">
        <v>233</v>
      </c>
      <c r="Y297">
        <v>1</v>
      </c>
      <c r="Z297">
        <v>1</v>
      </c>
      <c r="AA297">
        <v>48</v>
      </c>
      <c r="AB297">
        <v>1.4179999999999999</v>
      </c>
      <c r="AC297" t="s">
        <v>64</v>
      </c>
      <c r="AD297">
        <v>4</v>
      </c>
      <c r="AE297">
        <v>1</v>
      </c>
      <c r="AF297">
        <v>0</v>
      </c>
      <c r="AG297">
        <v>1.34</v>
      </c>
      <c r="AH297">
        <v>0.11600000000000001</v>
      </c>
      <c r="AI297">
        <v>1.4119999999999999</v>
      </c>
    </row>
    <row r="298" spans="1:35" x14ac:dyDescent="0.35">
      <c r="A298">
        <v>202</v>
      </c>
      <c r="B298">
        <v>202</v>
      </c>
      <c r="C298" t="s">
        <v>38</v>
      </c>
      <c r="D298" t="s">
        <v>39</v>
      </c>
      <c r="E298">
        <v>2</v>
      </c>
      <c r="F298" t="s">
        <v>373</v>
      </c>
      <c r="G298">
        <v>2</v>
      </c>
      <c r="H298">
        <v>6</v>
      </c>
      <c r="I298">
        <v>2</v>
      </c>
      <c r="J298">
        <v>33</v>
      </c>
      <c r="K298">
        <v>14</v>
      </c>
      <c r="L298">
        <v>14</v>
      </c>
      <c r="M298">
        <v>1</v>
      </c>
      <c r="N298" t="s">
        <v>162</v>
      </c>
      <c r="O298" t="s">
        <v>124</v>
      </c>
      <c r="P298" t="s">
        <v>163</v>
      </c>
      <c r="Q298" t="s">
        <v>164</v>
      </c>
      <c r="R298" t="s">
        <v>132</v>
      </c>
      <c r="S298" t="s">
        <v>81</v>
      </c>
      <c r="T298" t="s">
        <v>165</v>
      </c>
      <c r="U298">
        <v>4</v>
      </c>
      <c r="V298" t="s">
        <v>189</v>
      </c>
      <c r="W298" t="s">
        <v>255</v>
      </c>
      <c r="X298" t="s">
        <v>90</v>
      </c>
      <c r="Y298">
        <v>1</v>
      </c>
      <c r="Z298">
        <v>1</v>
      </c>
      <c r="AA298">
        <v>48</v>
      </c>
      <c r="AB298">
        <v>1.516</v>
      </c>
      <c r="AC298" t="s">
        <v>165</v>
      </c>
      <c r="AD298">
        <v>1</v>
      </c>
      <c r="AE298">
        <v>4</v>
      </c>
      <c r="AF298">
        <v>1</v>
      </c>
      <c r="AG298">
        <v>2.782</v>
      </c>
      <c r="AH298">
        <v>0.36599999999999999</v>
      </c>
      <c r="AI298">
        <v>1.5149999999999999</v>
      </c>
    </row>
    <row r="299" spans="1:35" x14ac:dyDescent="0.35">
      <c r="A299">
        <v>202</v>
      </c>
      <c r="B299">
        <v>202</v>
      </c>
      <c r="C299" t="s">
        <v>38</v>
      </c>
      <c r="D299" t="s">
        <v>39</v>
      </c>
      <c r="E299">
        <v>2</v>
      </c>
      <c r="F299" t="s">
        <v>373</v>
      </c>
      <c r="G299">
        <v>2</v>
      </c>
      <c r="H299">
        <v>6</v>
      </c>
      <c r="I299">
        <v>2</v>
      </c>
      <c r="J299">
        <v>34</v>
      </c>
      <c r="K299">
        <v>60</v>
      </c>
      <c r="L299">
        <v>60</v>
      </c>
      <c r="M299">
        <v>2</v>
      </c>
      <c r="N299" t="s">
        <v>196</v>
      </c>
      <c r="O299" t="s">
        <v>124</v>
      </c>
      <c r="P299" t="s">
        <v>185</v>
      </c>
      <c r="Q299" t="s">
        <v>186</v>
      </c>
      <c r="R299" t="s">
        <v>150</v>
      </c>
      <c r="S299" t="s">
        <v>53</v>
      </c>
      <c r="T299" t="s">
        <v>197</v>
      </c>
      <c r="U299">
        <v>1</v>
      </c>
      <c r="V299" t="s">
        <v>199</v>
      </c>
      <c r="W299" t="s">
        <v>257</v>
      </c>
      <c r="X299" t="s">
        <v>47</v>
      </c>
      <c r="Y299">
        <v>2</v>
      </c>
      <c r="Z299">
        <v>1</v>
      </c>
      <c r="AA299">
        <v>48</v>
      </c>
      <c r="AB299">
        <v>1.4990000000000001</v>
      </c>
      <c r="AC299" t="s">
        <v>197</v>
      </c>
      <c r="AD299">
        <v>1</v>
      </c>
      <c r="AE299">
        <v>1</v>
      </c>
      <c r="AF299">
        <v>1</v>
      </c>
      <c r="AG299">
        <v>3.5920000000000001</v>
      </c>
      <c r="AH299">
        <v>0.3</v>
      </c>
      <c r="AI299">
        <v>1.498</v>
      </c>
    </row>
    <row r="300" spans="1:35" x14ac:dyDescent="0.35">
      <c r="A300">
        <v>202</v>
      </c>
      <c r="B300">
        <v>202</v>
      </c>
      <c r="C300" t="s">
        <v>38</v>
      </c>
      <c r="D300" t="s">
        <v>39</v>
      </c>
      <c r="E300">
        <v>2</v>
      </c>
      <c r="F300" t="s">
        <v>373</v>
      </c>
      <c r="G300">
        <v>2</v>
      </c>
      <c r="H300">
        <v>6</v>
      </c>
      <c r="I300">
        <v>2</v>
      </c>
      <c r="J300">
        <v>35</v>
      </c>
      <c r="K300">
        <v>18</v>
      </c>
      <c r="L300">
        <v>18</v>
      </c>
      <c r="M300">
        <v>1</v>
      </c>
      <c r="N300" t="s">
        <v>174</v>
      </c>
      <c r="O300" t="s">
        <v>124</v>
      </c>
      <c r="P300" t="s">
        <v>153</v>
      </c>
      <c r="Q300" t="s">
        <v>154</v>
      </c>
      <c r="R300" t="s">
        <v>150</v>
      </c>
      <c r="S300" t="s">
        <v>53</v>
      </c>
      <c r="T300" t="s">
        <v>175</v>
      </c>
      <c r="U300">
        <v>4</v>
      </c>
      <c r="V300" t="s">
        <v>155</v>
      </c>
      <c r="W300" t="s">
        <v>230</v>
      </c>
      <c r="X300" t="s">
        <v>100</v>
      </c>
      <c r="Y300">
        <v>1</v>
      </c>
      <c r="Z300">
        <v>1</v>
      </c>
      <c r="AA300">
        <v>48</v>
      </c>
      <c r="AB300">
        <v>1.208</v>
      </c>
      <c r="AC300" t="s">
        <v>175</v>
      </c>
      <c r="AD300">
        <v>1</v>
      </c>
      <c r="AE300">
        <v>4</v>
      </c>
      <c r="AF300">
        <v>1</v>
      </c>
      <c r="AG300">
        <v>1.385</v>
      </c>
      <c r="AH300">
        <v>0.15</v>
      </c>
      <c r="AI300">
        <v>1.208</v>
      </c>
    </row>
    <row r="301" spans="1:35" x14ac:dyDescent="0.35">
      <c r="A301">
        <v>202</v>
      </c>
      <c r="B301">
        <v>202</v>
      </c>
      <c r="C301" t="s">
        <v>38</v>
      </c>
      <c r="D301" t="s">
        <v>39</v>
      </c>
      <c r="E301">
        <v>2</v>
      </c>
      <c r="F301" t="s">
        <v>373</v>
      </c>
      <c r="G301">
        <v>2</v>
      </c>
      <c r="H301">
        <v>6</v>
      </c>
      <c r="I301">
        <v>2</v>
      </c>
      <c r="J301">
        <v>36</v>
      </c>
      <c r="K301">
        <v>22</v>
      </c>
      <c r="L301">
        <v>22</v>
      </c>
      <c r="M301">
        <v>1</v>
      </c>
      <c r="N301" t="s">
        <v>146</v>
      </c>
      <c r="O301" t="s">
        <v>124</v>
      </c>
      <c r="P301" t="s">
        <v>125</v>
      </c>
      <c r="Q301" t="s">
        <v>126</v>
      </c>
      <c r="R301" t="s">
        <v>147</v>
      </c>
      <c r="S301" t="s">
        <v>63</v>
      </c>
      <c r="T301" t="s">
        <v>148</v>
      </c>
      <c r="U301">
        <v>2</v>
      </c>
      <c r="V301" t="s">
        <v>128</v>
      </c>
      <c r="W301" t="s">
        <v>122</v>
      </c>
      <c r="X301" t="s">
        <v>251</v>
      </c>
      <c r="Y301">
        <v>1</v>
      </c>
      <c r="Z301">
        <v>1</v>
      </c>
      <c r="AA301">
        <v>48</v>
      </c>
      <c r="AB301">
        <v>1.369</v>
      </c>
      <c r="AC301" t="s">
        <v>128</v>
      </c>
      <c r="AD301">
        <v>2</v>
      </c>
      <c r="AE301">
        <v>4</v>
      </c>
      <c r="AF301">
        <v>0</v>
      </c>
      <c r="AG301">
        <v>3.06</v>
      </c>
      <c r="AH301">
        <v>0.498</v>
      </c>
      <c r="AI301">
        <v>1.3640000000000001</v>
      </c>
    </row>
    <row r="302" spans="1:35" x14ac:dyDescent="0.35">
      <c r="A302">
        <v>202</v>
      </c>
      <c r="B302">
        <v>202</v>
      </c>
      <c r="C302" t="s">
        <v>38</v>
      </c>
      <c r="D302" t="s">
        <v>39</v>
      </c>
      <c r="E302">
        <v>2</v>
      </c>
      <c r="F302" t="s">
        <v>373</v>
      </c>
      <c r="G302">
        <v>2</v>
      </c>
      <c r="H302">
        <v>6</v>
      </c>
      <c r="I302">
        <v>2</v>
      </c>
      <c r="J302">
        <v>37</v>
      </c>
      <c r="K302">
        <v>49</v>
      </c>
      <c r="L302">
        <v>49</v>
      </c>
      <c r="M302">
        <v>2</v>
      </c>
      <c r="N302" t="s">
        <v>129</v>
      </c>
      <c r="O302" t="s">
        <v>124</v>
      </c>
      <c r="P302" t="s">
        <v>130</v>
      </c>
      <c r="Q302" t="s">
        <v>131</v>
      </c>
      <c r="R302" t="s">
        <v>132</v>
      </c>
      <c r="S302" t="s">
        <v>81</v>
      </c>
      <c r="T302" t="s">
        <v>133</v>
      </c>
      <c r="U302">
        <v>4</v>
      </c>
      <c r="V302" t="s">
        <v>141</v>
      </c>
      <c r="W302" t="s">
        <v>236</v>
      </c>
      <c r="X302" t="s">
        <v>108</v>
      </c>
      <c r="Y302">
        <v>2</v>
      </c>
      <c r="Z302">
        <v>1</v>
      </c>
      <c r="AA302">
        <v>48</v>
      </c>
      <c r="AB302">
        <v>1.367</v>
      </c>
      <c r="AC302" t="s">
        <v>236</v>
      </c>
      <c r="AD302">
        <v>4</v>
      </c>
      <c r="AE302">
        <v>5</v>
      </c>
      <c r="AF302">
        <v>0</v>
      </c>
      <c r="AG302">
        <v>2.8170000000000002</v>
      </c>
      <c r="AH302">
        <v>0.34899999999999998</v>
      </c>
      <c r="AI302">
        <v>1.367</v>
      </c>
    </row>
    <row r="303" spans="1:35" x14ac:dyDescent="0.35">
      <c r="A303">
        <v>202</v>
      </c>
      <c r="B303">
        <v>202</v>
      </c>
      <c r="C303" t="s">
        <v>38</v>
      </c>
      <c r="D303" t="s">
        <v>39</v>
      </c>
      <c r="E303">
        <v>2</v>
      </c>
      <c r="F303" t="s">
        <v>373</v>
      </c>
      <c r="G303">
        <v>2</v>
      </c>
      <c r="H303">
        <v>6</v>
      </c>
      <c r="I303">
        <v>2</v>
      </c>
      <c r="J303">
        <v>38</v>
      </c>
      <c r="K303">
        <v>17</v>
      </c>
      <c r="L303">
        <v>17</v>
      </c>
      <c r="M303">
        <v>1</v>
      </c>
      <c r="N303" t="s">
        <v>152</v>
      </c>
      <c r="O303" t="s">
        <v>124</v>
      </c>
      <c r="P303" t="s">
        <v>153</v>
      </c>
      <c r="Q303" t="s">
        <v>154</v>
      </c>
      <c r="R303" t="s">
        <v>147</v>
      </c>
      <c r="S303" t="s">
        <v>63</v>
      </c>
      <c r="T303" t="s">
        <v>155</v>
      </c>
      <c r="U303">
        <v>5</v>
      </c>
      <c r="V303" t="s">
        <v>193</v>
      </c>
      <c r="W303" t="s">
        <v>118</v>
      </c>
      <c r="X303" t="s">
        <v>238</v>
      </c>
      <c r="Y303">
        <v>2</v>
      </c>
      <c r="Z303">
        <v>1</v>
      </c>
      <c r="AA303">
        <v>48</v>
      </c>
      <c r="AB303">
        <v>1.546</v>
      </c>
      <c r="AC303" t="s">
        <v>238</v>
      </c>
      <c r="AD303">
        <v>4</v>
      </c>
      <c r="AE303">
        <v>4</v>
      </c>
      <c r="AF303">
        <v>0</v>
      </c>
      <c r="AG303">
        <v>3.4420000000000002</v>
      </c>
      <c r="AH303">
        <v>0.5</v>
      </c>
      <c r="AI303">
        <v>1.5449999999999999</v>
      </c>
    </row>
    <row r="304" spans="1:35" x14ac:dyDescent="0.35">
      <c r="A304">
        <v>202</v>
      </c>
      <c r="B304">
        <v>202</v>
      </c>
      <c r="C304" t="s">
        <v>38</v>
      </c>
      <c r="D304" t="s">
        <v>39</v>
      </c>
      <c r="E304">
        <v>2</v>
      </c>
      <c r="F304" t="s">
        <v>373</v>
      </c>
      <c r="G304">
        <v>2</v>
      </c>
      <c r="H304">
        <v>6</v>
      </c>
      <c r="I304">
        <v>2</v>
      </c>
      <c r="J304">
        <v>39</v>
      </c>
      <c r="K304">
        <v>21</v>
      </c>
      <c r="L304">
        <v>21</v>
      </c>
      <c r="M304">
        <v>1</v>
      </c>
      <c r="N304" t="s">
        <v>123</v>
      </c>
      <c r="O304" t="s">
        <v>124</v>
      </c>
      <c r="P304" t="s">
        <v>125</v>
      </c>
      <c r="Q304" t="s">
        <v>126</v>
      </c>
      <c r="R304" t="s">
        <v>127</v>
      </c>
      <c r="S304" t="s">
        <v>46</v>
      </c>
      <c r="T304" t="s">
        <v>128</v>
      </c>
      <c r="U304">
        <v>2</v>
      </c>
      <c r="V304" t="s">
        <v>195</v>
      </c>
      <c r="W304" t="s">
        <v>54</v>
      </c>
      <c r="X304" t="s">
        <v>245</v>
      </c>
      <c r="Y304">
        <v>2</v>
      </c>
      <c r="Z304">
        <v>1</v>
      </c>
      <c r="AA304">
        <v>48</v>
      </c>
      <c r="AB304">
        <v>1.347</v>
      </c>
      <c r="AC304" t="s">
        <v>128</v>
      </c>
      <c r="AD304">
        <v>1</v>
      </c>
      <c r="AE304">
        <v>2</v>
      </c>
      <c r="AF304">
        <v>1</v>
      </c>
      <c r="AG304">
        <v>2.0590000000000002</v>
      </c>
      <c r="AH304">
        <v>0.11600000000000001</v>
      </c>
      <c r="AI304">
        <v>1.3440000000000001</v>
      </c>
    </row>
    <row r="305" spans="1:35" x14ac:dyDescent="0.35">
      <c r="A305">
        <v>202</v>
      </c>
      <c r="B305">
        <v>202</v>
      </c>
      <c r="C305" t="s">
        <v>38</v>
      </c>
      <c r="D305" t="s">
        <v>39</v>
      </c>
      <c r="E305">
        <v>2</v>
      </c>
      <c r="F305" t="s">
        <v>373</v>
      </c>
      <c r="G305">
        <v>2</v>
      </c>
      <c r="H305">
        <v>6</v>
      </c>
      <c r="I305">
        <v>2</v>
      </c>
      <c r="J305">
        <v>40</v>
      </c>
      <c r="K305">
        <v>13</v>
      </c>
      <c r="L305">
        <v>13</v>
      </c>
      <c r="M305">
        <v>1</v>
      </c>
      <c r="N305" t="s">
        <v>188</v>
      </c>
      <c r="O305" t="s">
        <v>124</v>
      </c>
      <c r="P305" t="s">
        <v>163</v>
      </c>
      <c r="Q305" t="s">
        <v>164</v>
      </c>
      <c r="R305" t="s">
        <v>127</v>
      </c>
      <c r="S305" t="s">
        <v>46</v>
      </c>
      <c r="T305" t="s">
        <v>189</v>
      </c>
      <c r="U305">
        <v>1</v>
      </c>
      <c r="V305" t="s">
        <v>187</v>
      </c>
      <c r="W305" t="s">
        <v>68</v>
      </c>
      <c r="X305" t="s">
        <v>207</v>
      </c>
      <c r="Y305">
        <v>2</v>
      </c>
      <c r="Z305">
        <v>1</v>
      </c>
      <c r="AA305">
        <v>48</v>
      </c>
      <c r="AB305">
        <v>1.387</v>
      </c>
      <c r="AC305" t="s">
        <v>207</v>
      </c>
      <c r="AD305">
        <v>4</v>
      </c>
      <c r="AE305">
        <v>5</v>
      </c>
      <c r="AF305">
        <v>0</v>
      </c>
      <c r="AG305">
        <v>1.298</v>
      </c>
      <c r="AH305">
        <v>0.28299999999999997</v>
      </c>
      <c r="AI305">
        <v>1.3819999999999999</v>
      </c>
    </row>
    <row r="306" spans="1:35" x14ac:dyDescent="0.35">
      <c r="A306">
        <v>202</v>
      </c>
      <c r="B306">
        <v>202</v>
      </c>
      <c r="C306" t="s">
        <v>38</v>
      </c>
      <c r="D306" t="s">
        <v>39</v>
      </c>
      <c r="E306">
        <v>2</v>
      </c>
      <c r="F306" t="s">
        <v>373</v>
      </c>
      <c r="G306">
        <v>2</v>
      </c>
      <c r="H306">
        <v>6</v>
      </c>
      <c r="I306">
        <v>2</v>
      </c>
      <c r="J306">
        <v>41</v>
      </c>
      <c r="K306">
        <v>16</v>
      </c>
      <c r="L306">
        <v>16</v>
      </c>
      <c r="M306">
        <v>1</v>
      </c>
      <c r="N306" t="s">
        <v>170</v>
      </c>
      <c r="O306" t="s">
        <v>124</v>
      </c>
      <c r="P306" t="s">
        <v>157</v>
      </c>
      <c r="Q306" t="s">
        <v>158</v>
      </c>
      <c r="R306" t="s">
        <v>147</v>
      </c>
      <c r="S306" t="s">
        <v>63</v>
      </c>
      <c r="T306" t="s">
        <v>171</v>
      </c>
      <c r="U306">
        <v>4</v>
      </c>
      <c r="V306" t="s">
        <v>159</v>
      </c>
      <c r="W306" t="s">
        <v>225</v>
      </c>
      <c r="X306" t="s">
        <v>116</v>
      </c>
      <c r="Y306">
        <v>1</v>
      </c>
      <c r="Z306">
        <v>1</v>
      </c>
      <c r="AA306">
        <v>48</v>
      </c>
      <c r="AB306">
        <v>1.3859999999999999</v>
      </c>
      <c r="AC306" t="s">
        <v>116</v>
      </c>
      <c r="AD306">
        <v>4</v>
      </c>
      <c r="AE306">
        <v>1</v>
      </c>
      <c r="AF306">
        <v>0</v>
      </c>
      <c r="AG306">
        <v>1.95</v>
      </c>
      <c r="AH306">
        <v>2.1840000000000002</v>
      </c>
      <c r="AI306">
        <v>1.3859999999999999</v>
      </c>
    </row>
    <row r="307" spans="1:35" x14ac:dyDescent="0.35">
      <c r="A307">
        <v>202</v>
      </c>
      <c r="B307">
        <v>202</v>
      </c>
      <c r="C307" t="s">
        <v>38</v>
      </c>
      <c r="D307" t="s">
        <v>39</v>
      </c>
      <c r="E307">
        <v>2</v>
      </c>
      <c r="F307" t="s">
        <v>373</v>
      </c>
      <c r="G307">
        <v>2</v>
      </c>
      <c r="H307">
        <v>6</v>
      </c>
      <c r="I307">
        <v>2</v>
      </c>
      <c r="J307">
        <v>42</v>
      </c>
      <c r="K307">
        <v>58</v>
      </c>
      <c r="L307">
        <v>58</v>
      </c>
      <c r="M307">
        <v>2</v>
      </c>
      <c r="N307" t="s">
        <v>190</v>
      </c>
      <c r="O307" t="s">
        <v>124</v>
      </c>
      <c r="P307" t="s">
        <v>181</v>
      </c>
      <c r="Q307" t="s">
        <v>182</v>
      </c>
      <c r="R307" t="s">
        <v>150</v>
      </c>
      <c r="S307" t="s">
        <v>53</v>
      </c>
      <c r="T307" t="s">
        <v>191</v>
      </c>
      <c r="U307">
        <v>1</v>
      </c>
      <c r="V307" t="s">
        <v>183</v>
      </c>
      <c r="W307" t="s">
        <v>261</v>
      </c>
      <c r="X307" t="s">
        <v>120</v>
      </c>
      <c r="Y307">
        <v>1</v>
      </c>
      <c r="Z307">
        <v>1</v>
      </c>
      <c r="AA307">
        <v>48</v>
      </c>
      <c r="AB307">
        <v>1.3660000000000001</v>
      </c>
      <c r="AC307" t="s">
        <v>191</v>
      </c>
      <c r="AD307">
        <v>1</v>
      </c>
      <c r="AE307">
        <v>1</v>
      </c>
      <c r="AF307">
        <v>1</v>
      </c>
      <c r="AG307">
        <v>3.2989999999999999</v>
      </c>
      <c r="AH307">
        <v>3.3000000000000002E-2</v>
      </c>
      <c r="AI307">
        <v>1.367</v>
      </c>
    </row>
    <row r="308" spans="1:35" x14ac:dyDescent="0.35">
      <c r="A308">
        <v>202</v>
      </c>
      <c r="B308">
        <v>202</v>
      </c>
      <c r="C308" t="s">
        <v>38</v>
      </c>
      <c r="D308" t="s">
        <v>39</v>
      </c>
      <c r="E308">
        <v>2</v>
      </c>
      <c r="F308" t="s">
        <v>373</v>
      </c>
      <c r="G308">
        <v>2</v>
      </c>
      <c r="H308">
        <v>6</v>
      </c>
      <c r="I308">
        <v>2</v>
      </c>
      <c r="J308">
        <v>43</v>
      </c>
      <c r="K308">
        <v>55</v>
      </c>
      <c r="L308">
        <v>55</v>
      </c>
      <c r="M308">
        <v>2</v>
      </c>
      <c r="N308" t="s">
        <v>138</v>
      </c>
      <c r="O308" t="s">
        <v>124</v>
      </c>
      <c r="P308" t="s">
        <v>139</v>
      </c>
      <c r="Q308" t="s">
        <v>140</v>
      </c>
      <c r="R308" t="s">
        <v>132</v>
      </c>
      <c r="S308" t="s">
        <v>81</v>
      </c>
      <c r="T308" t="s">
        <v>141</v>
      </c>
      <c r="U308">
        <v>2</v>
      </c>
      <c r="V308" t="s">
        <v>161</v>
      </c>
      <c r="W308" t="s">
        <v>213</v>
      </c>
      <c r="X308" t="s">
        <v>76</v>
      </c>
      <c r="Y308">
        <v>1</v>
      </c>
      <c r="Z308">
        <v>1</v>
      </c>
      <c r="AA308">
        <v>48</v>
      </c>
      <c r="AB308">
        <v>1.4259999999999999</v>
      </c>
      <c r="AC308" t="s">
        <v>141</v>
      </c>
      <c r="AD308">
        <v>1</v>
      </c>
      <c r="AE308">
        <v>2</v>
      </c>
      <c r="AF308">
        <v>1</v>
      </c>
      <c r="AG308">
        <v>1.619</v>
      </c>
      <c r="AH308">
        <v>3.4000000000000002E-2</v>
      </c>
      <c r="AI308">
        <v>1.427</v>
      </c>
    </row>
    <row r="309" spans="1:35" x14ac:dyDescent="0.35">
      <c r="A309">
        <v>202</v>
      </c>
      <c r="B309">
        <v>202</v>
      </c>
      <c r="C309" t="s">
        <v>38</v>
      </c>
      <c r="D309" t="s">
        <v>39</v>
      </c>
      <c r="E309">
        <v>2</v>
      </c>
      <c r="F309" t="s">
        <v>373</v>
      </c>
      <c r="G309">
        <v>2</v>
      </c>
      <c r="H309">
        <v>6</v>
      </c>
      <c r="I309">
        <v>2</v>
      </c>
      <c r="J309">
        <v>44</v>
      </c>
      <c r="K309">
        <v>53</v>
      </c>
      <c r="L309">
        <v>53</v>
      </c>
      <c r="M309">
        <v>2</v>
      </c>
      <c r="N309" t="s">
        <v>172</v>
      </c>
      <c r="O309" t="s">
        <v>124</v>
      </c>
      <c r="P309" t="s">
        <v>143</v>
      </c>
      <c r="Q309" t="s">
        <v>144</v>
      </c>
      <c r="R309" t="s">
        <v>127</v>
      </c>
      <c r="S309" t="s">
        <v>46</v>
      </c>
      <c r="T309" t="s">
        <v>173</v>
      </c>
      <c r="U309">
        <v>4</v>
      </c>
      <c r="V309" t="s">
        <v>137</v>
      </c>
      <c r="W309" t="s">
        <v>241</v>
      </c>
      <c r="X309" t="s">
        <v>94</v>
      </c>
      <c r="Y309">
        <v>2</v>
      </c>
      <c r="Z309">
        <v>1</v>
      </c>
      <c r="AA309">
        <v>48</v>
      </c>
      <c r="AB309">
        <v>1.44</v>
      </c>
      <c r="AC309" t="s">
        <v>94</v>
      </c>
      <c r="AD309">
        <v>4</v>
      </c>
      <c r="AE309">
        <v>2</v>
      </c>
      <c r="AF309">
        <v>0</v>
      </c>
      <c r="AG309">
        <v>1.9630000000000001</v>
      </c>
      <c r="AH309">
        <v>0.3</v>
      </c>
      <c r="AI309">
        <v>1.4330000000000001</v>
      </c>
    </row>
    <row r="310" spans="1:35" x14ac:dyDescent="0.35">
      <c r="A310">
        <v>202</v>
      </c>
      <c r="B310">
        <v>202</v>
      </c>
      <c r="C310" t="s">
        <v>38</v>
      </c>
      <c r="D310" t="s">
        <v>39</v>
      </c>
      <c r="E310">
        <v>2</v>
      </c>
      <c r="F310" t="s">
        <v>373</v>
      </c>
      <c r="G310">
        <v>2</v>
      </c>
      <c r="H310">
        <v>6</v>
      </c>
      <c r="I310">
        <v>2</v>
      </c>
      <c r="J310">
        <v>45</v>
      </c>
      <c r="K310">
        <v>23</v>
      </c>
      <c r="L310">
        <v>23</v>
      </c>
      <c r="M310">
        <v>1</v>
      </c>
      <c r="N310" t="s">
        <v>176</v>
      </c>
      <c r="O310" t="s">
        <v>124</v>
      </c>
      <c r="P310" t="s">
        <v>177</v>
      </c>
      <c r="Q310" t="s">
        <v>178</v>
      </c>
      <c r="R310" t="s">
        <v>132</v>
      </c>
      <c r="S310" t="s">
        <v>81</v>
      </c>
      <c r="T310" t="s">
        <v>179</v>
      </c>
      <c r="U310">
        <v>1</v>
      </c>
      <c r="V310" t="s">
        <v>145</v>
      </c>
      <c r="W310" t="s">
        <v>104</v>
      </c>
      <c r="X310" t="s">
        <v>222</v>
      </c>
      <c r="Y310">
        <v>2</v>
      </c>
      <c r="Z310">
        <v>1</v>
      </c>
      <c r="AA310">
        <v>48</v>
      </c>
      <c r="AB310">
        <v>1.226</v>
      </c>
      <c r="AC310" t="s">
        <v>145</v>
      </c>
      <c r="AD310">
        <v>3</v>
      </c>
      <c r="AE310">
        <v>5</v>
      </c>
      <c r="AF310">
        <v>0</v>
      </c>
      <c r="AG310">
        <v>2.4279999999999999</v>
      </c>
      <c r="AH310">
        <v>0.16600000000000001</v>
      </c>
      <c r="AI310">
        <v>1.228</v>
      </c>
    </row>
    <row r="311" spans="1:35" x14ac:dyDescent="0.35">
      <c r="A311">
        <v>202</v>
      </c>
      <c r="B311">
        <v>202</v>
      </c>
      <c r="C311" t="s">
        <v>38</v>
      </c>
      <c r="D311" t="s">
        <v>39</v>
      </c>
      <c r="E311">
        <v>2</v>
      </c>
      <c r="F311" t="s">
        <v>373</v>
      </c>
      <c r="G311">
        <v>2</v>
      </c>
      <c r="H311">
        <v>6</v>
      </c>
      <c r="I311">
        <v>2</v>
      </c>
      <c r="J311">
        <v>46</v>
      </c>
      <c r="K311">
        <v>52</v>
      </c>
      <c r="L311">
        <v>52</v>
      </c>
      <c r="M311">
        <v>2</v>
      </c>
      <c r="N311" t="s">
        <v>166</v>
      </c>
      <c r="O311" t="s">
        <v>124</v>
      </c>
      <c r="P311" t="s">
        <v>167</v>
      </c>
      <c r="Q311" t="s">
        <v>168</v>
      </c>
      <c r="R311" t="s">
        <v>150</v>
      </c>
      <c r="S311" t="s">
        <v>53</v>
      </c>
      <c r="T311" t="s">
        <v>169</v>
      </c>
      <c r="U311">
        <v>4</v>
      </c>
      <c r="V311" t="s">
        <v>191</v>
      </c>
      <c r="W311" t="s">
        <v>58</v>
      </c>
      <c r="X311" t="s">
        <v>204</v>
      </c>
      <c r="Y311">
        <v>2</v>
      </c>
      <c r="Z311">
        <v>1</v>
      </c>
      <c r="AA311">
        <v>48</v>
      </c>
      <c r="AB311">
        <v>1.306</v>
      </c>
      <c r="AC311" t="s">
        <v>169</v>
      </c>
      <c r="AD311">
        <v>1</v>
      </c>
      <c r="AE311">
        <v>4</v>
      </c>
      <c r="AF311">
        <v>1</v>
      </c>
      <c r="AG311">
        <v>2.6160000000000001</v>
      </c>
      <c r="AH311">
        <v>0.28299999999999997</v>
      </c>
      <c r="AI311">
        <v>1.3080000000000001</v>
      </c>
    </row>
    <row r="312" spans="1:35" x14ac:dyDescent="0.35">
      <c r="A312">
        <v>202</v>
      </c>
      <c r="B312">
        <v>202</v>
      </c>
      <c r="C312" t="s">
        <v>38</v>
      </c>
      <c r="D312" t="s">
        <v>39</v>
      </c>
      <c r="E312">
        <v>2</v>
      </c>
      <c r="F312" t="s">
        <v>373</v>
      </c>
      <c r="G312">
        <v>2</v>
      </c>
      <c r="H312">
        <v>6</v>
      </c>
      <c r="I312">
        <v>2</v>
      </c>
      <c r="J312">
        <v>47</v>
      </c>
      <c r="K312">
        <v>20</v>
      </c>
      <c r="L312">
        <v>20</v>
      </c>
      <c r="M312">
        <v>1</v>
      </c>
      <c r="N312" t="s">
        <v>149</v>
      </c>
      <c r="O312" t="s">
        <v>124</v>
      </c>
      <c r="P312" t="s">
        <v>135</v>
      </c>
      <c r="Q312" t="s">
        <v>136</v>
      </c>
      <c r="R312" t="s">
        <v>150</v>
      </c>
      <c r="S312" t="s">
        <v>53</v>
      </c>
      <c r="T312" t="s">
        <v>151</v>
      </c>
      <c r="U312">
        <v>5</v>
      </c>
      <c r="V312" t="s">
        <v>175</v>
      </c>
      <c r="W312" t="s">
        <v>112</v>
      </c>
      <c r="X312" t="s">
        <v>253</v>
      </c>
      <c r="Y312">
        <v>2</v>
      </c>
      <c r="Z312">
        <v>1</v>
      </c>
      <c r="AA312">
        <v>48</v>
      </c>
      <c r="AB312">
        <v>1.256</v>
      </c>
      <c r="AC312" t="s">
        <v>151</v>
      </c>
      <c r="AD312">
        <v>1</v>
      </c>
      <c r="AE312">
        <v>5</v>
      </c>
      <c r="AF312">
        <v>1</v>
      </c>
      <c r="AG312">
        <v>2.028</v>
      </c>
      <c r="AH312">
        <v>0.2</v>
      </c>
      <c r="AI312">
        <v>1.2529999999999999</v>
      </c>
    </row>
    <row r="313" spans="1:35" x14ac:dyDescent="0.35">
      <c r="A313">
        <v>202</v>
      </c>
      <c r="B313">
        <v>202</v>
      </c>
      <c r="C313" t="s">
        <v>38</v>
      </c>
      <c r="D313" t="s">
        <v>39</v>
      </c>
      <c r="E313">
        <v>2</v>
      </c>
      <c r="F313" t="s">
        <v>373</v>
      </c>
      <c r="G313">
        <v>2</v>
      </c>
      <c r="H313">
        <v>6</v>
      </c>
      <c r="I313">
        <v>2</v>
      </c>
      <c r="J313">
        <v>48</v>
      </c>
      <c r="K313">
        <v>56</v>
      </c>
      <c r="L313">
        <v>56</v>
      </c>
      <c r="M313">
        <v>2</v>
      </c>
      <c r="N313" t="s">
        <v>160</v>
      </c>
      <c r="O313" t="s">
        <v>124</v>
      </c>
      <c r="P313" t="s">
        <v>139</v>
      </c>
      <c r="Q313" t="s">
        <v>140</v>
      </c>
      <c r="R313" t="s">
        <v>147</v>
      </c>
      <c r="S313" t="s">
        <v>63</v>
      </c>
      <c r="T313" t="s">
        <v>161</v>
      </c>
      <c r="U313">
        <v>2</v>
      </c>
      <c r="V313" t="s">
        <v>148</v>
      </c>
      <c r="W313" t="s">
        <v>106</v>
      </c>
      <c r="X313" t="s">
        <v>228</v>
      </c>
      <c r="Y313">
        <v>2</v>
      </c>
      <c r="Z313">
        <v>1</v>
      </c>
      <c r="AA313">
        <v>48</v>
      </c>
      <c r="AB313">
        <v>1.4590000000000001</v>
      </c>
      <c r="AC313" t="s">
        <v>161</v>
      </c>
      <c r="AD313">
        <v>1</v>
      </c>
      <c r="AE313">
        <v>2</v>
      </c>
      <c r="AF313">
        <v>1</v>
      </c>
      <c r="AG313">
        <v>3.3769999999999998</v>
      </c>
      <c r="AH313">
        <v>0.38300000000000001</v>
      </c>
      <c r="AI313">
        <v>1.45</v>
      </c>
    </row>
    <row r="314" spans="1:35" x14ac:dyDescent="0.35">
      <c r="A314">
        <v>202</v>
      </c>
      <c r="B314">
        <v>202</v>
      </c>
      <c r="C314" t="s">
        <v>38</v>
      </c>
      <c r="D314" t="s">
        <v>39</v>
      </c>
      <c r="E314">
        <v>2</v>
      </c>
      <c r="F314" t="s">
        <v>373</v>
      </c>
      <c r="G314">
        <v>2</v>
      </c>
      <c r="H314">
        <v>6</v>
      </c>
      <c r="I314">
        <v>2</v>
      </c>
      <c r="J314">
        <v>49</v>
      </c>
      <c r="K314">
        <v>35</v>
      </c>
      <c r="L314">
        <v>35</v>
      </c>
      <c r="M314">
        <v>1</v>
      </c>
      <c r="N314" t="s">
        <v>260</v>
      </c>
      <c r="O314" t="s">
        <v>201</v>
      </c>
      <c r="P314" t="s">
        <v>202</v>
      </c>
      <c r="Q314" t="s">
        <v>232</v>
      </c>
      <c r="R314" t="s">
        <v>202</v>
      </c>
      <c r="S314" t="s">
        <v>81</v>
      </c>
      <c r="T314" t="s">
        <v>261</v>
      </c>
      <c r="U314">
        <v>1</v>
      </c>
      <c r="V314" t="s">
        <v>233</v>
      </c>
      <c r="W314" t="s">
        <v>193</v>
      </c>
      <c r="X314" t="s">
        <v>64</v>
      </c>
      <c r="Y314">
        <v>1</v>
      </c>
      <c r="Z314">
        <v>1</v>
      </c>
      <c r="AA314">
        <v>48</v>
      </c>
      <c r="AB314">
        <v>1.3859999999999999</v>
      </c>
      <c r="AC314" t="s">
        <v>233</v>
      </c>
      <c r="AD314">
        <v>2</v>
      </c>
      <c r="AE314">
        <v>2</v>
      </c>
      <c r="AF314">
        <v>0</v>
      </c>
      <c r="AG314">
        <v>2.6179999999999999</v>
      </c>
      <c r="AH314">
        <v>0.19800000000000001</v>
      </c>
      <c r="AI314">
        <v>1.381</v>
      </c>
    </row>
    <row r="315" spans="1:35" x14ac:dyDescent="0.35">
      <c r="A315">
        <v>202</v>
      </c>
      <c r="B315">
        <v>202</v>
      </c>
      <c r="C315" t="s">
        <v>38</v>
      </c>
      <c r="D315" t="s">
        <v>39</v>
      </c>
      <c r="E315">
        <v>2</v>
      </c>
      <c r="F315" t="s">
        <v>373</v>
      </c>
      <c r="G315">
        <v>2</v>
      </c>
      <c r="H315">
        <v>6</v>
      </c>
      <c r="I315">
        <v>2</v>
      </c>
      <c r="J315">
        <v>50</v>
      </c>
      <c r="K315">
        <v>61</v>
      </c>
      <c r="L315">
        <v>61</v>
      </c>
      <c r="M315">
        <v>2</v>
      </c>
      <c r="N315" t="s">
        <v>244</v>
      </c>
      <c r="O315" t="s">
        <v>201</v>
      </c>
      <c r="P315" t="s">
        <v>202</v>
      </c>
      <c r="Q315" t="s">
        <v>240</v>
      </c>
      <c r="R315" t="s">
        <v>202</v>
      </c>
      <c r="S315" t="s">
        <v>81</v>
      </c>
      <c r="T315" t="s">
        <v>245</v>
      </c>
      <c r="U315">
        <v>2</v>
      </c>
      <c r="V315" t="s">
        <v>230</v>
      </c>
      <c r="W315" t="s">
        <v>171</v>
      </c>
      <c r="X315" t="s">
        <v>106</v>
      </c>
      <c r="Y315">
        <v>2</v>
      </c>
      <c r="Z315">
        <v>1</v>
      </c>
      <c r="AA315">
        <v>48</v>
      </c>
      <c r="AB315">
        <v>1.4670000000000001</v>
      </c>
      <c r="AC315" t="s">
        <v>171</v>
      </c>
      <c r="AD315">
        <v>4</v>
      </c>
      <c r="AE315">
        <v>5</v>
      </c>
      <c r="AF315">
        <v>0</v>
      </c>
      <c r="AG315">
        <v>2.355</v>
      </c>
      <c r="AH315">
        <v>3.3000000000000002E-2</v>
      </c>
      <c r="AI315">
        <v>1.4630000000000001</v>
      </c>
    </row>
    <row r="316" spans="1:35" x14ac:dyDescent="0.35">
      <c r="A316">
        <v>202</v>
      </c>
      <c r="B316">
        <v>202</v>
      </c>
      <c r="C316" t="s">
        <v>38</v>
      </c>
      <c r="D316" t="s">
        <v>39</v>
      </c>
      <c r="E316">
        <v>2</v>
      </c>
      <c r="F316" t="s">
        <v>373</v>
      </c>
      <c r="G316">
        <v>2</v>
      </c>
      <c r="H316">
        <v>6</v>
      </c>
      <c r="I316">
        <v>2</v>
      </c>
      <c r="J316">
        <v>51</v>
      </c>
      <c r="K316">
        <v>30</v>
      </c>
      <c r="L316">
        <v>30</v>
      </c>
      <c r="M316">
        <v>1</v>
      </c>
      <c r="N316" t="s">
        <v>254</v>
      </c>
      <c r="O316" t="s">
        <v>201</v>
      </c>
      <c r="P316" t="s">
        <v>202</v>
      </c>
      <c r="Q316" t="s">
        <v>215</v>
      </c>
      <c r="R316" t="s">
        <v>202</v>
      </c>
      <c r="S316" t="s">
        <v>53</v>
      </c>
      <c r="T316" t="s">
        <v>255</v>
      </c>
      <c r="U316">
        <v>5</v>
      </c>
      <c r="V316" t="s">
        <v>216</v>
      </c>
      <c r="W316" t="s">
        <v>120</v>
      </c>
      <c r="X316" t="s">
        <v>128</v>
      </c>
      <c r="Y316">
        <v>1</v>
      </c>
      <c r="Z316">
        <v>1</v>
      </c>
      <c r="AA316">
        <v>48</v>
      </c>
      <c r="AB316">
        <v>1.536</v>
      </c>
      <c r="AC316" t="s">
        <v>120</v>
      </c>
      <c r="AD316">
        <v>4</v>
      </c>
      <c r="AE316">
        <v>2</v>
      </c>
      <c r="AF316">
        <v>0</v>
      </c>
      <c r="AG316">
        <v>2.1749999999999998</v>
      </c>
      <c r="AH316">
        <v>0.28299999999999997</v>
      </c>
      <c r="AI316">
        <v>1.5389999999999999</v>
      </c>
    </row>
    <row r="317" spans="1:35" x14ac:dyDescent="0.35">
      <c r="A317">
        <v>202</v>
      </c>
      <c r="B317">
        <v>202</v>
      </c>
      <c r="C317" t="s">
        <v>38</v>
      </c>
      <c r="D317" t="s">
        <v>39</v>
      </c>
      <c r="E317">
        <v>2</v>
      </c>
      <c r="F317" t="s">
        <v>373</v>
      </c>
      <c r="G317">
        <v>2</v>
      </c>
      <c r="H317">
        <v>6</v>
      </c>
      <c r="I317">
        <v>2</v>
      </c>
      <c r="J317">
        <v>52</v>
      </c>
      <c r="K317">
        <v>72</v>
      </c>
      <c r="L317">
        <v>72</v>
      </c>
      <c r="M317">
        <v>2</v>
      </c>
      <c r="N317" t="s">
        <v>250</v>
      </c>
      <c r="O317" t="s">
        <v>201</v>
      </c>
      <c r="P317" t="s">
        <v>202</v>
      </c>
      <c r="Q317" t="s">
        <v>235</v>
      </c>
      <c r="R317" t="s">
        <v>202</v>
      </c>
      <c r="S317" t="s">
        <v>53</v>
      </c>
      <c r="T317" t="s">
        <v>251</v>
      </c>
      <c r="U317">
        <v>4</v>
      </c>
      <c r="V317" t="s">
        <v>219</v>
      </c>
      <c r="W317" t="s">
        <v>88</v>
      </c>
      <c r="X317" t="s">
        <v>155</v>
      </c>
      <c r="Y317">
        <v>2</v>
      </c>
      <c r="Z317">
        <v>1</v>
      </c>
      <c r="AA317">
        <v>48</v>
      </c>
      <c r="AB317">
        <v>1.3160000000000001</v>
      </c>
      <c r="AC317" t="s">
        <v>251</v>
      </c>
      <c r="AD317">
        <v>1</v>
      </c>
      <c r="AE317">
        <v>4</v>
      </c>
      <c r="AF317">
        <v>1</v>
      </c>
      <c r="AG317">
        <v>0.83</v>
      </c>
      <c r="AH317">
        <v>3.3000000000000002E-2</v>
      </c>
      <c r="AI317">
        <v>1.319</v>
      </c>
    </row>
    <row r="318" spans="1:35" x14ac:dyDescent="0.35">
      <c r="A318">
        <v>202</v>
      </c>
      <c r="B318">
        <v>202</v>
      </c>
      <c r="C318" t="s">
        <v>38</v>
      </c>
      <c r="D318" t="s">
        <v>39</v>
      </c>
      <c r="E318">
        <v>2</v>
      </c>
      <c r="F318" t="s">
        <v>373</v>
      </c>
      <c r="G318">
        <v>2</v>
      </c>
      <c r="H318">
        <v>6</v>
      </c>
      <c r="I318">
        <v>2</v>
      </c>
      <c r="J318">
        <v>53</v>
      </c>
      <c r="K318">
        <v>33</v>
      </c>
      <c r="L318">
        <v>33</v>
      </c>
      <c r="M318">
        <v>1</v>
      </c>
      <c r="N318" t="s">
        <v>258</v>
      </c>
      <c r="O318" t="s">
        <v>201</v>
      </c>
      <c r="P318" t="s">
        <v>202</v>
      </c>
      <c r="Q318" t="s">
        <v>209</v>
      </c>
      <c r="R318" t="s">
        <v>202</v>
      </c>
      <c r="S318" t="s">
        <v>46</v>
      </c>
      <c r="T318" t="s">
        <v>259</v>
      </c>
      <c r="U318">
        <v>2</v>
      </c>
      <c r="V318" t="s">
        <v>210</v>
      </c>
      <c r="W318" t="s">
        <v>165</v>
      </c>
      <c r="X318" t="s">
        <v>82</v>
      </c>
      <c r="Y318">
        <v>1</v>
      </c>
      <c r="Z318">
        <v>1</v>
      </c>
      <c r="AA318">
        <v>48</v>
      </c>
      <c r="AB318">
        <v>1.6879999999999999</v>
      </c>
      <c r="AC318" t="s">
        <v>259</v>
      </c>
      <c r="AD318">
        <v>1</v>
      </c>
      <c r="AE318">
        <v>2</v>
      </c>
      <c r="AF318">
        <v>1</v>
      </c>
      <c r="AG318">
        <v>1.9370000000000001</v>
      </c>
      <c r="AH318">
        <v>0.41599999999999998</v>
      </c>
      <c r="AI318">
        <v>1.6879999999999999</v>
      </c>
    </row>
    <row r="319" spans="1:35" x14ac:dyDescent="0.35">
      <c r="A319">
        <v>202</v>
      </c>
      <c r="B319">
        <v>202</v>
      </c>
      <c r="C319" t="s">
        <v>38</v>
      </c>
      <c r="D319" t="s">
        <v>39</v>
      </c>
      <c r="E319">
        <v>2</v>
      </c>
      <c r="F319" t="s">
        <v>373</v>
      </c>
      <c r="G319">
        <v>2</v>
      </c>
      <c r="H319">
        <v>6</v>
      </c>
      <c r="I319">
        <v>2</v>
      </c>
      <c r="J319">
        <v>54</v>
      </c>
      <c r="K319">
        <v>63</v>
      </c>
      <c r="L319">
        <v>63</v>
      </c>
      <c r="M319">
        <v>2</v>
      </c>
      <c r="N319" t="s">
        <v>223</v>
      </c>
      <c r="O319" t="s">
        <v>201</v>
      </c>
      <c r="P319" t="s">
        <v>202</v>
      </c>
      <c r="Q319" t="s">
        <v>224</v>
      </c>
      <c r="R319" t="s">
        <v>202</v>
      </c>
      <c r="S319" t="s">
        <v>46</v>
      </c>
      <c r="T319" t="s">
        <v>225</v>
      </c>
      <c r="U319">
        <v>1</v>
      </c>
      <c r="V319" t="s">
        <v>238</v>
      </c>
      <c r="W319" t="s">
        <v>145</v>
      </c>
      <c r="X319" t="s">
        <v>86</v>
      </c>
      <c r="Y319">
        <v>1</v>
      </c>
      <c r="Z319">
        <v>1</v>
      </c>
      <c r="AA319">
        <v>48</v>
      </c>
      <c r="AB319">
        <v>1.4570000000000001</v>
      </c>
      <c r="AC319" t="s">
        <v>238</v>
      </c>
      <c r="AD319">
        <v>2</v>
      </c>
      <c r="AE319">
        <v>5</v>
      </c>
      <c r="AF319">
        <v>0</v>
      </c>
      <c r="AG319">
        <v>2.496</v>
      </c>
      <c r="AH319">
        <v>0.25</v>
      </c>
      <c r="AI319">
        <v>1.458</v>
      </c>
    </row>
    <row r="320" spans="1:35" x14ac:dyDescent="0.35">
      <c r="A320">
        <v>202</v>
      </c>
      <c r="B320">
        <v>202</v>
      </c>
      <c r="C320" t="s">
        <v>38</v>
      </c>
      <c r="D320" t="s">
        <v>39</v>
      </c>
      <c r="E320">
        <v>2</v>
      </c>
      <c r="F320" t="s">
        <v>373</v>
      </c>
      <c r="G320">
        <v>2</v>
      </c>
      <c r="H320">
        <v>6</v>
      </c>
      <c r="I320">
        <v>2</v>
      </c>
      <c r="J320">
        <v>55</v>
      </c>
      <c r="K320">
        <v>65</v>
      </c>
      <c r="L320">
        <v>65</v>
      </c>
      <c r="M320">
        <v>2</v>
      </c>
      <c r="N320" t="s">
        <v>200</v>
      </c>
      <c r="O320" t="s">
        <v>201</v>
      </c>
      <c r="P320" t="s">
        <v>202</v>
      </c>
      <c r="Q320" t="s">
        <v>203</v>
      </c>
      <c r="R320" t="s">
        <v>202</v>
      </c>
      <c r="S320" t="s">
        <v>46</v>
      </c>
      <c r="T320" t="s">
        <v>204</v>
      </c>
      <c r="U320">
        <v>5</v>
      </c>
      <c r="V320" t="s">
        <v>225</v>
      </c>
      <c r="W320" t="s">
        <v>199</v>
      </c>
      <c r="X320" t="s">
        <v>112</v>
      </c>
      <c r="Y320">
        <v>2</v>
      </c>
      <c r="Z320">
        <v>1</v>
      </c>
      <c r="AA320">
        <v>48</v>
      </c>
      <c r="AB320">
        <v>1.579</v>
      </c>
      <c r="AC320" t="s">
        <v>204</v>
      </c>
      <c r="AD320">
        <v>1</v>
      </c>
      <c r="AE320">
        <v>5</v>
      </c>
      <c r="AF320">
        <v>1</v>
      </c>
      <c r="AG320">
        <v>0.79600000000000004</v>
      </c>
      <c r="AH320">
        <v>8.3000000000000004E-2</v>
      </c>
      <c r="AI320">
        <v>1.571</v>
      </c>
    </row>
    <row r="321" spans="1:35" x14ac:dyDescent="0.35">
      <c r="A321">
        <v>202</v>
      </c>
      <c r="B321">
        <v>202</v>
      </c>
      <c r="C321" t="s">
        <v>38</v>
      </c>
      <c r="D321" t="s">
        <v>39</v>
      </c>
      <c r="E321">
        <v>2</v>
      </c>
      <c r="F321" t="s">
        <v>373</v>
      </c>
      <c r="G321">
        <v>2</v>
      </c>
      <c r="H321">
        <v>6</v>
      </c>
      <c r="I321">
        <v>2</v>
      </c>
      <c r="J321">
        <v>56</v>
      </c>
      <c r="K321">
        <v>62</v>
      </c>
      <c r="L321">
        <v>62</v>
      </c>
      <c r="M321">
        <v>2</v>
      </c>
      <c r="N321" t="s">
        <v>239</v>
      </c>
      <c r="O321" t="s">
        <v>201</v>
      </c>
      <c r="P321" t="s">
        <v>202</v>
      </c>
      <c r="Q321" t="s">
        <v>240</v>
      </c>
      <c r="R321" t="s">
        <v>202</v>
      </c>
      <c r="S321" t="s">
        <v>63</v>
      </c>
      <c r="T321" t="s">
        <v>241</v>
      </c>
      <c r="U321">
        <v>1</v>
      </c>
      <c r="V321" t="s">
        <v>245</v>
      </c>
      <c r="W321" t="s">
        <v>191</v>
      </c>
      <c r="X321" t="s">
        <v>58</v>
      </c>
      <c r="Y321">
        <v>1</v>
      </c>
      <c r="Z321">
        <v>1</v>
      </c>
      <c r="AA321">
        <v>48</v>
      </c>
      <c r="AB321">
        <v>1.4770000000000001</v>
      </c>
      <c r="AC321" t="s">
        <v>241</v>
      </c>
      <c r="AD321">
        <v>1</v>
      </c>
      <c r="AE321">
        <v>1</v>
      </c>
      <c r="AF321">
        <v>1</v>
      </c>
      <c r="AG321">
        <v>3.464</v>
      </c>
      <c r="AH321">
        <v>0.28299999999999997</v>
      </c>
      <c r="AI321">
        <v>1.48</v>
      </c>
    </row>
    <row r="322" spans="1:35" x14ac:dyDescent="0.35">
      <c r="A322">
        <v>202</v>
      </c>
      <c r="B322">
        <v>202</v>
      </c>
      <c r="C322" t="s">
        <v>38</v>
      </c>
      <c r="D322" t="s">
        <v>39</v>
      </c>
      <c r="E322">
        <v>2</v>
      </c>
      <c r="F322" t="s">
        <v>373</v>
      </c>
      <c r="G322">
        <v>2</v>
      </c>
      <c r="H322">
        <v>6</v>
      </c>
      <c r="I322">
        <v>2</v>
      </c>
      <c r="J322">
        <v>57</v>
      </c>
      <c r="K322">
        <v>28</v>
      </c>
      <c r="L322">
        <v>28</v>
      </c>
      <c r="M322">
        <v>1</v>
      </c>
      <c r="N322" t="s">
        <v>246</v>
      </c>
      <c r="O322" t="s">
        <v>201</v>
      </c>
      <c r="P322" t="s">
        <v>202</v>
      </c>
      <c r="Q322" t="s">
        <v>206</v>
      </c>
      <c r="R322" t="s">
        <v>202</v>
      </c>
      <c r="S322" t="s">
        <v>63</v>
      </c>
      <c r="T322" t="s">
        <v>247</v>
      </c>
      <c r="U322">
        <v>1</v>
      </c>
      <c r="V322" t="s">
        <v>207</v>
      </c>
      <c r="W322" t="s">
        <v>187</v>
      </c>
      <c r="X322" t="s">
        <v>54</v>
      </c>
      <c r="Y322">
        <v>1</v>
      </c>
      <c r="Z322">
        <v>1</v>
      </c>
      <c r="AA322">
        <v>48</v>
      </c>
      <c r="AB322">
        <v>1.238</v>
      </c>
      <c r="AC322" t="s">
        <v>207</v>
      </c>
      <c r="AD322">
        <v>2</v>
      </c>
      <c r="AE322">
        <v>5</v>
      </c>
      <c r="AF322">
        <v>0</v>
      </c>
      <c r="AG322">
        <v>2.2370000000000001</v>
      </c>
      <c r="AH322">
        <v>0.19800000000000001</v>
      </c>
      <c r="AI322">
        <v>1.2330000000000001</v>
      </c>
    </row>
    <row r="323" spans="1:35" x14ac:dyDescent="0.35">
      <c r="A323">
        <v>202</v>
      </c>
      <c r="B323">
        <v>202</v>
      </c>
      <c r="C323" t="s">
        <v>38</v>
      </c>
      <c r="D323" t="s">
        <v>39</v>
      </c>
      <c r="E323">
        <v>2</v>
      </c>
      <c r="F323" t="s">
        <v>373</v>
      </c>
      <c r="G323">
        <v>2</v>
      </c>
      <c r="H323">
        <v>6</v>
      </c>
      <c r="I323">
        <v>2</v>
      </c>
      <c r="J323">
        <v>58</v>
      </c>
      <c r="K323">
        <v>34</v>
      </c>
      <c r="L323">
        <v>34</v>
      </c>
      <c r="M323">
        <v>1</v>
      </c>
      <c r="N323" t="s">
        <v>208</v>
      </c>
      <c r="O323" t="s">
        <v>201</v>
      </c>
      <c r="P323" t="s">
        <v>202</v>
      </c>
      <c r="Q323" t="s">
        <v>209</v>
      </c>
      <c r="R323" t="s">
        <v>202</v>
      </c>
      <c r="S323" t="s">
        <v>63</v>
      </c>
      <c r="T323" t="s">
        <v>210</v>
      </c>
      <c r="U323">
        <v>2</v>
      </c>
      <c r="V323" t="s">
        <v>247</v>
      </c>
      <c r="W323" t="s">
        <v>47</v>
      </c>
      <c r="X323" t="s">
        <v>173</v>
      </c>
      <c r="Y323">
        <v>2</v>
      </c>
      <c r="Z323">
        <v>1</v>
      </c>
      <c r="AA323">
        <v>48</v>
      </c>
      <c r="AB323">
        <v>1.1779999999999999</v>
      </c>
      <c r="AC323" t="s">
        <v>173</v>
      </c>
      <c r="AD323">
        <v>4</v>
      </c>
      <c r="AE323">
        <v>4</v>
      </c>
      <c r="AF323">
        <v>0</v>
      </c>
      <c r="AG323">
        <v>3.1419999999999999</v>
      </c>
      <c r="AH323">
        <v>3.3000000000000002E-2</v>
      </c>
      <c r="AI323">
        <v>1.179</v>
      </c>
    </row>
    <row r="324" spans="1:35" x14ac:dyDescent="0.35">
      <c r="A324">
        <v>202</v>
      </c>
      <c r="B324">
        <v>202</v>
      </c>
      <c r="C324" t="s">
        <v>38</v>
      </c>
      <c r="D324" t="s">
        <v>39</v>
      </c>
      <c r="E324">
        <v>2</v>
      </c>
      <c r="F324" t="s">
        <v>373</v>
      </c>
      <c r="G324">
        <v>2</v>
      </c>
      <c r="H324">
        <v>6</v>
      </c>
      <c r="I324">
        <v>2</v>
      </c>
      <c r="J324">
        <v>59</v>
      </c>
      <c r="K324">
        <v>26</v>
      </c>
      <c r="L324">
        <v>26</v>
      </c>
      <c r="M324">
        <v>1</v>
      </c>
      <c r="N324" t="s">
        <v>256</v>
      </c>
      <c r="O324" t="s">
        <v>201</v>
      </c>
      <c r="P324" t="s">
        <v>202</v>
      </c>
      <c r="Q324" t="s">
        <v>221</v>
      </c>
      <c r="R324" t="s">
        <v>202</v>
      </c>
      <c r="S324" t="s">
        <v>81</v>
      </c>
      <c r="T324" t="s">
        <v>257</v>
      </c>
      <c r="U324">
        <v>1</v>
      </c>
      <c r="V324" t="s">
        <v>222</v>
      </c>
      <c r="W324" t="s">
        <v>175</v>
      </c>
      <c r="X324" t="s">
        <v>118</v>
      </c>
      <c r="Y324">
        <v>1</v>
      </c>
      <c r="Z324">
        <v>1</v>
      </c>
      <c r="AA324">
        <v>48</v>
      </c>
      <c r="AB324">
        <v>1.546</v>
      </c>
      <c r="AC324" t="s">
        <v>118</v>
      </c>
      <c r="AD324">
        <v>4</v>
      </c>
      <c r="AE324">
        <v>5</v>
      </c>
      <c r="AF324">
        <v>0</v>
      </c>
      <c r="AG324">
        <v>3.2330000000000001</v>
      </c>
      <c r="AH324">
        <v>0.35</v>
      </c>
      <c r="AI324">
        <v>1.546</v>
      </c>
    </row>
    <row r="325" spans="1:35" x14ac:dyDescent="0.35">
      <c r="A325">
        <v>202</v>
      </c>
      <c r="B325">
        <v>202</v>
      </c>
      <c r="C325" t="s">
        <v>38</v>
      </c>
      <c r="D325" t="s">
        <v>39</v>
      </c>
      <c r="E325">
        <v>2</v>
      </c>
      <c r="F325" t="s">
        <v>373</v>
      </c>
      <c r="G325">
        <v>2</v>
      </c>
      <c r="H325">
        <v>6</v>
      </c>
      <c r="I325">
        <v>2</v>
      </c>
      <c r="J325">
        <v>60</v>
      </c>
      <c r="K325">
        <v>66</v>
      </c>
      <c r="L325">
        <v>66</v>
      </c>
      <c r="M325">
        <v>2</v>
      </c>
      <c r="N325" t="s">
        <v>229</v>
      </c>
      <c r="O325" t="s">
        <v>201</v>
      </c>
      <c r="P325" t="s">
        <v>202</v>
      </c>
      <c r="Q325" t="s">
        <v>203</v>
      </c>
      <c r="R325" t="s">
        <v>202</v>
      </c>
      <c r="S325" t="s">
        <v>81</v>
      </c>
      <c r="T325" t="s">
        <v>230</v>
      </c>
      <c r="U325">
        <v>5</v>
      </c>
      <c r="V325" t="s">
        <v>204</v>
      </c>
      <c r="W325" t="s">
        <v>148</v>
      </c>
      <c r="X325" t="s">
        <v>68</v>
      </c>
      <c r="Y325">
        <v>1</v>
      </c>
      <c r="Z325">
        <v>1</v>
      </c>
      <c r="AA325">
        <v>48</v>
      </c>
      <c r="AB325">
        <v>1.397</v>
      </c>
      <c r="AC325" t="s">
        <v>148</v>
      </c>
      <c r="AD325">
        <v>4</v>
      </c>
      <c r="AE325">
        <v>2</v>
      </c>
      <c r="AF325">
        <v>0</v>
      </c>
      <c r="AG325">
        <v>1.9950000000000001</v>
      </c>
      <c r="AH325">
        <v>0.66700000000000004</v>
      </c>
      <c r="AI325">
        <v>1.393</v>
      </c>
    </row>
    <row r="326" spans="1:35" x14ac:dyDescent="0.35">
      <c r="A326">
        <v>202</v>
      </c>
      <c r="B326">
        <v>202</v>
      </c>
      <c r="C326" t="s">
        <v>38</v>
      </c>
      <c r="D326" t="s">
        <v>39</v>
      </c>
      <c r="E326">
        <v>2</v>
      </c>
      <c r="F326" t="s">
        <v>373</v>
      </c>
      <c r="G326">
        <v>2</v>
      </c>
      <c r="H326">
        <v>6</v>
      </c>
      <c r="I326">
        <v>2</v>
      </c>
      <c r="J326">
        <v>61</v>
      </c>
      <c r="K326">
        <v>36</v>
      </c>
      <c r="L326">
        <v>36</v>
      </c>
      <c r="M326">
        <v>1</v>
      </c>
      <c r="N326" t="s">
        <v>231</v>
      </c>
      <c r="O326" t="s">
        <v>201</v>
      </c>
      <c r="P326" t="s">
        <v>202</v>
      </c>
      <c r="Q326" t="s">
        <v>232</v>
      </c>
      <c r="R326" t="s">
        <v>202</v>
      </c>
      <c r="S326" t="s">
        <v>53</v>
      </c>
      <c r="T326" t="s">
        <v>233</v>
      </c>
      <c r="U326">
        <v>5</v>
      </c>
      <c r="V326" t="s">
        <v>255</v>
      </c>
      <c r="W326" t="s">
        <v>114</v>
      </c>
      <c r="X326" t="s">
        <v>133</v>
      </c>
      <c r="Y326">
        <v>2</v>
      </c>
      <c r="Z326">
        <v>1</v>
      </c>
      <c r="AA326">
        <v>48</v>
      </c>
      <c r="AB326">
        <v>1.4970000000000001</v>
      </c>
      <c r="AC326" t="s">
        <v>233</v>
      </c>
      <c r="AD326">
        <v>1</v>
      </c>
      <c r="AE326">
        <v>5</v>
      </c>
      <c r="AF326">
        <v>1</v>
      </c>
      <c r="AG326">
        <v>2.6819999999999999</v>
      </c>
      <c r="AH326">
        <v>0.58299999999999996</v>
      </c>
      <c r="AI326">
        <v>1.492</v>
      </c>
    </row>
    <row r="327" spans="1:35" x14ac:dyDescent="0.35">
      <c r="A327">
        <v>202</v>
      </c>
      <c r="B327">
        <v>202</v>
      </c>
      <c r="C327" t="s">
        <v>38</v>
      </c>
      <c r="D327" t="s">
        <v>39</v>
      </c>
      <c r="E327">
        <v>2</v>
      </c>
      <c r="F327" t="s">
        <v>373</v>
      </c>
      <c r="G327">
        <v>2</v>
      </c>
      <c r="H327">
        <v>6</v>
      </c>
      <c r="I327">
        <v>2</v>
      </c>
      <c r="J327">
        <v>62</v>
      </c>
      <c r="K327">
        <v>69</v>
      </c>
      <c r="L327">
        <v>69</v>
      </c>
      <c r="M327">
        <v>2</v>
      </c>
      <c r="N327" t="s">
        <v>252</v>
      </c>
      <c r="O327" t="s">
        <v>201</v>
      </c>
      <c r="P327" t="s">
        <v>202</v>
      </c>
      <c r="Q327" t="s">
        <v>218</v>
      </c>
      <c r="R327" t="s">
        <v>202</v>
      </c>
      <c r="S327" t="s">
        <v>63</v>
      </c>
      <c r="T327" t="s">
        <v>253</v>
      </c>
      <c r="U327">
        <v>4</v>
      </c>
      <c r="V327" t="s">
        <v>243</v>
      </c>
      <c r="W327" t="s">
        <v>137</v>
      </c>
      <c r="X327" t="s">
        <v>122</v>
      </c>
      <c r="Y327">
        <v>2</v>
      </c>
      <c r="Z327">
        <v>1</v>
      </c>
      <c r="AA327">
        <v>48</v>
      </c>
      <c r="AB327">
        <v>-1</v>
      </c>
      <c r="AC327" t="s">
        <v>243</v>
      </c>
      <c r="AD327">
        <v>3</v>
      </c>
      <c r="AE327">
        <v>2</v>
      </c>
      <c r="AF327">
        <v>0</v>
      </c>
      <c r="AG327">
        <v>2.1469999999999998</v>
      </c>
      <c r="AH327">
        <v>0.433</v>
      </c>
      <c r="AI327">
        <v>-1</v>
      </c>
    </row>
    <row r="328" spans="1:35" x14ac:dyDescent="0.35">
      <c r="A328">
        <v>202</v>
      </c>
      <c r="B328">
        <v>202</v>
      </c>
      <c r="C328" t="s">
        <v>38</v>
      </c>
      <c r="D328" t="s">
        <v>39</v>
      </c>
      <c r="E328">
        <v>2</v>
      </c>
      <c r="F328" t="s">
        <v>373</v>
      </c>
      <c r="G328">
        <v>2</v>
      </c>
      <c r="H328">
        <v>6</v>
      </c>
      <c r="I328">
        <v>2</v>
      </c>
      <c r="J328">
        <v>63</v>
      </c>
      <c r="K328">
        <v>64</v>
      </c>
      <c r="L328">
        <v>64</v>
      </c>
      <c r="M328">
        <v>2</v>
      </c>
      <c r="N328" t="s">
        <v>237</v>
      </c>
      <c r="O328" t="s">
        <v>201</v>
      </c>
      <c r="P328" t="s">
        <v>202</v>
      </c>
      <c r="Q328" t="s">
        <v>224</v>
      </c>
      <c r="R328" t="s">
        <v>202</v>
      </c>
      <c r="S328" t="s">
        <v>53</v>
      </c>
      <c r="T328" t="s">
        <v>238</v>
      </c>
      <c r="U328">
        <v>4</v>
      </c>
      <c r="V328" t="s">
        <v>213</v>
      </c>
      <c r="W328" t="s">
        <v>141</v>
      </c>
      <c r="X328" t="s">
        <v>104</v>
      </c>
      <c r="Y328">
        <v>2</v>
      </c>
      <c r="Z328">
        <v>1</v>
      </c>
      <c r="AA328">
        <v>48</v>
      </c>
      <c r="AB328">
        <v>1.1890000000000001</v>
      </c>
      <c r="AC328" t="s">
        <v>213</v>
      </c>
      <c r="AD328">
        <v>3</v>
      </c>
      <c r="AE328">
        <v>5</v>
      </c>
      <c r="AF328">
        <v>0</v>
      </c>
      <c r="AG328">
        <v>2.2130000000000001</v>
      </c>
      <c r="AH328">
        <v>0.28299999999999997</v>
      </c>
      <c r="AI328">
        <v>1.1819999999999999</v>
      </c>
    </row>
    <row r="329" spans="1:35" x14ac:dyDescent="0.35">
      <c r="A329">
        <v>202</v>
      </c>
      <c r="B329">
        <v>202</v>
      </c>
      <c r="C329" t="s">
        <v>38</v>
      </c>
      <c r="D329" t="s">
        <v>39</v>
      </c>
      <c r="E329">
        <v>2</v>
      </c>
      <c r="F329" t="s">
        <v>373</v>
      </c>
      <c r="G329">
        <v>2</v>
      </c>
      <c r="H329">
        <v>6</v>
      </c>
      <c r="I329">
        <v>2</v>
      </c>
      <c r="J329">
        <v>64</v>
      </c>
      <c r="K329">
        <v>67</v>
      </c>
      <c r="L329">
        <v>67</v>
      </c>
      <c r="M329">
        <v>2</v>
      </c>
      <c r="N329" t="s">
        <v>226</v>
      </c>
      <c r="O329" t="s">
        <v>201</v>
      </c>
      <c r="P329" t="s">
        <v>202</v>
      </c>
      <c r="Q329" t="s">
        <v>227</v>
      </c>
      <c r="R329" t="s">
        <v>202</v>
      </c>
      <c r="S329" t="s">
        <v>81</v>
      </c>
      <c r="T329" t="s">
        <v>228</v>
      </c>
      <c r="U329">
        <v>2</v>
      </c>
      <c r="V329" t="s">
        <v>261</v>
      </c>
      <c r="W329" t="s">
        <v>90</v>
      </c>
      <c r="X329" t="s">
        <v>169</v>
      </c>
      <c r="Y329">
        <v>2</v>
      </c>
      <c r="Z329">
        <v>1</v>
      </c>
      <c r="AA329">
        <v>48</v>
      </c>
      <c r="AB329">
        <v>1.327</v>
      </c>
      <c r="AC329" t="s">
        <v>228</v>
      </c>
      <c r="AD329">
        <v>1</v>
      </c>
      <c r="AE329">
        <v>2</v>
      </c>
      <c r="AF329">
        <v>1</v>
      </c>
      <c r="AG329">
        <v>2.3929999999999998</v>
      </c>
      <c r="AH329">
        <v>0.26600000000000001</v>
      </c>
      <c r="AI329">
        <v>1.3280000000000001</v>
      </c>
    </row>
    <row r="330" spans="1:35" x14ac:dyDescent="0.35">
      <c r="A330">
        <v>202</v>
      </c>
      <c r="B330">
        <v>202</v>
      </c>
      <c r="C330" t="s">
        <v>38</v>
      </c>
      <c r="D330" t="s">
        <v>39</v>
      </c>
      <c r="E330">
        <v>2</v>
      </c>
      <c r="F330" t="s">
        <v>373</v>
      </c>
      <c r="G330">
        <v>2</v>
      </c>
      <c r="H330">
        <v>6</v>
      </c>
      <c r="I330">
        <v>2</v>
      </c>
      <c r="J330">
        <v>65</v>
      </c>
      <c r="K330">
        <v>71</v>
      </c>
      <c r="L330">
        <v>71</v>
      </c>
      <c r="M330">
        <v>2</v>
      </c>
      <c r="N330" t="s">
        <v>234</v>
      </c>
      <c r="O330" t="s">
        <v>201</v>
      </c>
      <c r="P330" t="s">
        <v>202</v>
      </c>
      <c r="Q330" t="s">
        <v>235</v>
      </c>
      <c r="R330" t="s">
        <v>202</v>
      </c>
      <c r="S330" t="s">
        <v>46</v>
      </c>
      <c r="T330" t="s">
        <v>236</v>
      </c>
      <c r="U330">
        <v>5</v>
      </c>
      <c r="V330" t="s">
        <v>251</v>
      </c>
      <c r="W330" t="s">
        <v>108</v>
      </c>
      <c r="X330" t="s">
        <v>179</v>
      </c>
      <c r="Y330">
        <v>1</v>
      </c>
      <c r="Z330">
        <v>1</v>
      </c>
      <c r="AA330">
        <v>48</v>
      </c>
      <c r="AB330">
        <v>1.3049999999999999</v>
      </c>
      <c r="AC330" t="s">
        <v>108</v>
      </c>
      <c r="AD330">
        <v>4</v>
      </c>
      <c r="AE330">
        <v>2</v>
      </c>
      <c r="AF330">
        <v>0</v>
      </c>
      <c r="AG330">
        <v>2.512</v>
      </c>
      <c r="AH330">
        <v>0.38300000000000001</v>
      </c>
      <c r="AI330">
        <v>1.3029999999999999</v>
      </c>
    </row>
    <row r="331" spans="1:35" x14ac:dyDescent="0.35">
      <c r="A331">
        <v>202</v>
      </c>
      <c r="B331">
        <v>202</v>
      </c>
      <c r="C331" t="s">
        <v>38</v>
      </c>
      <c r="D331" t="s">
        <v>39</v>
      </c>
      <c r="E331">
        <v>2</v>
      </c>
      <c r="F331" t="s">
        <v>373</v>
      </c>
      <c r="G331">
        <v>2</v>
      </c>
      <c r="H331">
        <v>6</v>
      </c>
      <c r="I331">
        <v>2</v>
      </c>
      <c r="J331">
        <v>66</v>
      </c>
      <c r="K331">
        <v>32</v>
      </c>
      <c r="L331">
        <v>32</v>
      </c>
      <c r="M331">
        <v>1</v>
      </c>
      <c r="N331" t="s">
        <v>211</v>
      </c>
      <c r="O331" t="s">
        <v>201</v>
      </c>
      <c r="P331" t="s">
        <v>202</v>
      </c>
      <c r="Q331" t="s">
        <v>212</v>
      </c>
      <c r="R331" t="s">
        <v>202</v>
      </c>
      <c r="S331" t="s">
        <v>53</v>
      </c>
      <c r="T331" t="s">
        <v>213</v>
      </c>
      <c r="U331">
        <v>2</v>
      </c>
      <c r="V331" t="s">
        <v>249</v>
      </c>
      <c r="W331" t="s">
        <v>72</v>
      </c>
      <c r="X331" t="s">
        <v>159</v>
      </c>
      <c r="Y331">
        <v>1</v>
      </c>
      <c r="Z331">
        <v>1</v>
      </c>
      <c r="AA331">
        <v>48</v>
      </c>
      <c r="AB331">
        <v>1.696</v>
      </c>
      <c r="AC331" t="s">
        <v>72</v>
      </c>
      <c r="AD331">
        <v>4</v>
      </c>
      <c r="AE331">
        <v>1</v>
      </c>
      <c r="AF331">
        <v>0</v>
      </c>
      <c r="AG331">
        <v>2.573</v>
      </c>
      <c r="AH331">
        <v>0.1</v>
      </c>
      <c r="AI331">
        <v>1.6950000000000001</v>
      </c>
    </row>
    <row r="332" spans="1:35" x14ac:dyDescent="0.35">
      <c r="A332">
        <v>202</v>
      </c>
      <c r="B332">
        <v>202</v>
      </c>
      <c r="C332" t="s">
        <v>38</v>
      </c>
      <c r="D332" t="s">
        <v>39</v>
      </c>
      <c r="E332">
        <v>2</v>
      </c>
      <c r="F332" t="s">
        <v>373</v>
      </c>
      <c r="G332">
        <v>2</v>
      </c>
      <c r="H332">
        <v>6</v>
      </c>
      <c r="I332">
        <v>2</v>
      </c>
      <c r="J332">
        <v>67</v>
      </c>
      <c r="K332">
        <v>70</v>
      </c>
      <c r="L332">
        <v>70</v>
      </c>
      <c r="M332">
        <v>2</v>
      </c>
      <c r="N332" t="s">
        <v>217</v>
      </c>
      <c r="O332" t="s">
        <v>201</v>
      </c>
      <c r="P332" t="s">
        <v>202</v>
      </c>
      <c r="Q332" t="s">
        <v>218</v>
      </c>
      <c r="R332" t="s">
        <v>202</v>
      </c>
      <c r="S332" t="s">
        <v>53</v>
      </c>
      <c r="T332" t="s">
        <v>219</v>
      </c>
      <c r="U332">
        <v>1</v>
      </c>
      <c r="V332" t="s">
        <v>253</v>
      </c>
      <c r="W332" t="s">
        <v>195</v>
      </c>
      <c r="X332" t="s">
        <v>110</v>
      </c>
      <c r="Y332">
        <v>1</v>
      </c>
      <c r="Z332">
        <v>1</v>
      </c>
      <c r="AA332">
        <v>48</v>
      </c>
      <c r="AB332">
        <v>1.657</v>
      </c>
      <c r="AC332" t="s">
        <v>195</v>
      </c>
      <c r="AD332">
        <v>4</v>
      </c>
      <c r="AE332">
        <v>2</v>
      </c>
      <c r="AF332">
        <v>0</v>
      </c>
      <c r="AG332">
        <v>3.028</v>
      </c>
      <c r="AH332">
        <v>3.0339999999999998</v>
      </c>
      <c r="AI332">
        <v>1.651</v>
      </c>
    </row>
    <row r="333" spans="1:35" x14ac:dyDescent="0.35">
      <c r="A333">
        <v>202</v>
      </c>
      <c r="B333">
        <v>202</v>
      </c>
      <c r="C333" t="s">
        <v>38</v>
      </c>
      <c r="D333" t="s">
        <v>39</v>
      </c>
      <c r="E333">
        <v>2</v>
      </c>
      <c r="F333" t="s">
        <v>373</v>
      </c>
      <c r="G333">
        <v>2</v>
      </c>
      <c r="H333">
        <v>6</v>
      </c>
      <c r="I333">
        <v>2</v>
      </c>
      <c r="J333">
        <v>68</v>
      </c>
      <c r="K333">
        <v>29</v>
      </c>
      <c r="L333">
        <v>29</v>
      </c>
      <c r="M333">
        <v>1</v>
      </c>
      <c r="N333" t="s">
        <v>214</v>
      </c>
      <c r="O333" t="s">
        <v>201</v>
      </c>
      <c r="P333" t="s">
        <v>202</v>
      </c>
      <c r="Q333" t="s">
        <v>215</v>
      </c>
      <c r="R333" t="s">
        <v>202</v>
      </c>
      <c r="S333" t="s">
        <v>63</v>
      </c>
      <c r="T333" t="s">
        <v>216</v>
      </c>
      <c r="U333">
        <v>1</v>
      </c>
      <c r="V333" t="s">
        <v>241</v>
      </c>
      <c r="W333" t="s">
        <v>96</v>
      </c>
      <c r="X333" t="s">
        <v>197</v>
      </c>
      <c r="Y333">
        <v>2</v>
      </c>
      <c r="Z333">
        <v>1</v>
      </c>
      <c r="AA333">
        <v>48</v>
      </c>
      <c r="AB333">
        <v>1.296</v>
      </c>
      <c r="AC333" t="s">
        <v>96</v>
      </c>
      <c r="AD333">
        <v>4</v>
      </c>
      <c r="AE333">
        <v>4</v>
      </c>
      <c r="AF333">
        <v>0</v>
      </c>
      <c r="AG333">
        <v>2.3490000000000002</v>
      </c>
      <c r="AH333">
        <v>0.48299999999999998</v>
      </c>
      <c r="AI333">
        <v>1.298</v>
      </c>
    </row>
    <row r="334" spans="1:35" x14ac:dyDescent="0.35">
      <c r="A334">
        <v>202</v>
      </c>
      <c r="B334">
        <v>202</v>
      </c>
      <c r="C334" t="s">
        <v>38</v>
      </c>
      <c r="D334" t="s">
        <v>39</v>
      </c>
      <c r="E334">
        <v>2</v>
      </c>
      <c r="F334" t="s">
        <v>373</v>
      </c>
      <c r="G334">
        <v>2</v>
      </c>
      <c r="H334">
        <v>6</v>
      </c>
      <c r="I334">
        <v>2</v>
      </c>
      <c r="J334">
        <v>69</v>
      </c>
      <c r="K334">
        <v>25</v>
      </c>
      <c r="L334">
        <v>25</v>
      </c>
      <c r="M334">
        <v>1</v>
      </c>
      <c r="N334" t="s">
        <v>220</v>
      </c>
      <c r="O334" t="s">
        <v>201</v>
      </c>
      <c r="P334" t="s">
        <v>202</v>
      </c>
      <c r="Q334" t="s">
        <v>221</v>
      </c>
      <c r="R334" t="s">
        <v>202</v>
      </c>
      <c r="S334" t="s">
        <v>46</v>
      </c>
      <c r="T334" t="s">
        <v>222</v>
      </c>
      <c r="U334">
        <v>4</v>
      </c>
      <c r="V334" t="s">
        <v>236</v>
      </c>
      <c r="W334" t="s">
        <v>94</v>
      </c>
      <c r="X334" t="s">
        <v>183</v>
      </c>
      <c r="Y334">
        <v>2</v>
      </c>
      <c r="Z334">
        <v>1</v>
      </c>
      <c r="AA334">
        <v>48</v>
      </c>
      <c r="AB334">
        <v>1.1859999999999999</v>
      </c>
      <c r="AC334" t="s">
        <v>236</v>
      </c>
      <c r="AD334">
        <v>3</v>
      </c>
      <c r="AE334">
        <v>5</v>
      </c>
      <c r="AF334">
        <v>0</v>
      </c>
      <c r="AG334">
        <v>1.833</v>
      </c>
      <c r="AH334">
        <v>0.3</v>
      </c>
      <c r="AI334">
        <v>1.1890000000000001</v>
      </c>
    </row>
    <row r="335" spans="1:35" x14ac:dyDescent="0.35">
      <c r="A335">
        <v>202</v>
      </c>
      <c r="B335">
        <v>202</v>
      </c>
      <c r="C335" t="s">
        <v>38</v>
      </c>
      <c r="D335" t="s">
        <v>39</v>
      </c>
      <c r="E335">
        <v>2</v>
      </c>
      <c r="F335" t="s">
        <v>373</v>
      </c>
      <c r="G335">
        <v>2</v>
      </c>
      <c r="H335">
        <v>6</v>
      </c>
      <c r="I335">
        <v>2</v>
      </c>
      <c r="J335">
        <v>70</v>
      </c>
      <c r="K335">
        <v>68</v>
      </c>
      <c r="L335">
        <v>68</v>
      </c>
      <c r="M335">
        <v>2</v>
      </c>
      <c r="N335" t="s">
        <v>242</v>
      </c>
      <c r="O335" t="s">
        <v>201</v>
      </c>
      <c r="P335" t="s">
        <v>202</v>
      </c>
      <c r="Q335" t="s">
        <v>227</v>
      </c>
      <c r="R335" t="s">
        <v>202</v>
      </c>
      <c r="S335" t="s">
        <v>63</v>
      </c>
      <c r="T335" t="s">
        <v>243</v>
      </c>
      <c r="U335">
        <v>1</v>
      </c>
      <c r="V335" t="s">
        <v>228</v>
      </c>
      <c r="W335" t="s">
        <v>116</v>
      </c>
      <c r="X335" t="s">
        <v>151</v>
      </c>
      <c r="Y335">
        <v>1</v>
      </c>
      <c r="Z335">
        <v>1</v>
      </c>
      <c r="AA335">
        <v>48</v>
      </c>
      <c r="AB335">
        <v>1.407</v>
      </c>
      <c r="AC335" t="s">
        <v>116</v>
      </c>
      <c r="AD335">
        <v>4</v>
      </c>
      <c r="AE335">
        <v>2</v>
      </c>
      <c r="AF335">
        <v>0</v>
      </c>
      <c r="AG335">
        <v>2.831</v>
      </c>
      <c r="AH335">
        <v>0.55000000000000004</v>
      </c>
      <c r="AI335">
        <v>1.409</v>
      </c>
    </row>
    <row r="336" spans="1:35" x14ac:dyDescent="0.35">
      <c r="A336">
        <v>202</v>
      </c>
      <c r="B336">
        <v>202</v>
      </c>
      <c r="C336" t="s">
        <v>38</v>
      </c>
      <c r="D336" t="s">
        <v>39</v>
      </c>
      <c r="E336">
        <v>2</v>
      </c>
      <c r="F336" t="s">
        <v>373</v>
      </c>
      <c r="G336">
        <v>2</v>
      </c>
      <c r="H336">
        <v>6</v>
      </c>
      <c r="I336">
        <v>2</v>
      </c>
      <c r="J336">
        <v>71</v>
      </c>
      <c r="K336">
        <v>27</v>
      </c>
      <c r="L336">
        <v>27</v>
      </c>
      <c r="M336">
        <v>1</v>
      </c>
      <c r="N336" t="s">
        <v>205</v>
      </c>
      <c r="O336" t="s">
        <v>201</v>
      </c>
      <c r="P336" t="s">
        <v>202</v>
      </c>
      <c r="Q336" t="s">
        <v>206</v>
      </c>
      <c r="R336" t="s">
        <v>202</v>
      </c>
      <c r="S336" t="s">
        <v>81</v>
      </c>
      <c r="T336" t="s">
        <v>207</v>
      </c>
      <c r="U336">
        <v>4</v>
      </c>
      <c r="V336" t="s">
        <v>257</v>
      </c>
      <c r="W336" t="s">
        <v>76</v>
      </c>
      <c r="X336" t="s">
        <v>189</v>
      </c>
      <c r="Y336">
        <v>2</v>
      </c>
      <c r="Z336">
        <v>1</v>
      </c>
      <c r="AA336">
        <v>48</v>
      </c>
      <c r="AB336">
        <v>1.597</v>
      </c>
      <c r="AC336" t="s">
        <v>189</v>
      </c>
      <c r="AD336">
        <v>4</v>
      </c>
      <c r="AE336">
        <v>2</v>
      </c>
      <c r="AF336">
        <v>0</v>
      </c>
      <c r="AG336">
        <v>3.8149999999999999</v>
      </c>
      <c r="AH336">
        <v>0.3</v>
      </c>
      <c r="AI336">
        <v>1.5940000000000001</v>
      </c>
    </row>
    <row r="337" spans="1:35" x14ac:dyDescent="0.35">
      <c r="A337">
        <v>202</v>
      </c>
      <c r="B337">
        <v>202</v>
      </c>
      <c r="C337" t="s">
        <v>38</v>
      </c>
      <c r="D337" t="s">
        <v>39</v>
      </c>
      <c r="E337">
        <v>2</v>
      </c>
      <c r="F337" t="s">
        <v>373</v>
      </c>
      <c r="G337">
        <v>2</v>
      </c>
      <c r="H337">
        <v>6</v>
      </c>
      <c r="I337">
        <v>2</v>
      </c>
      <c r="J337">
        <v>72</v>
      </c>
      <c r="K337">
        <v>31</v>
      </c>
      <c r="L337">
        <v>31</v>
      </c>
      <c r="M337">
        <v>1</v>
      </c>
      <c r="N337" t="s">
        <v>248</v>
      </c>
      <c r="O337" t="s">
        <v>201</v>
      </c>
      <c r="P337" t="s">
        <v>202</v>
      </c>
      <c r="Q337" t="s">
        <v>212</v>
      </c>
      <c r="R337" t="s">
        <v>202</v>
      </c>
      <c r="S337" t="s">
        <v>46</v>
      </c>
      <c r="T337" t="s">
        <v>249</v>
      </c>
      <c r="U337">
        <v>2</v>
      </c>
      <c r="V337" t="s">
        <v>259</v>
      </c>
      <c r="W337" t="s">
        <v>100</v>
      </c>
      <c r="X337" t="s">
        <v>161</v>
      </c>
      <c r="Y337">
        <v>2</v>
      </c>
      <c r="Z337">
        <v>1</v>
      </c>
      <c r="AA337">
        <v>48</v>
      </c>
      <c r="AB337">
        <v>1.4079999999999999</v>
      </c>
      <c r="AC337" t="s">
        <v>249</v>
      </c>
      <c r="AD337">
        <v>1</v>
      </c>
      <c r="AE337">
        <v>2</v>
      </c>
      <c r="AF337">
        <v>1</v>
      </c>
      <c r="AG337">
        <v>3.1219999999999999</v>
      </c>
      <c r="AH337">
        <v>0.45</v>
      </c>
      <c r="AI337">
        <v>1.403</v>
      </c>
    </row>
    <row r="338" spans="1:35" x14ac:dyDescent="0.35">
      <c r="A338">
        <v>202</v>
      </c>
      <c r="B338">
        <v>202</v>
      </c>
      <c r="C338" t="s">
        <v>38</v>
      </c>
      <c r="D338" t="s">
        <v>39</v>
      </c>
      <c r="E338">
        <v>2</v>
      </c>
      <c r="F338" t="s">
        <v>373</v>
      </c>
      <c r="G338">
        <v>2</v>
      </c>
      <c r="H338">
        <v>6</v>
      </c>
      <c r="I338">
        <v>3</v>
      </c>
      <c r="J338">
        <v>1</v>
      </c>
      <c r="K338">
        <v>7</v>
      </c>
      <c r="L338">
        <v>7</v>
      </c>
      <c r="M338">
        <v>1</v>
      </c>
      <c r="N338" t="s">
        <v>41</v>
      </c>
      <c r="O338" t="s">
        <v>42</v>
      </c>
      <c r="P338" t="s">
        <v>43</v>
      </c>
      <c r="Q338" t="s">
        <v>44</v>
      </c>
      <c r="R338" t="s">
        <v>45</v>
      </c>
      <c r="S338" t="s">
        <v>46</v>
      </c>
      <c r="T338" t="s">
        <v>47</v>
      </c>
      <c r="U338">
        <v>4</v>
      </c>
      <c r="V338" t="s">
        <v>58</v>
      </c>
      <c r="W338" t="s">
        <v>261</v>
      </c>
      <c r="X338" t="s">
        <v>165</v>
      </c>
      <c r="Y338">
        <v>2</v>
      </c>
      <c r="Z338">
        <v>3</v>
      </c>
      <c r="AA338">
        <v>48</v>
      </c>
      <c r="AB338">
        <v>0.82599999999999996</v>
      </c>
      <c r="AC338" t="s">
        <v>165</v>
      </c>
      <c r="AD338">
        <v>4</v>
      </c>
      <c r="AE338">
        <v>5</v>
      </c>
      <c r="AF338">
        <v>0</v>
      </c>
      <c r="AG338">
        <v>2.8919999999999999</v>
      </c>
      <c r="AH338">
        <v>0.39900000000000002</v>
      </c>
      <c r="AI338">
        <v>0.82499999999999996</v>
      </c>
    </row>
    <row r="339" spans="1:35" x14ac:dyDescent="0.35">
      <c r="A339">
        <v>202</v>
      </c>
      <c r="B339">
        <v>202</v>
      </c>
      <c r="C339" t="s">
        <v>38</v>
      </c>
      <c r="D339" t="s">
        <v>39</v>
      </c>
      <c r="E339">
        <v>2</v>
      </c>
      <c r="F339" t="s">
        <v>373</v>
      </c>
      <c r="G339">
        <v>2</v>
      </c>
      <c r="H339">
        <v>6</v>
      </c>
      <c r="I339">
        <v>3</v>
      </c>
      <c r="J339">
        <v>2</v>
      </c>
      <c r="K339">
        <v>43</v>
      </c>
      <c r="L339">
        <v>43</v>
      </c>
      <c r="M339">
        <v>2</v>
      </c>
      <c r="N339" t="s">
        <v>111</v>
      </c>
      <c r="O339" t="s">
        <v>42</v>
      </c>
      <c r="P339" t="s">
        <v>92</v>
      </c>
      <c r="Q339" t="s">
        <v>93</v>
      </c>
      <c r="R339" t="s">
        <v>80</v>
      </c>
      <c r="S339" t="s">
        <v>81</v>
      </c>
      <c r="T339" t="s">
        <v>112</v>
      </c>
      <c r="U339">
        <v>2</v>
      </c>
      <c r="V339" t="s">
        <v>94</v>
      </c>
      <c r="W339" t="s">
        <v>259</v>
      </c>
      <c r="X339" t="s">
        <v>191</v>
      </c>
      <c r="Y339">
        <v>1</v>
      </c>
      <c r="Z339">
        <v>3</v>
      </c>
      <c r="AA339">
        <v>48</v>
      </c>
      <c r="AB339">
        <v>1.2370000000000001</v>
      </c>
      <c r="AC339" t="s">
        <v>94</v>
      </c>
      <c r="AD339">
        <v>2</v>
      </c>
      <c r="AE339">
        <v>5</v>
      </c>
      <c r="AF339">
        <v>0</v>
      </c>
      <c r="AG339">
        <v>2.9420000000000002</v>
      </c>
      <c r="AH339">
        <v>0.38300000000000001</v>
      </c>
      <c r="AI339">
        <v>1.236</v>
      </c>
    </row>
    <row r="340" spans="1:35" x14ac:dyDescent="0.35">
      <c r="A340">
        <v>202</v>
      </c>
      <c r="B340">
        <v>202</v>
      </c>
      <c r="C340" t="s">
        <v>38</v>
      </c>
      <c r="D340" t="s">
        <v>39</v>
      </c>
      <c r="E340">
        <v>2</v>
      </c>
      <c r="F340" t="s">
        <v>373</v>
      </c>
      <c r="G340">
        <v>2</v>
      </c>
      <c r="H340">
        <v>6</v>
      </c>
      <c r="I340">
        <v>3</v>
      </c>
      <c r="J340">
        <v>3</v>
      </c>
      <c r="K340">
        <v>48</v>
      </c>
      <c r="L340">
        <v>48</v>
      </c>
      <c r="M340">
        <v>2</v>
      </c>
      <c r="N340" t="s">
        <v>49</v>
      </c>
      <c r="O340" t="s">
        <v>42</v>
      </c>
      <c r="P340" t="s">
        <v>50</v>
      </c>
      <c r="Q340" t="s">
        <v>51</v>
      </c>
      <c r="R340" t="s">
        <v>52</v>
      </c>
      <c r="S340" t="s">
        <v>53</v>
      </c>
      <c r="T340" t="s">
        <v>54</v>
      </c>
      <c r="U340">
        <v>5</v>
      </c>
      <c r="V340" t="s">
        <v>88</v>
      </c>
      <c r="W340" t="s">
        <v>241</v>
      </c>
      <c r="X340" t="s">
        <v>171</v>
      </c>
      <c r="Y340">
        <v>1</v>
      </c>
      <c r="Z340">
        <v>3</v>
      </c>
      <c r="AA340">
        <v>48</v>
      </c>
      <c r="AB340">
        <v>1.327</v>
      </c>
      <c r="AC340" t="s">
        <v>54</v>
      </c>
      <c r="AD340">
        <v>1</v>
      </c>
      <c r="AE340">
        <v>5</v>
      </c>
      <c r="AF340">
        <v>1</v>
      </c>
      <c r="AG340">
        <v>3.3959999999999999</v>
      </c>
      <c r="AH340">
        <v>1.05</v>
      </c>
      <c r="AI340">
        <v>1.3260000000000001</v>
      </c>
    </row>
    <row r="341" spans="1:35" x14ac:dyDescent="0.35">
      <c r="A341">
        <v>202</v>
      </c>
      <c r="B341">
        <v>202</v>
      </c>
      <c r="C341" t="s">
        <v>38</v>
      </c>
      <c r="D341" t="s">
        <v>39</v>
      </c>
      <c r="E341">
        <v>2</v>
      </c>
      <c r="F341" t="s">
        <v>373</v>
      </c>
      <c r="G341">
        <v>2</v>
      </c>
      <c r="H341">
        <v>6</v>
      </c>
      <c r="I341">
        <v>3</v>
      </c>
      <c r="J341">
        <v>4</v>
      </c>
      <c r="K341">
        <v>2</v>
      </c>
      <c r="L341">
        <v>2</v>
      </c>
      <c r="M341">
        <v>1</v>
      </c>
      <c r="N341" t="s">
        <v>97</v>
      </c>
      <c r="O341" t="s">
        <v>42</v>
      </c>
      <c r="P341" t="s">
        <v>98</v>
      </c>
      <c r="Q341" t="s">
        <v>99</v>
      </c>
      <c r="R341" t="s">
        <v>80</v>
      </c>
      <c r="S341" t="s">
        <v>81</v>
      </c>
      <c r="T341" t="s">
        <v>100</v>
      </c>
      <c r="U341">
        <v>2</v>
      </c>
      <c r="V341" t="s">
        <v>112</v>
      </c>
      <c r="W341" t="s">
        <v>236</v>
      </c>
      <c r="X341" t="s">
        <v>148</v>
      </c>
      <c r="Y341">
        <v>2</v>
      </c>
      <c r="Z341">
        <v>3</v>
      </c>
      <c r="AA341">
        <v>48</v>
      </c>
      <c r="AB341">
        <v>1.1870000000000001</v>
      </c>
      <c r="AC341" t="s">
        <v>100</v>
      </c>
      <c r="AD341">
        <v>1</v>
      </c>
      <c r="AE341">
        <v>2</v>
      </c>
      <c r="AF341">
        <v>1</v>
      </c>
      <c r="AG341">
        <v>3.3069999999999999</v>
      </c>
      <c r="AH341">
        <v>0.183</v>
      </c>
      <c r="AI341">
        <v>1.181</v>
      </c>
    </row>
    <row r="342" spans="1:35" x14ac:dyDescent="0.35">
      <c r="A342">
        <v>202</v>
      </c>
      <c r="B342">
        <v>202</v>
      </c>
      <c r="C342" t="s">
        <v>38</v>
      </c>
      <c r="D342" t="s">
        <v>39</v>
      </c>
      <c r="E342">
        <v>2</v>
      </c>
      <c r="F342" t="s">
        <v>373</v>
      </c>
      <c r="G342">
        <v>2</v>
      </c>
      <c r="H342">
        <v>6</v>
      </c>
      <c r="I342">
        <v>3</v>
      </c>
      <c r="J342">
        <v>5</v>
      </c>
      <c r="K342">
        <v>6</v>
      </c>
      <c r="L342">
        <v>6</v>
      </c>
      <c r="M342">
        <v>1</v>
      </c>
      <c r="N342" t="s">
        <v>89</v>
      </c>
      <c r="O342" t="s">
        <v>42</v>
      </c>
      <c r="P342" t="s">
        <v>60</v>
      </c>
      <c r="Q342" t="s">
        <v>61</v>
      </c>
      <c r="R342" t="s">
        <v>52</v>
      </c>
      <c r="S342" t="s">
        <v>53</v>
      </c>
      <c r="T342" t="s">
        <v>90</v>
      </c>
      <c r="U342">
        <v>1</v>
      </c>
      <c r="V342" t="s">
        <v>118</v>
      </c>
      <c r="W342" t="s">
        <v>247</v>
      </c>
      <c r="X342" t="s">
        <v>193</v>
      </c>
      <c r="Y342">
        <v>2</v>
      </c>
      <c r="Z342">
        <v>3</v>
      </c>
      <c r="AA342">
        <v>48</v>
      </c>
      <c r="AB342">
        <v>1.357</v>
      </c>
      <c r="AC342" t="s">
        <v>90</v>
      </c>
      <c r="AD342">
        <v>1</v>
      </c>
      <c r="AE342">
        <v>1</v>
      </c>
      <c r="AF342">
        <v>1</v>
      </c>
      <c r="AG342">
        <v>2.516</v>
      </c>
      <c r="AH342">
        <v>0.248</v>
      </c>
      <c r="AI342">
        <v>1.353</v>
      </c>
    </row>
    <row r="343" spans="1:35" x14ac:dyDescent="0.35">
      <c r="A343">
        <v>202</v>
      </c>
      <c r="B343">
        <v>202</v>
      </c>
      <c r="C343" t="s">
        <v>38</v>
      </c>
      <c r="D343" t="s">
        <v>39</v>
      </c>
      <c r="E343">
        <v>2</v>
      </c>
      <c r="F343" t="s">
        <v>373</v>
      </c>
      <c r="G343">
        <v>2</v>
      </c>
      <c r="H343">
        <v>6</v>
      </c>
      <c r="I343">
        <v>3</v>
      </c>
      <c r="J343">
        <v>6</v>
      </c>
      <c r="K343">
        <v>37</v>
      </c>
      <c r="L343">
        <v>37</v>
      </c>
      <c r="M343">
        <v>2</v>
      </c>
      <c r="N343" t="s">
        <v>119</v>
      </c>
      <c r="O343" t="s">
        <v>42</v>
      </c>
      <c r="P343" t="s">
        <v>66</v>
      </c>
      <c r="Q343" t="s">
        <v>67</v>
      </c>
      <c r="R343" t="s">
        <v>80</v>
      </c>
      <c r="S343" t="s">
        <v>81</v>
      </c>
      <c r="T343" t="s">
        <v>120</v>
      </c>
      <c r="U343">
        <v>2</v>
      </c>
      <c r="V343" t="s">
        <v>82</v>
      </c>
      <c r="W343" t="s">
        <v>189</v>
      </c>
      <c r="X343" t="s">
        <v>233</v>
      </c>
      <c r="Y343">
        <v>2</v>
      </c>
      <c r="Z343">
        <v>3</v>
      </c>
      <c r="AA343">
        <v>48</v>
      </c>
      <c r="AB343">
        <v>1.157</v>
      </c>
      <c r="AC343" t="s">
        <v>82</v>
      </c>
      <c r="AD343">
        <v>3</v>
      </c>
      <c r="AE343">
        <v>4</v>
      </c>
      <c r="AF343">
        <v>0</v>
      </c>
      <c r="AG343">
        <v>3.8420000000000001</v>
      </c>
      <c r="AH343">
        <v>8.3000000000000004E-2</v>
      </c>
      <c r="AI343">
        <v>1.1559999999999999</v>
      </c>
    </row>
    <row r="344" spans="1:35" x14ac:dyDescent="0.35">
      <c r="A344">
        <v>202</v>
      </c>
      <c r="B344">
        <v>202</v>
      </c>
      <c r="C344" t="s">
        <v>38</v>
      </c>
      <c r="D344" t="s">
        <v>39</v>
      </c>
      <c r="E344">
        <v>2</v>
      </c>
      <c r="F344" t="s">
        <v>373</v>
      </c>
      <c r="G344">
        <v>2</v>
      </c>
      <c r="H344">
        <v>6</v>
      </c>
      <c r="I344">
        <v>3</v>
      </c>
      <c r="J344">
        <v>7</v>
      </c>
      <c r="K344">
        <v>9</v>
      </c>
      <c r="L344">
        <v>9</v>
      </c>
      <c r="M344">
        <v>1</v>
      </c>
      <c r="N344" t="s">
        <v>55</v>
      </c>
      <c r="O344" t="s">
        <v>42</v>
      </c>
      <c r="P344" t="s">
        <v>56</v>
      </c>
      <c r="Q344" t="s">
        <v>57</v>
      </c>
      <c r="R344" t="s">
        <v>45</v>
      </c>
      <c r="S344" t="s">
        <v>46</v>
      </c>
      <c r="T344" t="s">
        <v>58</v>
      </c>
      <c r="U344">
        <v>5</v>
      </c>
      <c r="V344" t="s">
        <v>108</v>
      </c>
      <c r="W344" t="s">
        <v>133</v>
      </c>
      <c r="X344" t="s">
        <v>251</v>
      </c>
      <c r="Y344">
        <v>1</v>
      </c>
      <c r="Z344">
        <v>3</v>
      </c>
      <c r="AA344">
        <v>48</v>
      </c>
      <c r="AB344">
        <v>1.288</v>
      </c>
      <c r="AC344" t="s">
        <v>133</v>
      </c>
      <c r="AD344">
        <v>4</v>
      </c>
      <c r="AE344">
        <v>1</v>
      </c>
      <c r="AF344">
        <v>0</v>
      </c>
      <c r="AG344">
        <v>2.5870000000000002</v>
      </c>
      <c r="AH344">
        <v>0.05</v>
      </c>
      <c r="AI344">
        <v>1.2869999999999999</v>
      </c>
    </row>
    <row r="345" spans="1:35" x14ac:dyDescent="0.35">
      <c r="A345">
        <v>202</v>
      </c>
      <c r="B345">
        <v>202</v>
      </c>
      <c r="C345" t="s">
        <v>38</v>
      </c>
      <c r="D345" t="s">
        <v>39</v>
      </c>
      <c r="E345">
        <v>2</v>
      </c>
      <c r="F345" t="s">
        <v>373</v>
      </c>
      <c r="G345">
        <v>2</v>
      </c>
      <c r="H345">
        <v>6</v>
      </c>
      <c r="I345">
        <v>3</v>
      </c>
      <c r="J345">
        <v>8</v>
      </c>
      <c r="K345">
        <v>42</v>
      </c>
      <c r="L345">
        <v>42</v>
      </c>
      <c r="M345">
        <v>2</v>
      </c>
      <c r="N345" t="s">
        <v>113</v>
      </c>
      <c r="O345" t="s">
        <v>42</v>
      </c>
      <c r="P345" t="s">
        <v>102</v>
      </c>
      <c r="Q345" t="s">
        <v>103</v>
      </c>
      <c r="R345" t="s">
        <v>80</v>
      </c>
      <c r="S345" t="s">
        <v>81</v>
      </c>
      <c r="T345" t="s">
        <v>114</v>
      </c>
      <c r="U345">
        <v>4</v>
      </c>
      <c r="V345" t="s">
        <v>122</v>
      </c>
      <c r="W345" t="s">
        <v>255</v>
      </c>
      <c r="X345" t="s">
        <v>187</v>
      </c>
      <c r="Y345">
        <v>2</v>
      </c>
      <c r="Z345">
        <v>3</v>
      </c>
      <c r="AA345">
        <v>48</v>
      </c>
      <c r="AB345">
        <v>1.278</v>
      </c>
      <c r="AC345" t="s">
        <v>122</v>
      </c>
      <c r="AD345">
        <v>3</v>
      </c>
      <c r="AE345">
        <v>1</v>
      </c>
      <c r="AF345">
        <v>0</v>
      </c>
      <c r="AG345">
        <v>2.2080000000000002</v>
      </c>
      <c r="AH345">
        <v>0.23300000000000001</v>
      </c>
      <c r="AI345">
        <v>1.274</v>
      </c>
    </row>
    <row r="346" spans="1:35" x14ac:dyDescent="0.35">
      <c r="A346">
        <v>202</v>
      </c>
      <c r="B346">
        <v>202</v>
      </c>
      <c r="C346" t="s">
        <v>38</v>
      </c>
      <c r="D346" t="s">
        <v>39</v>
      </c>
      <c r="E346">
        <v>2</v>
      </c>
      <c r="F346" t="s">
        <v>373</v>
      </c>
      <c r="G346">
        <v>2</v>
      </c>
      <c r="H346">
        <v>6</v>
      </c>
      <c r="I346">
        <v>3</v>
      </c>
      <c r="J346">
        <v>9</v>
      </c>
      <c r="K346">
        <v>11</v>
      </c>
      <c r="L346">
        <v>11</v>
      </c>
      <c r="M346">
        <v>1</v>
      </c>
      <c r="N346" t="s">
        <v>77</v>
      </c>
      <c r="O346" t="s">
        <v>42</v>
      </c>
      <c r="P346" t="s">
        <v>78</v>
      </c>
      <c r="Q346" t="s">
        <v>79</v>
      </c>
      <c r="R346" t="s">
        <v>80</v>
      </c>
      <c r="S346" t="s">
        <v>81</v>
      </c>
      <c r="T346" t="s">
        <v>82</v>
      </c>
      <c r="U346">
        <v>5</v>
      </c>
      <c r="V346" t="s">
        <v>96</v>
      </c>
      <c r="W346" t="s">
        <v>173</v>
      </c>
      <c r="X346" t="s">
        <v>222</v>
      </c>
      <c r="Y346">
        <v>1</v>
      </c>
      <c r="Z346">
        <v>3</v>
      </c>
      <c r="AA346">
        <v>48</v>
      </c>
      <c r="AB346">
        <v>1.726</v>
      </c>
      <c r="AC346" t="s">
        <v>96</v>
      </c>
      <c r="AD346">
        <v>2</v>
      </c>
      <c r="AE346">
        <v>4</v>
      </c>
      <c r="AF346">
        <v>0</v>
      </c>
      <c r="AG346">
        <v>2.9380000000000002</v>
      </c>
      <c r="AH346">
        <v>0.1</v>
      </c>
      <c r="AI346">
        <v>1.724</v>
      </c>
    </row>
    <row r="347" spans="1:35" x14ac:dyDescent="0.35">
      <c r="A347">
        <v>202</v>
      </c>
      <c r="B347">
        <v>202</v>
      </c>
      <c r="C347" t="s">
        <v>38</v>
      </c>
      <c r="D347" t="s">
        <v>39</v>
      </c>
      <c r="E347">
        <v>2</v>
      </c>
      <c r="F347" t="s">
        <v>373</v>
      </c>
      <c r="G347">
        <v>2</v>
      </c>
      <c r="H347">
        <v>6</v>
      </c>
      <c r="I347">
        <v>3</v>
      </c>
      <c r="J347">
        <v>10</v>
      </c>
      <c r="K347">
        <v>47</v>
      </c>
      <c r="L347">
        <v>47</v>
      </c>
      <c r="M347">
        <v>2</v>
      </c>
      <c r="N347" t="s">
        <v>87</v>
      </c>
      <c r="O347" t="s">
        <v>42</v>
      </c>
      <c r="P347" t="s">
        <v>50</v>
      </c>
      <c r="Q347" t="s">
        <v>51</v>
      </c>
      <c r="R347" t="s">
        <v>45</v>
      </c>
      <c r="S347" t="s">
        <v>46</v>
      </c>
      <c r="T347" t="s">
        <v>88</v>
      </c>
      <c r="U347">
        <v>2</v>
      </c>
      <c r="V347" t="s">
        <v>104</v>
      </c>
      <c r="W347" t="s">
        <v>219</v>
      </c>
      <c r="X347" t="s">
        <v>175</v>
      </c>
      <c r="Y347">
        <v>2</v>
      </c>
      <c r="Z347">
        <v>3</v>
      </c>
      <c r="AA347">
        <v>48</v>
      </c>
      <c r="AB347">
        <v>1.6080000000000001</v>
      </c>
      <c r="AC347" t="s">
        <v>104</v>
      </c>
      <c r="AD347">
        <v>3</v>
      </c>
      <c r="AE347">
        <v>5</v>
      </c>
      <c r="AF347">
        <v>0</v>
      </c>
      <c r="AG347">
        <v>2.246</v>
      </c>
      <c r="AH347">
        <v>0.5</v>
      </c>
      <c r="AI347">
        <v>1.607</v>
      </c>
    </row>
    <row r="348" spans="1:35" x14ac:dyDescent="0.35">
      <c r="A348">
        <v>202</v>
      </c>
      <c r="B348">
        <v>202</v>
      </c>
      <c r="C348" t="s">
        <v>38</v>
      </c>
      <c r="D348" t="s">
        <v>39</v>
      </c>
      <c r="E348">
        <v>2</v>
      </c>
      <c r="F348" t="s">
        <v>373</v>
      </c>
      <c r="G348">
        <v>2</v>
      </c>
      <c r="H348">
        <v>6</v>
      </c>
      <c r="I348">
        <v>3</v>
      </c>
      <c r="J348">
        <v>11</v>
      </c>
      <c r="K348">
        <v>46</v>
      </c>
      <c r="L348">
        <v>46</v>
      </c>
      <c r="M348">
        <v>2</v>
      </c>
      <c r="N348" t="s">
        <v>115</v>
      </c>
      <c r="O348" t="s">
        <v>42</v>
      </c>
      <c r="P348" t="s">
        <v>84</v>
      </c>
      <c r="Q348" t="s">
        <v>85</v>
      </c>
      <c r="R348" t="s">
        <v>52</v>
      </c>
      <c r="S348" t="s">
        <v>53</v>
      </c>
      <c r="T348" t="s">
        <v>116</v>
      </c>
      <c r="U348">
        <v>2</v>
      </c>
      <c r="V348" t="s">
        <v>54</v>
      </c>
      <c r="W348" t="s">
        <v>155</v>
      </c>
      <c r="X348" t="s">
        <v>245</v>
      </c>
      <c r="Y348">
        <v>2</v>
      </c>
      <c r="Z348">
        <v>3</v>
      </c>
      <c r="AA348">
        <v>48</v>
      </c>
      <c r="AB348">
        <v>1.476</v>
      </c>
      <c r="AC348" t="s">
        <v>48</v>
      </c>
      <c r="AD348">
        <v>0</v>
      </c>
      <c r="AE348">
        <v>0</v>
      </c>
      <c r="AF348">
        <v>0</v>
      </c>
      <c r="AG348">
        <v>-1</v>
      </c>
      <c r="AH348">
        <v>0.23300000000000001</v>
      </c>
      <c r="AI348">
        <v>1.472</v>
      </c>
    </row>
    <row r="349" spans="1:35" x14ac:dyDescent="0.35">
      <c r="A349">
        <v>202</v>
      </c>
      <c r="B349">
        <v>202</v>
      </c>
      <c r="C349" t="s">
        <v>38</v>
      </c>
      <c r="D349" t="s">
        <v>39</v>
      </c>
      <c r="E349">
        <v>2</v>
      </c>
      <c r="F349" t="s">
        <v>373</v>
      </c>
      <c r="G349">
        <v>2</v>
      </c>
      <c r="H349">
        <v>6</v>
      </c>
      <c r="I349">
        <v>3</v>
      </c>
      <c r="J349">
        <v>12</v>
      </c>
      <c r="K349">
        <v>8</v>
      </c>
      <c r="L349">
        <v>8</v>
      </c>
      <c r="M349">
        <v>1</v>
      </c>
      <c r="N349" t="s">
        <v>117</v>
      </c>
      <c r="O349" t="s">
        <v>42</v>
      </c>
      <c r="P349" t="s">
        <v>43</v>
      </c>
      <c r="Q349" t="s">
        <v>44</v>
      </c>
      <c r="R349" t="s">
        <v>52</v>
      </c>
      <c r="S349" t="s">
        <v>53</v>
      </c>
      <c r="T349" t="s">
        <v>118</v>
      </c>
      <c r="U349">
        <v>5</v>
      </c>
      <c r="V349" t="s">
        <v>47</v>
      </c>
      <c r="W349" t="s">
        <v>243</v>
      </c>
      <c r="X349" t="s">
        <v>145</v>
      </c>
      <c r="Y349">
        <v>1</v>
      </c>
      <c r="Z349">
        <v>3</v>
      </c>
      <c r="AA349">
        <v>48</v>
      </c>
      <c r="AB349">
        <v>1.228</v>
      </c>
      <c r="AC349" t="s">
        <v>145</v>
      </c>
      <c r="AD349">
        <v>4</v>
      </c>
      <c r="AE349">
        <v>4</v>
      </c>
      <c r="AF349">
        <v>0</v>
      </c>
      <c r="AG349">
        <v>3.1930000000000001</v>
      </c>
      <c r="AH349">
        <v>0.55000000000000004</v>
      </c>
      <c r="AI349">
        <v>1.2270000000000001</v>
      </c>
    </row>
    <row r="350" spans="1:35" x14ac:dyDescent="0.35">
      <c r="A350">
        <v>202</v>
      </c>
      <c r="B350">
        <v>202</v>
      </c>
      <c r="C350" t="s">
        <v>38</v>
      </c>
      <c r="D350" t="s">
        <v>39</v>
      </c>
      <c r="E350">
        <v>2</v>
      </c>
      <c r="F350" t="s">
        <v>373</v>
      </c>
      <c r="G350">
        <v>2</v>
      </c>
      <c r="H350">
        <v>6</v>
      </c>
      <c r="I350">
        <v>3</v>
      </c>
      <c r="J350">
        <v>13</v>
      </c>
      <c r="K350">
        <v>39</v>
      </c>
      <c r="L350">
        <v>39</v>
      </c>
      <c r="M350">
        <v>2</v>
      </c>
      <c r="N350" t="s">
        <v>73</v>
      </c>
      <c r="O350" t="s">
        <v>42</v>
      </c>
      <c r="P350" t="s">
        <v>74</v>
      </c>
      <c r="Q350" t="s">
        <v>75</v>
      </c>
      <c r="R350" t="s">
        <v>45</v>
      </c>
      <c r="S350" t="s">
        <v>46</v>
      </c>
      <c r="T350" t="s">
        <v>76</v>
      </c>
      <c r="U350">
        <v>4</v>
      </c>
      <c r="V350" t="s">
        <v>110</v>
      </c>
      <c r="W350" t="s">
        <v>151</v>
      </c>
      <c r="X350" t="s">
        <v>253</v>
      </c>
      <c r="Y350">
        <v>2</v>
      </c>
      <c r="Z350">
        <v>3</v>
      </c>
      <c r="AA350">
        <v>48</v>
      </c>
      <c r="AB350">
        <v>1.389</v>
      </c>
      <c r="AC350" t="s">
        <v>253</v>
      </c>
      <c r="AD350">
        <v>4</v>
      </c>
      <c r="AE350">
        <v>1</v>
      </c>
      <c r="AF350">
        <v>0</v>
      </c>
      <c r="AG350">
        <v>1.3560000000000001</v>
      </c>
      <c r="AH350">
        <v>6.6000000000000003E-2</v>
      </c>
      <c r="AI350">
        <v>1.389</v>
      </c>
    </row>
    <row r="351" spans="1:35" x14ac:dyDescent="0.35">
      <c r="A351">
        <v>202</v>
      </c>
      <c r="B351">
        <v>202</v>
      </c>
      <c r="C351" t="s">
        <v>38</v>
      </c>
      <c r="D351" t="s">
        <v>39</v>
      </c>
      <c r="E351">
        <v>2</v>
      </c>
      <c r="F351" t="s">
        <v>373</v>
      </c>
      <c r="G351">
        <v>2</v>
      </c>
      <c r="H351">
        <v>6</v>
      </c>
      <c r="I351">
        <v>3</v>
      </c>
      <c r="J351">
        <v>14</v>
      </c>
      <c r="K351">
        <v>5</v>
      </c>
      <c r="L351">
        <v>5</v>
      </c>
      <c r="M351">
        <v>1</v>
      </c>
      <c r="N351" t="s">
        <v>59</v>
      </c>
      <c r="O351" t="s">
        <v>42</v>
      </c>
      <c r="P351" t="s">
        <v>60</v>
      </c>
      <c r="Q351" t="s">
        <v>61</v>
      </c>
      <c r="R351" t="s">
        <v>62</v>
      </c>
      <c r="S351" t="s">
        <v>63</v>
      </c>
      <c r="T351" t="s">
        <v>64</v>
      </c>
      <c r="U351">
        <v>2</v>
      </c>
      <c r="V351" t="s">
        <v>90</v>
      </c>
      <c r="W351" t="s">
        <v>257</v>
      </c>
      <c r="X351" t="s">
        <v>137</v>
      </c>
      <c r="Y351">
        <v>1</v>
      </c>
      <c r="Z351">
        <v>3</v>
      </c>
      <c r="AA351">
        <v>48</v>
      </c>
      <c r="AB351">
        <v>1.488</v>
      </c>
      <c r="AC351" t="s">
        <v>64</v>
      </c>
      <c r="AD351">
        <v>1</v>
      </c>
      <c r="AE351">
        <v>2</v>
      </c>
      <c r="AF351">
        <v>1</v>
      </c>
      <c r="AG351">
        <v>1.401</v>
      </c>
      <c r="AH351">
        <v>0.48299999999999998</v>
      </c>
      <c r="AI351">
        <v>1.484</v>
      </c>
    </row>
    <row r="352" spans="1:35" x14ac:dyDescent="0.35">
      <c r="A352">
        <v>202</v>
      </c>
      <c r="B352">
        <v>202</v>
      </c>
      <c r="C352" t="s">
        <v>38</v>
      </c>
      <c r="D352" t="s">
        <v>39</v>
      </c>
      <c r="E352">
        <v>2</v>
      </c>
      <c r="F352" t="s">
        <v>373</v>
      </c>
      <c r="G352">
        <v>2</v>
      </c>
      <c r="H352">
        <v>6</v>
      </c>
      <c r="I352">
        <v>3</v>
      </c>
      <c r="J352">
        <v>15</v>
      </c>
      <c r="K352">
        <v>4</v>
      </c>
      <c r="L352">
        <v>4</v>
      </c>
      <c r="M352">
        <v>1</v>
      </c>
      <c r="N352" t="s">
        <v>69</v>
      </c>
      <c r="O352" t="s">
        <v>42</v>
      </c>
      <c r="P352" t="s">
        <v>70</v>
      </c>
      <c r="Q352" t="s">
        <v>71</v>
      </c>
      <c r="R352" t="s">
        <v>62</v>
      </c>
      <c r="S352" t="s">
        <v>63</v>
      </c>
      <c r="T352" t="s">
        <v>72</v>
      </c>
      <c r="U352">
        <v>5</v>
      </c>
      <c r="V352" t="s">
        <v>64</v>
      </c>
      <c r="W352" t="s">
        <v>230</v>
      </c>
      <c r="X352" t="s">
        <v>141</v>
      </c>
      <c r="Y352">
        <v>2</v>
      </c>
      <c r="Z352">
        <v>3</v>
      </c>
      <c r="AA352">
        <v>48</v>
      </c>
      <c r="AB352">
        <v>1.5369999999999999</v>
      </c>
      <c r="AC352" t="s">
        <v>72</v>
      </c>
      <c r="AD352">
        <v>1</v>
      </c>
      <c r="AE352">
        <v>5</v>
      </c>
      <c r="AF352">
        <v>1</v>
      </c>
      <c r="AG352">
        <v>2.92</v>
      </c>
      <c r="AH352">
        <v>0.38300000000000001</v>
      </c>
      <c r="AI352">
        <v>1.534</v>
      </c>
    </row>
    <row r="353" spans="1:35" x14ac:dyDescent="0.35">
      <c r="A353">
        <v>202</v>
      </c>
      <c r="B353">
        <v>202</v>
      </c>
      <c r="C353" t="s">
        <v>38</v>
      </c>
      <c r="D353" t="s">
        <v>39</v>
      </c>
      <c r="E353">
        <v>2</v>
      </c>
      <c r="F353" t="s">
        <v>373</v>
      </c>
      <c r="G353">
        <v>2</v>
      </c>
      <c r="H353">
        <v>6</v>
      </c>
      <c r="I353">
        <v>3</v>
      </c>
      <c r="J353">
        <v>16</v>
      </c>
      <c r="K353">
        <v>38</v>
      </c>
      <c r="L353">
        <v>38</v>
      </c>
      <c r="M353">
        <v>2</v>
      </c>
      <c r="N353" t="s">
        <v>65</v>
      </c>
      <c r="O353" t="s">
        <v>42</v>
      </c>
      <c r="P353" t="s">
        <v>66</v>
      </c>
      <c r="Q353" t="s">
        <v>67</v>
      </c>
      <c r="R353" t="s">
        <v>62</v>
      </c>
      <c r="S353" t="s">
        <v>63</v>
      </c>
      <c r="T353" t="s">
        <v>68</v>
      </c>
      <c r="U353">
        <v>4</v>
      </c>
      <c r="V353" t="s">
        <v>120</v>
      </c>
      <c r="W353" t="s">
        <v>128</v>
      </c>
      <c r="X353" t="s">
        <v>238</v>
      </c>
      <c r="Y353">
        <v>1</v>
      </c>
      <c r="Z353">
        <v>3</v>
      </c>
      <c r="AA353">
        <v>48</v>
      </c>
      <c r="AB353">
        <v>1.1859999999999999</v>
      </c>
      <c r="AC353" t="s">
        <v>120</v>
      </c>
      <c r="AD353">
        <v>2</v>
      </c>
      <c r="AE353">
        <v>2</v>
      </c>
      <c r="AF353">
        <v>0</v>
      </c>
      <c r="AG353">
        <v>1.4359999999999999</v>
      </c>
      <c r="AH353">
        <v>0.3</v>
      </c>
      <c r="AI353">
        <v>1.19</v>
      </c>
    </row>
    <row r="354" spans="1:35" x14ac:dyDescent="0.35">
      <c r="A354">
        <v>202</v>
      </c>
      <c r="B354">
        <v>202</v>
      </c>
      <c r="C354" t="s">
        <v>38</v>
      </c>
      <c r="D354" t="s">
        <v>39</v>
      </c>
      <c r="E354">
        <v>2</v>
      </c>
      <c r="F354" t="s">
        <v>373</v>
      </c>
      <c r="G354">
        <v>2</v>
      </c>
      <c r="H354">
        <v>6</v>
      </c>
      <c r="I354">
        <v>3</v>
      </c>
      <c r="J354">
        <v>17</v>
      </c>
      <c r="K354">
        <v>12</v>
      </c>
      <c r="L354">
        <v>12</v>
      </c>
      <c r="M354">
        <v>1</v>
      </c>
      <c r="N354" t="s">
        <v>95</v>
      </c>
      <c r="O354" t="s">
        <v>42</v>
      </c>
      <c r="P354" t="s">
        <v>78</v>
      </c>
      <c r="Q354" t="s">
        <v>79</v>
      </c>
      <c r="R354" t="s">
        <v>52</v>
      </c>
      <c r="S354" t="s">
        <v>53</v>
      </c>
      <c r="T354" t="s">
        <v>96</v>
      </c>
      <c r="U354">
        <v>5</v>
      </c>
      <c r="V354" t="s">
        <v>106</v>
      </c>
      <c r="W354" t="s">
        <v>159</v>
      </c>
      <c r="X354" t="s">
        <v>228</v>
      </c>
      <c r="Y354">
        <v>2</v>
      </c>
      <c r="Z354">
        <v>3</v>
      </c>
      <c r="AA354">
        <v>48</v>
      </c>
      <c r="AB354">
        <v>1.3180000000000001</v>
      </c>
      <c r="AC354" t="s">
        <v>159</v>
      </c>
      <c r="AD354">
        <v>4</v>
      </c>
      <c r="AE354">
        <v>4</v>
      </c>
      <c r="AF354">
        <v>0</v>
      </c>
      <c r="AG354">
        <v>1.117</v>
      </c>
      <c r="AH354">
        <v>0.3</v>
      </c>
      <c r="AI354">
        <v>1.3169999999999999</v>
      </c>
    </row>
    <row r="355" spans="1:35" x14ac:dyDescent="0.35">
      <c r="A355">
        <v>202</v>
      </c>
      <c r="B355">
        <v>202</v>
      </c>
      <c r="C355" t="s">
        <v>38</v>
      </c>
      <c r="D355" t="s">
        <v>39</v>
      </c>
      <c r="E355">
        <v>2</v>
      </c>
      <c r="F355" t="s">
        <v>373</v>
      </c>
      <c r="G355">
        <v>2</v>
      </c>
      <c r="H355">
        <v>6</v>
      </c>
      <c r="I355">
        <v>3</v>
      </c>
      <c r="J355">
        <v>18</v>
      </c>
      <c r="K355">
        <v>3</v>
      </c>
      <c r="L355">
        <v>3</v>
      </c>
      <c r="M355">
        <v>1</v>
      </c>
      <c r="N355" t="s">
        <v>121</v>
      </c>
      <c r="O355" t="s">
        <v>42</v>
      </c>
      <c r="P355" t="s">
        <v>70</v>
      </c>
      <c r="Q355" t="s">
        <v>71</v>
      </c>
      <c r="R355" t="s">
        <v>80</v>
      </c>
      <c r="S355" t="s">
        <v>81</v>
      </c>
      <c r="T355" t="s">
        <v>122</v>
      </c>
      <c r="U355">
        <v>4</v>
      </c>
      <c r="V355" t="s">
        <v>72</v>
      </c>
      <c r="W355" t="s">
        <v>197</v>
      </c>
      <c r="X355" t="s">
        <v>249</v>
      </c>
      <c r="Y355">
        <v>1</v>
      </c>
      <c r="Z355">
        <v>3</v>
      </c>
      <c r="AA355">
        <v>48</v>
      </c>
      <c r="AB355">
        <v>1.5469999999999999</v>
      </c>
      <c r="AC355" t="s">
        <v>122</v>
      </c>
      <c r="AD355">
        <v>1</v>
      </c>
      <c r="AE355">
        <v>4</v>
      </c>
      <c r="AF355">
        <v>1</v>
      </c>
      <c r="AG355">
        <v>1.9650000000000001</v>
      </c>
      <c r="AH355">
        <v>0.26600000000000001</v>
      </c>
      <c r="AI355">
        <v>1.542</v>
      </c>
    </row>
    <row r="356" spans="1:35" x14ac:dyDescent="0.35">
      <c r="A356">
        <v>202</v>
      </c>
      <c r="B356">
        <v>202</v>
      </c>
      <c r="C356" t="s">
        <v>38</v>
      </c>
      <c r="D356" t="s">
        <v>39</v>
      </c>
      <c r="E356">
        <v>2</v>
      </c>
      <c r="F356" t="s">
        <v>373</v>
      </c>
      <c r="G356">
        <v>2</v>
      </c>
      <c r="H356">
        <v>6</v>
      </c>
      <c r="I356">
        <v>3</v>
      </c>
      <c r="J356">
        <v>19</v>
      </c>
      <c r="K356">
        <v>45</v>
      </c>
      <c r="L356">
        <v>45</v>
      </c>
      <c r="M356">
        <v>2</v>
      </c>
      <c r="N356" t="s">
        <v>83</v>
      </c>
      <c r="O356" t="s">
        <v>42</v>
      </c>
      <c r="P356" t="s">
        <v>84</v>
      </c>
      <c r="Q356" t="s">
        <v>85</v>
      </c>
      <c r="R356" t="s">
        <v>62</v>
      </c>
      <c r="S356" t="s">
        <v>63</v>
      </c>
      <c r="T356" t="s">
        <v>86</v>
      </c>
      <c r="U356">
        <v>1</v>
      </c>
      <c r="V356" t="s">
        <v>116</v>
      </c>
      <c r="W356" t="s">
        <v>225</v>
      </c>
      <c r="X356" t="s">
        <v>195</v>
      </c>
      <c r="Y356">
        <v>1</v>
      </c>
      <c r="Z356">
        <v>3</v>
      </c>
      <c r="AA356">
        <v>48</v>
      </c>
      <c r="AB356">
        <v>1.446</v>
      </c>
      <c r="AC356" t="s">
        <v>195</v>
      </c>
      <c r="AD356">
        <v>4</v>
      </c>
      <c r="AE356">
        <v>4</v>
      </c>
      <c r="AF356">
        <v>0</v>
      </c>
      <c r="AG356">
        <v>2.5609999999999999</v>
      </c>
      <c r="AH356">
        <v>0.05</v>
      </c>
      <c r="AI356">
        <v>1.446</v>
      </c>
    </row>
    <row r="357" spans="1:35" x14ac:dyDescent="0.35">
      <c r="A357">
        <v>202</v>
      </c>
      <c r="B357">
        <v>202</v>
      </c>
      <c r="C357" t="s">
        <v>38</v>
      </c>
      <c r="D357" t="s">
        <v>39</v>
      </c>
      <c r="E357">
        <v>2</v>
      </c>
      <c r="F357" t="s">
        <v>373</v>
      </c>
      <c r="G357">
        <v>2</v>
      </c>
      <c r="H357">
        <v>6</v>
      </c>
      <c r="I357">
        <v>3</v>
      </c>
      <c r="J357">
        <v>20</v>
      </c>
      <c r="K357">
        <v>40</v>
      </c>
      <c r="L357">
        <v>40</v>
      </c>
      <c r="M357">
        <v>2</v>
      </c>
      <c r="N357" t="s">
        <v>105</v>
      </c>
      <c r="O357" t="s">
        <v>42</v>
      </c>
      <c r="P357" t="s">
        <v>74</v>
      </c>
      <c r="Q357" t="s">
        <v>75</v>
      </c>
      <c r="R357" t="s">
        <v>52</v>
      </c>
      <c r="S357" t="s">
        <v>53</v>
      </c>
      <c r="T357" t="s">
        <v>106</v>
      </c>
      <c r="U357">
        <v>1</v>
      </c>
      <c r="V357" t="s">
        <v>76</v>
      </c>
      <c r="W357" t="s">
        <v>179</v>
      </c>
      <c r="X357" t="s">
        <v>207</v>
      </c>
      <c r="Y357">
        <v>1</v>
      </c>
      <c r="Z357">
        <v>3</v>
      </c>
      <c r="AA357">
        <v>48</v>
      </c>
      <c r="AB357">
        <v>1.2769999999999999</v>
      </c>
      <c r="AC357" t="s">
        <v>207</v>
      </c>
      <c r="AD357">
        <v>4</v>
      </c>
      <c r="AE357">
        <v>5</v>
      </c>
      <c r="AF357">
        <v>0</v>
      </c>
      <c r="AG357">
        <v>1.47</v>
      </c>
      <c r="AH357">
        <v>8.3000000000000004E-2</v>
      </c>
      <c r="AI357">
        <v>1.2749999999999999</v>
      </c>
    </row>
    <row r="358" spans="1:35" x14ac:dyDescent="0.35">
      <c r="A358">
        <v>202</v>
      </c>
      <c r="B358">
        <v>202</v>
      </c>
      <c r="C358" t="s">
        <v>38</v>
      </c>
      <c r="D358" t="s">
        <v>39</v>
      </c>
      <c r="E358">
        <v>2</v>
      </c>
      <c r="F358" t="s">
        <v>373</v>
      </c>
      <c r="G358">
        <v>2</v>
      </c>
      <c r="H358">
        <v>6</v>
      </c>
      <c r="I358">
        <v>3</v>
      </c>
      <c r="J358">
        <v>21</v>
      </c>
      <c r="K358">
        <v>10</v>
      </c>
      <c r="L358">
        <v>10</v>
      </c>
      <c r="M358">
        <v>1</v>
      </c>
      <c r="N358" t="s">
        <v>107</v>
      </c>
      <c r="O358" t="s">
        <v>42</v>
      </c>
      <c r="P358" t="s">
        <v>56</v>
      </c>
      <c r="Q358" t="s">
        <v>57</v>
      </c>
      <c r="R358" t="s">
        <v>62</v>
      </c>
      <c r="S358" t="s">
        <v>63</v>
      </c>
      <c r="T358" t="s">
        <v>108</v>
      </c>
      <c r="U358">
        <v>1</v>
      </c>
      <c r="V358" t="s">
        <v>86</v>
      </c>
      <c r="W358" t="s">
        <v>169</v>
      </c>
      <c r="X358" t="s">
        <v>204</v>
      </c>
      <c r="Y358">
        <v>2</v>
      </c>
      <c r="Z358">
        <v>3</v>
      </c>
      <c r="AA358">
        <v>48</v>
      </c>
      <c r="AB358">
        <v>1.4159999999999999</v>
      </c>
      <c r="AC358" t="s">
        <v>169</v>
      </c>
      <c r="AD358">
        <v>4</v>
      </c>
      <c r="AE358">
        <v>4</v>
      </c>
      <c r="AF358">
        <v>0</v>
      </c>
      <c r="AG358">
        <v>2.7450000000000001</v>
      </c>
      <c r="AH358">
        <v>0.4</v>
      </c>
      <c r="AI358">
        <v>1.415</v>
      </c>
    </row>
    <row r="359" spans="1:35" x14ac:dyDescent="0.35">
      <c r="A359">
        <v>202</v>
      </c>
      <c r="B359">
        <v>202</v>
      </c>
      <c r="C359" t="s">
        <v>38</v>
      </c>
      <c r="D359" t="s">
        <v>39</v>
      </c>
      <c r="E359">
        <v>2</v>
      </c>
      <c r="F359" t="s">
        <v>373</v>
      </c>
      <c r="G359">
        <v>2</v>
      </c>
      <c r="H359">
        <v>6</v>
      </c>
      <c r="I359">
        <v>3</v>
      </c>
      <c r="J359">
        <v>22</v>
      </c>
      <c r="K359">
        <v>1</v>
      </c>
      <c r="L359">
        <v>1</v>
      </c>
      <c r="M359">
        <v>1</v>
      </c>
      <c r="N359" t="s">
        <v>109</v>
      </c>
      <c r="O359" t="s">
        <v>42</v>
      </c>
      <c r="P359" t="s">
        <v>98</v>
      </c>
      <c r="Q359" t="s">
        <v>99</v>
      </c>
      <c r="R359" t="s">
        <v>45</v>
      </c>
      <c r="S359" t="s">
        <v>46</v>
      </c>
      <c r="T359" t="s">
        <v>110</v>
      </c>
      <c r="U359">
        <v>5</v>
      </c>
      <c r="V359" t="s">
        <v>100</v>
      </c>
      <c r="W359" t="s">
        <v>161</v>
      </c>
      <c r="X359" t="s">
        <v>216</v>
      </c>
      <c r="Y359">
        <v>1</v>
      </c>
      <c r="Z359">
        <v>3</v>
      </c>
      <c r="AA359">
        <v>48</v>
      </c>
      <c r="AB359">
        <v>1.3560000000000001</v>
      </c>
      <c r="AC359" t="s">
        <v>110</v>
      </c>
      <c r="AD359">
        <v>1</v>
      </c>
      <c r="AE359">
        <v>5</v>
      </c>
      <c r="AF359">
        <v>1</v>
      </c>
      <c r="AG359">
        <v>1.407</v>
      </c>
      <c r="AH359">
        <v>8.3000000000000004E-2</v>
      </c>
      <c r="AI359">
        <v>1.355</v>
      </c>
    </row>
    <row r="360" spans="1:35" x14ac:dyDescent="0.35">
      <c r="A360">
        <v>202</v>
      </c>
      <c r="B360">
        <v>202</v>
      </c>
      <c r="C360" t="s">
        <v>38</v>
      </c>
      <c r="D360" t="s">
        <v>39</v>
      </c>
      <c r="E360">
        <v>2</v>
      </c>
      <c r="F360" t="s">
        <v>373</v>
      </c>
      <c r="G360">
        <v>2</v>
      </c>
      <c r="H360">
        <v>6</v>
      </c>
      <c r="I360">
        <v>3</v>
      </c>
      <c r="J360">
        <v>23</v>
      </c>
      <c r="K360">
        <v>41</v>
      </c>
      <c r="L360">
        <v>41</v>
      </c>
      <c r="M360">
        <v>2</v>
      </c>
      <c r="N360" t="s">
        <v>101</v>
      </c>
      <c r="O360" t="s">
        <v>42</v>
      </c>
      <c r="P360" t="s">
        <v>102</v>
      </c>
      <c r="Q360" t="s">
        <v>103</v>
      </c>
      <c r="R360" t="s">
        <v>45</v>
      </c>
      <c r="S360" t="s">
        <v>46</v>
      </c>
      <c r="T360" t="s">
        <v>104</v>
      </c>
      <c r="U360">
        <v>2</v>
      </c>
      <c r="V360" t="s">
        <v>114</v>
      </c>
      <c r="W360" t="s">
        <v>183</v>
      </c>
      <c r="X360" t="s">
        <v>210</v>
      </c>
      <c r="Y360">
        <v>1</v>
      </c>
      <c r="Z360">
        <v>3</v>
      </c>
      <c r="AA360">
        <v>48</v>
      </c>
      <c r="AB360">
        <v>1.766</v>
      </c>
      <c r="AC360" t="s">
        <v>183</v>
      </c>
      <c r="AD360">
        <v>4</v>
      </c>
      <c r="AE360">
        <v>1</v>
      </c>
      <c r="AF360">
        <v>0</v>
      </c>
      <c r="AG360">
        <v>2.1389999999999998</v>
      </c>
      <c r="AH360">
        <v>1.7000000000000001E-2</v>
      </c>
      <c r="AI360">
        <v>1.76</v>
      </c>
    </row>
    <row r="361" spans="1:35" x14ac:dyDescent="0.35">
      <c r="A361">
        <v>202</v>
      </c>
      <c r="B361">
        <v>202</v>
      </c>
      <c r="C361" t="s">
        <v>38</v>
      </c>
      <c r="D361" t="s">
        <v>39</v>
      </c>
      <c r="E361">
        <v>2</v>
      </c>
      <c r="F361" t="s">
        <v>373</v>
      </c>
      <c r="G361">
        <v>2</v>
      </c>
      <c r="H361">
        <v>6</v>
      </c>
      <c r="I361">
        <v>3</v>
      </c>
      <c r="J361">
        <v>24</v>
      </c>
      <c r="K361">
        <v>44</v>
      </c>
      <c r="L361">
        <v>44</v>
      </c>
      <c r="M361">
        <v>2</v>
      </c>
      <c r="N361" t="s">
        <v>91</v>
      </c>
      <c r="O361" t="s">
        <v>42</v>
      </c>
      <c r="P361" t="s">
        <v>92</v>
      </c>
      <c r="Q361" t="s">
        <v>93</v>
      </c>
      <c r="R361" t="s">
        <v>62</v>
      </c>
      <c r="S361" t="s">
        <v>63</v>
      </c>
      <c r="T361" t="s">
        <v>94</v>
      </c>
      <c r="U361">
        <v>2</v>
      </c>
      <c r="V361" t="s">
        <v>68</v>
      </c>
      <c r="W361" t="s">
        <v>213</v>
      </c>
      <c r="X361" t="s">
        <v>199</v>
      </c>
      <c r="Y361">
        <v>2</v>
      </c>
      <c r="Z361">
        <v>3</v>
      </c>
      <c r="AA361">
        <v>48</v>
      </c>
      <c r="AB361">
        <v>1.458</v>
      </c>
      <c r="AC361" t="s">
        <v>199</v>
      </c>
      <c r="AD361">
        <v>4</v>
      </c>
      <c r="AE361">
        <v>4</v>
      </c>
      <c r="AF361">
        <v>0</v>
      </c>
      <c r="AG361">
        <v>1.8029999999999999</v>
      </c>
      <c r="AH361">
        <v>0.41599999999999998</v>
      </c>
      <c r="AI361">
        <v>1.46</v>
      </c>
    </row>
    <row r="362" spans="1:35" x14ac:dyDescent="0.35">
      <c r="A362">
        <v>202</v>
      </c>
      <c r="B362">
        <v>202</v>
      </c>
      <c r="C362" t="s">
        <v>38</v>
      </c>
      <c r="D362" t="s">
        <v>39</v>
      </c>
      <c r="E362">
        <v>2</v>
      </c>
      <c r="F362" t="s">
        <v>373</v>
      </c>
      <c r="G362">
        <v>2</v>
      </c>
      <c r="H362">
        <v>6</v>
      </c>
      <c r="I362">
        <v>3</v>
      </c>
      <c r="J362">
        <v>25</v>
      </c>
      <c r="K362">
        <v>51</v>
      </c>
      <c r="L362">
        <v>51</v>
      </c>
      <c r="M362">
        <v>2</v>
      </c>
      <c r="N362" t="s">
        <v>194</v>
      </c>
      <c r="O362" t="s">
        <v>124</v>
      </c>
      <c r="P362" t="s">
        <v>167</v>
      </c>
      <c r="Q362" t="s">
        <v>168</v>
      </c>
      <c r="R362" t="s">
        <v>127</v>
      </c>
      <c r="S362" t="s">
        <v>46</v>
      </c>
      <c r="T362" t="s">
        <v>195</v>
      </c>
      <c r="U362">
        <v>5</v>
      </c>
      <c r="V362" t="s">
        <v>173</v>
      </c>
      <c r="W362" t="s">
        <v>86</v>
      </c>
      <c r="X362" t="s">
        <v>247</v>
      </c>
      <c r="Y362">
        <v>2</v>
      </c>
      <c r="Z362">
        <v>3</v>
      </c>
      <c r="AA362">
        <v>48</v>
      </c>
      <c r="AB362">
        <v>1.5660000000000001</v>
      </c>
      <c r="AC362" t="s">
        <v>247</v>
      </c>
      <c r="AD362">
        <v>4</v>
      </c>
      <c r="AE362">
        <v>2</v>
      </c>
      <c r="AF362">
        <v>0</v>
      </c>
      <c r="AG362">
        <v>2.48</v>
      </c>
      <c r="AH362">
        <v>0.216</v>
      </c>
      <c r="AI362">
        <v>1.5660000000000001</v>
      </c>
    </row>
    <row r="363" spans="1:35" x14ac:dyDescent="0.35">
      <c r="A363">
        <v>202</v>
      </c>
      <c r="B363">
        <v>202</v>
      </c>
      <c r="C363" t="s">
        <v>38</v>
      </c>
      <c r="D363" t="s">
        <v>39</v>
      </c>
      <c r="E363">
        <v>2</v>
      </c>
      <c r="F363" t="s">
        <v>373</v>
      </c>
      <c r="G363">
        <v>2</v>
      </c>
      <c r="H363">
        <v>6</v>
      </c>
      <c r="I363">
        <v>3</v>
      </c>
      <c r="J363">
        <v>26</v>
      </c>
      <c r="K363">
        <v>56</v>
      </c>
      <c r="L363">
        <v>56</v>
      </c>
      <c r="M363">
        <v>2</v>
      </c>
      <c r="N363" t="s">
        <v>160</v>
      </c>
      <c r="O363" t="s">
        <v>124</v>
      </c>
      <c r="P363" t="s">
        <v>139</v>
      </c>
      <c r="Q363" t="s">
        <v>140</v>
      </c>
      <c r="R363" t="s">
        <v>147</v>
      </c>
      <c r="S363" t="s">
        <v>63</v>
      </c>
      <c r="T363" t="s">
        <v>161</v>
      </c>
      <c r="U363">
        <v>4</v>
      </c>
      <c r="V363" t="s">
        <v>141</v>
      </c>
      <c r="W363" t="s">
        <v>238</v>
      </c>
      <c r="X363" t="s">
        <v>90</v>
      </c>
      <c r="Y363">
        <v>1</v>
      </c>
      <c r="Z363">
        <v>3</v>
      </c>
      <c r="AA363">
        <v>48</v>
      </c>
      <c r="AB363">
        <v>1.476</v>
      </c>
      <c r="AC363" t="s">
        <v>161</v>
      </c>
      <c r="AD363">
        <v>1</v>
      </c>
      <c r="AE363">
        <v>4</v>
      </c>
      <c r="AF363">
        <v>1</v>
      </c>
      <c r="AG363">
        <v>2.6269999999999998</v>
      </c>
      <c r="AH363">
        <v>0.41699999999999998</v>
      </c>
      <c r="AI363">
        <v>1.4750000000000001</v>
      </c>
    </row>
    <row r="364" spans="1:35" x14ac:dyDescent="0.35">
      <c r="A364">
        <v>202</v>
      </c>
      <c r="B364">
        <v>202</v>
      </c>
      <c r="C364" t="s">
        <v>38</v>
      </c>
      <c r="D364" t="s">
        <v>39</v>
      </c>
      <c r="E364">
        <v>2</v>
      </c>
      <c r="F364" t="s">
        <v>373</v>
      </c>
      <c r="G364">
        <v>2</v>
      </c>
      <c r="H364">
        <v>6</v>
      </c>
      <c r="I364">
        <v>3</v>
      </c>
      <c r="J364">
        <v>27</v>
      </c>
      <c r="K364">
        <v>21</v>
      </c>
      <c r="L364">
        <v>21</v>
      </c>
      <c r="M364">
        <v>1</v>
      </c>
      <c r="N364" t="s">
        <v>123</v>
      </c>
      <c r="O364" t="s">
        <v>124</v>
      </c>
      <c r="P364" t="s">
        <v>125</v>
      </c>
      <c r="Q364" t="s">
        <v>126</v>
      </c>
      <c r="R364" t="s">
        <v>127</v>
      </c>
      <c r="S364" t="s">
        <v>46</v>
      </c>
      <c r="T364" t="s">
        <v>128</v>
      </c>
      <c r="U364">
        <v>5</v>
      </c>
      <c r="V364" t="s">
        <v>148</v>
      </c>
      <c r="W364" t="s">
        <v>228</v>
      </c>
      <c r="X364" t="s">
        <v>114</v>
      </c>
      <c r="Y364">
        <v>1</v>
      </c>
      <c r="Z364">
        <v>3</v>
      </c>
      <c r="AA364">
        <v>48</v>
      </c>
      <c r="AB364">
        <v>1.726</v>
      </c>
      <c r="AC364" t="s">
        <v>148</v>
      </c>
      <c r="AD364">
        <v>2</v>
      </c>
      <c r="AE364">
        <v>1</v>
      </c>
      <c r="AF364">
        <v>0</v>
      </c>
      <c r="AG364">
        <v>1.714</v>
      </c>
      <c r="AH364">
        <v>0.316</v>
      </c>
      <c r="AI364">
        <v>1.7210000000000001</v>
      </c>
    </row>
    <row r="365" spans="1:35" x14ac:dyDescent="0.35">
      <c r="A365">
        <v>202</v>
      </c>
      <c r="B365">
        <v>202</v>
      </c>
      <c r="C365" t="s">
        <v>38</v>
      </c>
      <c r="D365" t="s">
        <v>39</v>
      </c>
      <c r="E365">
        <v>2</v>
      </c>
      <c r="F365" t="s">
        <v>373</v>
      </c>
      <c r="G365">
        <v>2</v>
      </c>
      <c r="H365">
        <v>6</v>
      </c>
      <c r="I365">
        <v>3</v>
      </c>
      <c r="J365">
        <v>28</v>
      </c>
      <c r="K365">
        <v>19</v>
      </c>
      <c r="L365">
        <v>19</v>
      </c>
      <c r="M365">
        <v>1</v>
      </c>
      <c r="N365" t="s">
        <v>134</v>
      </c>
      <c r="O365" t="s">
        <v>124</v>
      </c>
      <c r="P365" t="s">
        <v>135</v>
      </c>
      <c r="Q365" t="s">
        <v>136</v>
      </c>
      <c r="R365" t="s">
        <v>127</v>
      </c>
      <c r="S365" t="s">
        <v>46</v>
      </c>
      <c r="T365" t="s">
        <v>137</v>
      </c>
      <c r="U365">
        <v>5</v>
      </c>
      <c r="V365" t="s">
        <v>189</v>
      </c>
      <c r="W365" t="s">
        <v>112</v>
      </c>
      <c r="X365" t="s">
        <v>241</v>
      </c>
      <c r="Y365">
        <v>2</v>
      </c>
      <c r="Z365">
        <v>3</v>
      </c>
      <c r="AA365">
        <v>48</v>
      </c>
      <c r="AB365">
        <v>1.488</v>
      </c>
      <c r="AC365" t="s">
        <v>137</v>
      </c>
      <c r="AD365">
        <v>1</v>
      </c>
      <c r="AE365">
        <v>5</v>
      </c>
      <c r="AF365">
        <v>1</v>
      </c>
      <c r="AG365">
        <v>1.431</v>
      </c>
      <c r="AH365">
        <v>0.317</v>
      </c>
      <c r="AI365">
        <v>1.4850000000000001</v>
      </c>
    </row>
    <row r="366" spans="1:35" x14ac:dyDescent="0.35">
      <c r="A366">
        <v>202</v>
      </c>
      <c r="B366">
        <v>202</v>
      </c>
      <c r="C366" t="s">
        <v>38</v>
      </c>
      <c r="D366" t="s">
        <v>39</v>
      </c>
      <c r="E366">
        <v>2</v>
      </c>
      <c r="F366" t="s">
        <v>373</v>
      </c>
      <c r="G366">
        <v>2</v>
      </c>
      <c r="H366">
        <v>6</v>
      </c>
      <c r="I366">
        <v>3</v>
      </c>
      <c r="J366">
        <v>29</v>
      </c>
      <c r="K366">
        <v>54</v>
      </c>
      <c r="L366">
        <v>54</v>
      </c>
      <c r="M366">
        <v>2</v>
      </c>
      <c r="N366" t="s">
        <v>142</v>
      </c>
      <c r="O366" t="s">
        <v>124</v>
      </c>
      <c r="P366" t="s">
        <v>143</v>
      </c>
      <c r="Q366" t="s">
        <v>144</v>
      </c>
      <c r="R366" t="s">
        <v>132</v>
      </c>
      <c r="S366" t="s">
        <v>81</v>
      </c>
      <c r="T366" t="s">
        <v>145</v>
      </c>
      <c r="U366">
        <v>2</v>
      </c>
      <c r="V366" t="s">
        <v>133</v>
      </c>
      <c r="W366" t="s">
        <v>249</v>
      </c>
      <c r="X366" t="s">
        <v>88</v>
      </c>
      <c r="Y366">
        <v>2</v>
      </c>
      <c r="Z366">
        <v>3</v>
      </c>
      <c r="AA366">
        <v>48</v>
      </c>
      <c r="AB366">
        <v>1.478</v>
      </c>
      <c r="AC366" t="s">
        <v>88</v>
      </c>
      <c r="AD366">
        <v>4</v>
      </c>
      <c r="AE366">
        <v>4</v>
      </c>
      <c r="AF366">
        <v>0</v>
      </c>
      <c r="AG366">
        <v>1.913</v>
      </c>
      <c r="AH366">
        <v>0.26600000000000001</v>
      </c>
      <c r="AI366">
        <v>1.4750000000000001</v>
      </c>
    </row>
    <row r="367" spans="1:35" x14ac:dyDescent="0.35">
      <c r="A367">
        <v>202</v>
      </c>
      <c r="B367">
        <v>202</v>
      </c>
      <c r="C367" t="s">
        <v>38</v>
      </c>
      <c r="D367" t="s">
        <v>39</v>
      </c>
      <c r="E367">
        <v>2</v>
      </c>
      <c r="F367" t="s">
        <v>373</v>
      </c>
      <c r="G367">
        <v>2</v>
      </c>
      <c r="H367">
        <v>6</v>
      </c>
      <c r="I367">
        <v>3</v>
      </c>
      <c r="J367">
        <v>30</v>
      </c>
      <c r="K367">
        <v>14</v>
      </c>
      <c r="L367">
        <v>14</v>
      </c>
      <c r="M367">
        <v>1</v>
      </c>
      <c r="N367" t="s">
        <v>162</v>
      </c>
      <c r="O367" t="s">
        <v>124</v>
      </c>
      <c r="P367" t="s">
        <v>163</v>
      </c>
      <c r="Q367" t="s">
        <v>164</v>
      </c>
      <c r="R367" t="s">
        <v>132</v>
      </c>
      <c r="S367" t="s">
        <v>81</v>
      </c>
      <c r="T367" t="s">
        <v>165</v>
      </c>
      <c r="U367">
        <v>5</v>
      </c>
      <c r="V367" t="s">
        <v>179</v>
      </c>
      <c r="W367" t="s">
        <v>253</v>
      </c>
      <c r="X367" t="s">
        <v>108</v>
      </c>
      <c r="Y367">
        <v>2</v>
      </c>
      <c r="Z367">
        <v>3</v>
      </c>
      <c r="AA367">
        <v>48</v>
      </c>
      <c r="AB367">
        <v>1.518</v>
      </c>
      <c r="AC367" t="s">
        <v>165</v>
      </c>
      <c r="AD367">
        <v>1</v>
      </c>
      <c r="AE367">
        <v>5</v>
      </c>
      <c r="AF367">
        <v>1</v>
      </c>
      <c r="AG367">
        <v>3.3660000000000001</v>
      </c>
      <c r="AH367">
        <v>0.71699999999999997</v>
      </c>
      <c r="AI367">
        <v>1.52</v>
      </c>
    </row>
    <row r="368" spans="1:35" x14ac:dyDescent="0.35">
      <c r="A368">
        <v>202</v>
      </c>
      <c r="B368">
        <v>202</v>
      </c>
      <c r="C368" t="s">
        <v>38</v>
      </c>
      <c r="D368" t="s">
        <v>39</v>
      </c>
      <c r="E368">
        <v>2</v>
      </c>
      <c r="F368" t="s">
        <v>373</v>
      </c>
      <c r="G368">
        <v>2</v>
      </c>
      <c r="H368">
        <v>6</v>
      </c>
      <c r="I368">
        <v>3</v>
      </c>
      <c r="J368">
        <v>31</v>
      </c>
      <c r="K368">
        <v>17</v>
      </c>
      <c r="L368">
        <v>17</v>
      </c>
      <c r="M368">
        <v>1</v>
      </c>
      <c r="N368" t="s">
        <v>152</v>
      </c>
      <c r="O368" t="s">
        <v>124</v>
      </c>
      <c r="P368" t="s">
        <v>153</v>
      </c>
      <c r="Q368" t="s">
        <v>154</v>
      </c>
      <c r="R368" t="s">
        <v>147</v>
      </c>
      <c r="S368" t="s">
        <v>63</v>
      </c>
      <c r="T368" t="s">
        <v>155</v>
      </c>
      <c r="U368">
        <v>2</v>
      </c>
      <c r="V368" t="s">
        <v>175</v>
      </c>
      <c r="W368" t="s">
        <v>104</v>
      </c>
      <c r="X368" t="s">
        <v>230</v>
      </c>
      <c r="Y368">
        <v>1</v>
      </c>
      <c r="Z368">
        <v>3</v>
      </c>
      <c r="AA368">
        <v>48</v>
      </c>
      <c r="AB368">
        <v>1.397</v>
      </c>
      <c r="AC368" t="s">
        <v>155</v>
      </c>
      <c r="AD368">
        <v>1</v>
      </c>
      <c r="AE368">
        <v>2</v>
      </c>
      <c r="AF368">
        <v>1</v>
      </c>
      <c r="AG368">
        <v>2.573</v>
      </c>
      <c r="AH368">
        <v>0.16600000000000001</v>
      </c>
      <c r="AI368">
        <v>1.399</v>
      </c>
    </row>
    <row r="369" spans="1:35" x14ac:dyDescent="0.35">
      <c r="A369">
        <v>202</v>
      </c>
      <c r="B369">
        <v>202</v>
      </c>
      <c r="C369" t="s">
        <v>38</v>
      </c>
      <c r="D369" t="s">
        <v>39</v>
      </c>
      <c r="E369">
        <v>2</v>
      </c>
      <c r="F369" t="s">
        <v>373</v>
      </c>
      <c r="G369">
        <v>2</v>
      </c>
      <c r="H369">
        <v>6</v>
      </c>
      <c r="I369">
        <v>3</v>
      </c>
      <c r="J369">
        <v>32</v>
      </c>
      <c r="K369">
        <v>57</v>
      </c>
      <c r="L369">
        <v>57</v>
      </c>
      <c r="M369">
        <v>2</v>
      </c>
      <c r="N369" t="s">
        <v>180</v>
      </c>
      <c r="O369" t="s">
        <v>124</v>
      </c>
      <c r="P369" t="s">
        <v>181</v>
      </c>
      <c r="Q369" t="s">
        <v>182</v>
      </c>
      <c r="R369" t="s">
        <v>147</v>
      </c>
      <c r="S369" t="s">
        <v>63</v>
      </c>
      <c r="T369" t="s">
        <v>183</v>
      </c>
      <c r="U369">
        <v>1</v>
      </c>
      <c r="V369" t="s">
        <v>191</v>
      </c>
      <c r="W369" t="s">
        <v>207</v>
      </c>
      <c r="X369" t="s">
        <v>76</v>
      </c>
      <c r="Y369">
        <v>1</v>
      </c>
      <c r="Z369">
        <v>3</v>
      </c>
      <c r="AA369">
        <v>48</v>
      </c>
      <c r="AB369">
        <v>1.466</v>
      </c>
      <c r="AC369" t="s">
        <v>183</v>
      </c>
      <c r="AD369">
        <v>1</v>
      </c>
      <c r="AE369">
        <v>1</v>
      </c>
      <c r="AF369">
        <v>1</v>
      </c>
      <c r="AG369">
        <v>1.712</v>
      </c>
      <c r="AH369">
        <v>0.28299999999999997</v>
      </c>
      <c r="AI369">
        <v>1.4610000000000001</v>
      </c>
    </row>
    <row r="370" spans="1:35" x14ac:dyDescent="0.35">
      <c r="A370">
        <v>202</v>
      </c>
      <c r="B370">
        <v>202</v>
      </c>
      <c r="C370" t="s">
        <v>38</v>
      </c>
      <c r="D370" t="s">
        <v>39</v>
      </c>
      <c r="E370">
        <v>2</v>
      </c>
      <c r="F370" t="s">
        <v>373</v>
      </c>
      <c r="G370">
        <v>2</v>
      </c>
      <c r="H370">
        <v>6</v>
      </c>
      <c r="I370">
        <v>3</v>
      </c>
      <c r="J370">
        <v>33</v>
      </c>
      <c r="K370">
        <v>22</v>
      </c>
      <c r="L370">
        <v>22</v>
      </c>
      <c r="M370">
        <v>1</v>
      </c>
      <c r="N370" t="s">
        <v>146</v>
      </c>
      <c r="O370" t="s">
        <v>124</v>
      </c>
      <c r="P370" t="s">
        <v>125</v>
      </c>
      <c r="Q370" t="s">
        <v>126</v>
      </c>
      <c r="R370" t="s">
        <v>147</v>
      </c>
      <c r="S370" t="s">
        <v>63</v>
      </c>
      <c r="T370" t="s">
        <v>148</v>
      </c>
      <c r="U370">
        <v>4</v>
      </c>
      <c r="V370" t="s">
        <v>161</v>
      </c>
      <c r="W370" t="s">
        <v>118</v>
      </c>
      <c r="X370" t="s">
        <v>225</v>
      </c>
      <c r="Y370">
        <v>2</v>
      </c>
      <c r="Z370">
        <v>3</v>
      </c>
      <c r="AA370">
        <v>48</v>
      </c>
      <c r="AB370">
        <v>1.516</v>
      </c>
      <c r="AC370" t="s">
        <v>118</v>
      </c>
      <c r="AD370">
        <v>4</v>
      </c>
      <c r="AE370">
        <v>5</v>
      </c>
      <c r="AF370">
        <v>0</v>
      </c>
      <c r="AG370">
        <v>1.248</v>
      </c>
      <c r="AH370">
        <v>9.8000000000000004E-2</v>
      </c>
      <c r="AI370">
        <v>1.5109999999999999</v>
      </c>
    </row>
    <row r="371" spans="1:35" x14ac:dyDescent="0.35">
      <c r="A371">
        <v>202</v>
      </c>
      <c r="B371">
        <v>202</v>
      </c>
      <c r="C371" t="s">
        <v>38</v>
      </c>
      <c r="D371" t="s">
        <v>39</v>
      </c>
      <c r="E371">
        <v>2</v>
      </c>
      <c r="F371" t="s">
        <v>373</v>
      </c>
      <c r="G371">
        <v>2</v>
      </c>
      <c r="H371">
        <v>6</v>
      </c>
      <c r="I371">
        <v>3</v>
      </c>
      <c r="J371">
        <v>34</v>
      </c>
      <c r="K371">
        <v>23</v>
      </c>
      <c r="L371">
        <v>23</v>
      </c>
      <c r="M371">
        <v>1</v>
      </c>
      <c r="N371" t="s">
        <v>176</v>
      </c>
      <c r="O371" t="s">
        <v>124</v>
      </c>
      <c r="P371" t="s">
        <v>177</v>
      </c>
      <c r="Q371" t="s">
        <v>178</v>
      </c>
      <c r="R371" t="s">
        <v>132</v>
      </c>
      <c r="S371" t="s">
        <v>81</v>
      </c>
      <c r="T371" t="s">
        <v>179</v>
      </c>
      <c r="U371">
        <v>2</v>
      </c>
      <c r="V371" t="s">
        <v>199</v>
      </c>
      <c r="W371" t="s">
        <v>222</v>
      </c>
      <c r="X371" t="s">
        <v>47</v>
      </c>
      <c r="Y371">
        <v>1</v>
      </c>
      <c r="Z371">
        <v>3</v>
      </c>
      <c r="AA371">
        <v>48</v>
      </c>
      <c r="AB371">
        <v>1.4059999999999999</v>
      </c>
      <c r="AC371" t="s">
        <v>179</v>
      </c>
      <c r="AD371">
        <v>1</v>
      </c>
      <c r="AE371">
        <v>2</v>
      </c>
      <c r="AF371">
        <v>1</v>
      </c>
      <c r="AG371">
        <v>1.913</v>
      </c>
      <c r="AH371">
        <v>0.26600000000000001</v>
      </c>
      <c r="AI371">
        <v>1.401</v>
      </c>
    </row>
    <row r="372" spans="1:35" x14ac:dyDescent="0.35">
      <c r="A372">
        <v>202</v>
      </c>
      <c r="B372">
        <v>202</v>
      </c>
      <c r="C372" t="s">
        <v>38</v>
      </c>
      <c r="D372" t="s">
        <v>39</v>
      </c>
      <c r="E372">
        <v>2</v>
      </c>
      <c r="F372" t="s">
        <v>373</v>
      </c>
      <c r="G372">
        <v>2</v>
      </c>
      <c r="H372">
        <v>6</v>
      </c>
      <c r="I372">
        <v>3</v>
      </c>
      <c r="J372">
        <v>35</v>
      </c>
      <c r="K372">
        <v>59</v>
      </c>
      <c r="L372">
        <v>59</v>
      </c>
      <c r="M372">
        <v>2</v>
      </c>
      <c r="N372" t="s">
        <v>184</v>
      </c>
      <c r="O372" t="s">
        <v>124</v>
      </c>
      <c r="P372" t="s">
        <v>185</v>
      </c>
      <c r="Q372" t="s">
        <v>186</v>
      </c>
      <c r="R372" t="s">
        <v>127</v>
      </c>
      <c r="S372" t="s">
        <v>46</v>
      </c>
      <c r="T372" t="s">
        <v>187</v>
      </c>
      <c r="U372">
        <v>5</v>
      </c>
      <c r="V372" t="s">
        <v>128</v>
      </c>
      <c r="W372" t="s">
        <v>82</v>
      </c>
      <c r="X372" t="s">
        <v>255</v>
      </c>
      <c r="Y372">
        <v>2</v>
      </c>
      <c r="Z372">
        <v>3</v>
      </c>
      <c r="AA372">
        <v>48</v>
      </c>
      <c r="AB372">
        <v>1.278</v>
      </c>
      <c r="AC372" t="s">
        <v>187</v>
      </c>
      <c r="AD372">
        <v>1</v>
      </c>
      <c r="AE372">
        <v>5</v>
      </c>
      <c r="AF372">
        <v>1</v>
      </c>
      <c r="AG372">
        <v>0.999</v>
      </c>
      <c r="AH372">
        <v>0.315</v>
      </c>
      <c r="AI372">
        <v>1.272</v>
      </c>
    </row>
    <row r="373" spans="1:35" x14ac:dyDescent="0.35">
      <c r="A373">
        <v>202</v>
      </c>
      <c r="B373">
        <v>202</v>
      </c>
      <c r="C373" t="s">
        <v>38</v>
      </c>
      <c r="D373" t="s">
        <v>39</v>
      </c>
      <c r="E373">
        <v>2</v>
      </c>
      <c r="F373" t="s">
        <v>373</v>
      </c>
      <c r="G373">
        <v>2</v>
      </c>
      <c r="H373">
        <v>6</v>
      </c>
      <c r="I373">
        <v>3</v>
      </c>
      <c r="J373">
        <v>36</v>
      </c>
      <c r="K373">
        <v>58</v>
      </c>
      <c r="L373">
        <v>58</v>
      </c>
      <c r="M373">
        <v>2</v>
      </c>
      <c r="N373" t="s">
        <v>190</v>
      </c>
      <c r="O373" t="s">
        <v>124</v>
      </c>
      <c r="P373" t="s">
        <v>181</v>
      </c>
      <c r="Q373" t="s">
        <v>182</v>
      </c>
      <c r="R373" t="s">
        <v>150</v>
      </c>
      <c r="S373" t="s">
        <v>53</v>
      </c>
      <c r="T373" t="s">
        <v>191</v>
      </c>
      <c r="U373">
        <v>5</v>
      </c>
      <c r="V373" t="s">
        <v>169</v>
      </c>
      <c r="W373" t="s">
        <v>245</v>
      </c>
      <c r="X373" t="s">
        <v>100</v>
      </c>
      <c r="Y373">
        <v>2</v>
      </c>
      <c r="Z373">
        <v>3</v>
      </c>
      <c r="AA373">
        <v>48</v>
      </c>
      <c r="AB373">
        <v>1.3759999999999999</v>
      </c>
      <c r="AC373" t="s">
        <v>169</v>
      </c>
      <c r="AD373">
        <v>3</v>
      </c>
      <c r="AE373">
        <v>1</v>
      </c>
      <c r="AF373">
        <v>0</v>
      </c>
      <c r="AG373">
        <v>2.1549999999999998</v>
      </c>
      <c r="AH373">
        <v>0.66700000000000004</v>
      </c>
      <c r="AI373">
        <v>1.3779999999999999</v>
      </c>
    </row>
    <row r="374" spans="1:35" x14ac:dyDescent="0.35">
      <c r="A374">
        <v>202</v>
      </c>
      <c r="B374">
        <v>202</v>
      </c>
      <c r="C374" t="s">
        <v>38</v>
      </c>
      <c r="D374" t="s">
        <v>39</v>
      </c>
      <c r="E374">
        <v>2</v>
      </c>
      <c r="F374" t="s">
        <v>373</v>
      </c>
      <c r="G374">
        <v>2</v>
      </c>
      <c r="H374">
        <v>6</v>
      </c>
      <c r="I374">
        <v>3</v>
      </c>
      <c r="J374">
        <v>37</v>
      </c>
      <c r="K374">
        <v>60</v>
      </c>
      <c r="L374">
        <v>60</v>
      </c>
      <c r="M374">
        <v>2</v>
      </c>
      <c r="N374" t="s">
        <v>196</v>
      </c>
      <c r="O374" t="s">
        <v>124</v>
      </c>
      <c r="P374" t="s">
        <v>185</v>
      </c>
      <c r="Q374" t="s">
        <v>186</v>
      </c>
      <c r="R374" t="s">
        <v>150</v>
      </c>
      <c r="S374" t="s">
        <v>53</v>
      </c>
      <c r="T374" t="s">
        <v>197</v>
      </c>
      <c r="U374">
        <v>2</v>
      </c>
      <c r="V374" t="s">
        <v>187</v>
      </c>
      <c r="W374" t="s">
        <v>210</v>
      </c>
      <c r="X374" t="s">
        <v>120</v>
      </c>
      <c r="Y374">
        <v>1</v>
      </c>
      <c r="Z374">
        <v>3</v>
      </c>
      <c r="AA374">
        <v>48</v>
      </c>
      <c r="AB374">
        <v>1.6459999999999999</v>
      </c>
      <c r="AC374" t="s">
        <v>120</v>
      </c>
      <c r="AD374">
        <v>4</v>
      </c>
      <c r="AE374">
        <v>5</v>
      </c>
      <c r="AF374">
        <v>0</v>
      </c>
      <c r="AG374">
        <v>2.6280000000000001</v>
      </c>
      <c r="AH374">
        <v>0.55000000000000004</v>
      </c>
      <c r="AI374">
        <v>1.6459999999999999</v>
      </c>
    </row>
    <row r="375" spans="1:35" x14ac:dyDescent="0.35">
      <c r="A375">
        <v>202</v>
      </c>
      <c r="B375">
        <v>202</v>
      </c>
      <c r="C375" t="s">
        <v>38</v>
      </c>
      <c r="D375" t="s">
        <v>39</v>
      </c>
      <c r="E375">
        <v>2</v>
      </c>
      <c r="F375" t="s">
        <v>373</v>
      </c>
      <c r="G375">
        <v>2</v>
      </c>
      <c r="H375">
        <v>6</v>
      </c>
      <c r="I375">
        <v>3</v>
      </c>
      <c r="J375">
        <v>38</v>
      </c>
      <c r="K375">
        <v>18</v>
      </c>
      <c r="L375">
        <v>18</v>
      </c>
      <c r="M375">
        <v>1</v>
      </c>
      <c r="N375" t="s">
        <v>174</v>
      </c>
      <c r="O375" t="s">
        <v>124</v>
      </c>
      <c r="P375" t="s">
        <v>153</v>
      </c>
      <c r="Q375" t="s">
        <v>154</v>
      </c>
      <c r="R375" t="s">
        <v>150</v>
      </c>
      <c r="S375" t="s">
        <v>53</v>
      </c>
      <c r="T375" t="s">
        <v>175</v>
      </c>
      <c r="U375">
        <v>4</v>
      </c>
      <c r="V375" t="s">
        <v>151</v>
      </c>
      <c r="W375" t="s">
        <v>64</v>
      </c>
      <c r="X375" t="s">
        <v>259</v>
      </c>
      <c r="Y375">
        <v>2</v>
      </c>
      <c r="Z375">
        <v>3</v>
      </c>
      <c r="AA375">
        <v>48</v>
      </c>
      <c r="AB375">
        <v>1.296</v>
      </c>
      <c r="AC375" t="s">
        <v>175</v>
      </c>
      <c r="AD375">
        <v>1</v>
      </c>
      <c r="AE375">
        <v>4</v>
      </c>
      <c r="AF375">
        <v>1</v>
      </c>
      <c r="AG375">
        <v>0.86599999999999999</v>
      </c>
      <c r="AH375">
        <v>0.38300000000000001</v>
      </c>
      <c r="AI375">
        <v>1.292</v>
      </c>
    </row>
    <row r="376" spans="1:35" x14ac:dyDescent="0.35">
      <c r="A376">
        <v>202</v>
      </c>
      <c r="B376">
        <v>202</v>
      </c>
      <c r="C376" t="s">
        <v>38</v>
      </c>
      <c r="D376" t="s">
        <v>39</v>
      </c>
      <c r="E376">
        <v>2</v>
      </c>
      <c r="F376" t="s">
        <v>373</v>
      </c>
      <c r="G376">
        <v>2</v>
      </c>
      <c r="H376">
        <v>6</v>
      </c>
      <c r="I376">
        <v>3</v>
      </c>
      <c r="J376">
        <v>39</v>
      </c>
      <c r="K376">
        <v>50</v>
      </c>
      <c r="L376">
        <v>50</v>
      </c>
      <c r="M376">
        <v>2</v>
      </c>
      <c r="N376" t="s">
        <v>192</v>
      </c>
      <c r="O376" t="s">
        <v>124</v>
      </c>
      <c r="P376" t="s">
        <v>130</v>
      </c>
      <c r="Q376" t="s">
        <v>131</v>
      </c>
      <c r="R376" t="s">
        <v>147</v>
      </c>
      <c r="S376" t="s">
        <v>63</v>
      </c>
      <c r="T376" t="s">
        <v>193</v>
      </c>
      <c r="U376">
        <v>1</v>
      </c>
      <c r="V376" t="s">
        <v>155</v>
      </c>
      <c r="W376" t="s">
        <v>106</v>
      </c>
      <c r="X376" t="s">
        <v>213</v>
      </c>
      <c r="Y376">
        <v>2</v>
      </c>
      <c r="Z376">
        <v>3</v>
      </c>
      <c r="AA376">
        <v>48</v>
      </c>
      <c r="AB376">
        <v>1.4079999999999999</v>
      </c>
      <c r="AC376" t="s">
        <v>193</v>
      </c>
      <c r="AD376">
        <v>1</v>
      </c>
      <c r="AE376">
        <v>1</v>
      </c>
      <c r="AF376">
        <v>1</v>
      </c>
      <c r="AG376">
        <v>1.7669999999999999</v>
      </c>
      <c r="AH376">
        <v>0.73299999999999998</v>
      </c>
      <c r="AI376">
        <v>1.4079999999999999</v>
      </c>
    </row>
    <row r="377" spans="1:35" x14ac:dyDescent="0.35">
      <c r="A377">
        <v>202</v>
      </c>
      <c r="B377">
        <v>202</v>
      </c>
      <c r="C377" t="s">
        <v>38</v>
      </c>
      <c r="D377" t="s">
        <v>39</v>
      </c>
      <c r="E377">
        <v>2</v>
      </c>
      <c r="F377" t="s">
        <v>373</v>
      </c>
      <c r="G377">
        <v>2</v>
      </c>
      <c r="H377">
        <v>6</v>
      </c>
      <c r="I377">
        <v>3</v>
      </c>
      <c r="J377">
        <v>40</v>
      </c>
      <c r="K377">
        <v>52</v>
      </c>
      <c r="L377">
        <v>52</v>
      </c>
      <c r="M377">
        <v>2</v>
      </c>
      <c r="N377" t="s">
        <v>166</v>
      </c>
      <c r="O377" t="s">
        <v>124</v>
      </c>
      <c r="P377" t="s">
        <v>167</v>
      </c>
      <c r="Q377" t="s">
        <v>168</v>
      </c>
      <c r="R377" t="s">
        <v>150</v>
      </c>
      <c r="S377" t="s">
        <v>53</v>
      </c>
      <c r="T377" t="s">
        <v>169</v>
      </c>
      <c r="U377">
        <v>1</v>
      </c>
      <c r="V377" t="s">
        <v>195</v>
      </c>
      <c r="W377" t="s">
        <v>68</v>
      </c>
      <c r="X377" t="s">
        <v>243</v>
      </c>
      <c r="Y377">
        <v>1</v>
      </c>
      <c r="Z377">
        <v>3</v>
      </c>
      <c r="AA377">
        <v>48</v>
      </c>
      <c r="AB377">
        <v>1.387</v>
      </c>
      <c r="AC377" t="s">
        <v>68</v>
      </c>
      <c r="AD377">
        <v>4</v>
      </c>
      <c r="AE377">
        <v>2</v>
      </c>
      <c r="AF377">
        <v>0</v>
      </c>
      <c r="AG377">
        <v>1.7789999999999999</v>
      </c>
      <c r="AH377">
        <v>8.3000000000000004E-2</v>
      </c>
      <c r="AI377">
        <v>1.381</v>
      </c>
    </row>
    <row r="378" spans="1:35" x14ac:dyDescent="0.35">
      <c r="A378">
        <v>202</v>
      </c>
      <c r="B378">
        <v>202</v>
      </c>
      <c r="C378" t="s">
        <v>38</v>
      </c>
      <c r="D378" t="s">
        <v>39</v>
      </c>
      <c r="E378">
        <v>2</v>
      </c>
      <c r="F378" t="s">
        <v>373</v>
      </c>
      <c r="G378">
        <v>2</v>
      </c>
      <c r="H378">
        <v>6</v>
      </c>
      <c r="I378">
        <v>3</v>
      </c>
      <c r="J378">
        <v>41</v>
      </c>
      <c r="K378">
        <v>55</v>
      </c>
      <c r="L378">
        <v>55</v>
      </c>
      <c r="M378">
        <v>2</v>
      </c>
      <c r="N378" t="s">
        <v>138</v>
      </c>
      <c r="O378" t="s">
        <v>124</v>
      </c>
      <c r="P378" t="s">
        <v>139</v>
      </c>
      <c r="Q378" t="s">
        <v>140</v>
      </c>
      <c r="R378" t="s">
        <v>132</v>
      </c>
      <c r="S378" t="s">
        <v>81</v>
      </c>
      <c r="T378" t="s">
        <v>141</v>
      </c>
      <c r="U378">
        <v>4</v>
      </c>
      <c r="V378" t="s">
        <v>159</v>
      </c>
      <c r="W378" t="s">
        <v>58</v>
      </c>
      <c r="X378" t="s">
        <v>219</v>
      </c>
      <c r="Y378">
        <v>2</v>
      </c>
      <c r="Z378">
        <v>3</v>
      </c>
      <c r="AA378">
        <v>48</v>
      </c>
      <c r="AB378">
        <v>1.2569999999999999</v>
      </c>
      <c r="AC378" t="s">
        <v>141</v>
      </c>
      <c r="AD378">
        <v>1</v>
      </c>
      <c r="AE378">
        <v>4</v>
      </c>
      <c r="AF378">
        <v>1</v>
      </c>
      <c r="AG378">
        <v>0.90400000000000003</v>
      </c>
      <c r="AH378">
        <v>0.2</v>
      </c>
      <c r="AI378">
        <v>1.2569999999999999</v>
      </c>
    </row>
    <row r="379" spans="1:35" x14ac:dyDescent="0.35">
      <c r="A379">
        <v>202</v>
      </c>
      <c r="B379">
        <v>202</v>
      </c>
      <c r="C379" t="s">
        <v>38</v>
      </c>
      <c r="D379" t="s">
        <v>39</v>
      </c>
      <c r="E379">
        <v>2</v>
      </c>
      <c r="F379" t="s">
        <v>373</v>
      </c>
      <c r="G379">
        <v>2</v>
      </c>
      <c r="H379">
        <v>6</v>
      </c>
      <c r="I379">
        <v>3</v>
      </c>
      <c r="J379">
        <v>42</v>
      </c>
      <c r="K379">
        <v>53</v>
      </c>
      <c r="L379">
        <v>53</v>
      </c>
      <c r="M379">
        <v>2</v>
      </c>
      <c r="N379" t="s">
        <v>172</v>
      </c>
      <c r="O379" t="s">
        <v>124</v>
      </c>
      <c r="P379" t="s">
        <v>143</v>
      </c>
      <c r="Q379" t="s">
        <v>144</v>
      </c>
      <c r="R379" t="s">
        <v>127</v>
      </c>
      <c r="S379" t="s">
        <v>46</v>
      </c>
      <c r="T379" t="s">
        <v>173</v>
      </c>
      <c r="U379">
        <v>2</v>
      </c>
      <c r="V379" t="s">
        <v>145</v>
      </c>
      <c r="W379" t="s">
        <v>233</v>
      </c>
      <c r="X379" t="s">
        <v>94</v>
      </c>
      <c r="Y379">
        <v>1</v>
      </c>
      <c r="Z379">
        <v>3</v>
      </c>
      <c r="AA379">
        <v>48</v>
      </c>
      <c r="AB379">
        <v>1.407</v>
      </c>
      <c r="AC379" t="s">
        <v>94</v>
      </c>
      <c r="AD379">
        <v>4</v>
      </c>
      <c r="AE379">
        <v>5</v>
      </c>
      <c r="AF379">
        <v>0</v>
      </c>
      <c r="AG379">
        <v>3.1059999999999999</v>
      </c>
      <c r="AH379">
        <v>1.05</v>
      </c>
      <c r="AI379">
        <v>1.4</v>
      </c>
    </row>
    <row r="380" spans="1:35" x14ac:dyDescent="0.35">
      <c r="A380">
        <v>202</v>
      </c>
      <c r="B380">
        <v>202</v>
      </c>
      <c r="C380" t="s">
        <v>38</v>
      </c>
      <c r="D380" t="s">
        <v>39</v>
      </c>
      <c r="E380">
        <v>2</v>
      </c>
      <c r="F380" t="s">
        <v>373</v>
      </c>
      <c r="G380">
        <v>2</v>
      </c>
      <c r="H380">
        <v>6</v>
      </c>
      <c r="I380">
        <v>3</v>
      </c>
      <c r="J380">
        <v>43</v>
      </c>
      <c r="K380">
        <v>16</v>
      </c>
      <c r="L380">
        <v>16</v>
      </c>
      <c r="M380">
        <v>1</v>
      </c>
      <c r="N380" t="s">
        <v>170</v>
      </c>
      <c r="O380" t="s">
        <v>124</v>
      </c>
      <c r="P380" t="s">
        <v>157</v>
      </c>
      <c r="Q380" t="s">
        <v>158</v>
      </c>
      <c r="R380" t="s">
        <v>147</v>
      </c>
      <c r="S380" t="s">
        <v>63</v>
      </c>
      <c r="T380" t="s">
        <v>171</v>
      </c>
      <c r="U380">
        <v>5</v>
      </c>
      <c r="V380" t="s">
        <v>183</v>
      </c>
      <c r="W380" t="s">
        <v>110</v>
      </c>
      <c r="X380" t="s">
        <v>261</v>
      </c>
      <c r="Y380">
        <v>2</v>
      </c>
      <c r="Z380">
        <v>3</v>
      </c>
      <c r="AA380">
        <v>48</v>
      </c>
      <c r="AB380">
        <v>1.627</v>
      </c>
      <c r="AC380" t="s">
        <v>110</v>
      </c>
      <c r="AD380">
        <v>4</v>
      </c>
      <c r="AE380">
        <v>2</v>
      </c>
      <c r="AF380">
        <v>0</v>
      </c>
      <c r="AG380">
        <v>3.1040000000000001</v>
      </c>
      <c r="AH380">
        <v>0.25</v>
      </c>
      <c r="AI380">
        <v>1.625</v>
      </c>
    </row>
    <row r="381" spans="1:35" x14ac:dyDescent="0.35">
      <c r="A381">
        <v>202</v>
      </c>
      <c r="B381">
        <v>202</v>
      </c>
      <c r="C381" t="s">
        <v>38</v>
      </c>
      <c r="D381" t="s">
        <v>39</v>
      </c>
      <c r="E381">
        <v>2</v>
      </c>
      <c r="F381" t="s">
        <v>373</v>
      </c>
      <c r="G381">
        <v>2</v>
      </c>
      <c r="H381">
        <v>6</v>
      </c>
      <c r="I381">
        <v>3</v>
      </c>
      <c r="J381">
        <v>44</v>
      </c>
      <c r="K381">
        <v>13</v>
      </c>
      <c r="L381">
        <v>13</v>
      </c>
      <c r="M381">
        <v>1</v>
      </c>
      <c r="N381" t="s">
        <v>188</v>
      </c>
      <c r="O381" t="s">
        <v>124</v>
      </c>
      <c r="P381" t="s">
        <v>163</v>
      </c>
      <c r="Q381" t="s">
        <v>164</v>
      </c>
      <c r="R381" t="s">
        <v>127</v>
      </c>
      <c r="S381" t="s">
        <v>46</v>
      </c>
      <c r="T381" t="s">
        <v>189</v>
      </c>
      <c r="U381">
        <v>5</v>
      </c>
      <c r="V381" t="s">
        <v>165</v>
      </c>
      <c r="W381" t="s">
        <v>251</v>
      </c>
      <c r="X381" t="s">
        <v>116</v>
      </c>
      <c r="Y381">
        <v>1</v>
      </c>
      <c r="Z381">
        <v>3</v>
      </c>
      <c r="AA381">
        <v>48</v>
      </c>
      <c r="AB381">
        <v>1.355</v>
      </c>
      <c r="AC381" t="s">
        <v>165</v>
      </c>
      <c r="AD381">
        <v>2</v>
      </c>
      <c r="AE381">
        <v>2</v>
      </c>
      <c r="AF381">
        <v>0</v>
      </c>
      <c r="AG381">
        <v>2.3370000000000002</v>
      </c>
      <c r="AH381">
        <v>0.25</v>
      </c>
      <c r="AI381">
        <v>1.351</v>
      </c>
    </row>
    <row r="382" spans="1:35" x14ac:dyDescent="0.35">
      <c r="A382">
        <v>202</v>
      </c>
      <c r="B382">
        <v>202</v>
      </c>
      <c r="C382" t="s">
        <v>38</v>
      </c>
      <c r="D382" t="s">
        <v>39</v>
      </c>
      <c r="E382">
        <v>2</v>
      </c>
      <c r="F382" t="s">
        <v>373</v>
      </c>
      <c r="G382">
        <v>2</v>
      </c>
      <c r="H382">
        <v>6</v>
      </c>
      <c r="I382">
        <v>3</v>
      </c>
      <c r="J382">
        <v>45</v>
      </c>
      <c r="K382">
        <v>49</v>
      </c>
      <c r="L382">
        <v>49</v>
      </c>
      <c r="M382">
        <v>2</v>
      </c>
      <c r="N382" t="s">
        <v>129</v>
      </c>
      <c r="O382" t="s">
        <v>124</v>
      </c>
      <c r="P382" t="s">
        <v>130</v>
      </c>
      <c r="Q382" t="s">
        <v>131</v>
      </c>
      <c r="R382" t="s">
        <v>132</v>
      </c>
      <c r="S382" t="s">
        <v>81</v>
      </c>
      <c r="T382" t="s">
        <v>133</v>
      </c>
      <c r="U382">
        <v>4</v>
      </c>
      <c r="V382" t="s">
        <v>193</v>
      </c>
      <c r="W382" t="s">
        <v>204</v>
      </c>
      <c r="X382" t="s">
        <v>96</v>
      </c>
      <c r="Y382">
        <v>1</v>
      </c>
      <c r="Z382">
        <v>3</v>
      </c>
      <c r="AA382">
        <v>48</v>
      </c>
      <c r="AB382">
        <v>1.2450000000000001</v>
      </c>
      <c r="AC382" t="s">
        <v>133</v>
      </c>
      <c r="AD382">
        <v>1</v>
      </c>
      <c r="AE382">
        <v>4</v>
      </c>
      <c r="AF382">
        <v>1</v>
      </c>
      <c r="AG382">
        <v>3.2959999999999998</v>
      </c>
      <c r="AH382">
        <v>0.25</v>
      </c>
      <c r="AI382">
        <v>1.246</v>
      </c>
    </row>
    <row r="383" spans="1:35" x14ac:dyDescent="0.35">
      <c r="A383">
        <v>202</v>
      </c>
      <c r="B383">
        <v>202</v>
      </c>
      <c r="C383" t="s">
        <v>38</v>
      </c>
      <c r="D383" t="s">
        <v>39</v>
      </c>
      <c r="E383">
        <v>2</v>
      </c>
      <c r="F383" t="s">
        <v>373</v>
      </c>
      <c r="G383">
        <v>2</v>
      </c>
      <c r="H383">
        <v>6</v>
      </c>
      <c r="I383">
        <v>3</v>
      </c>
      <c r="J383">
        <v>46</v>
      </c>
      <c r="K383">
        <v>20</v>
      </c>
      <c r="L383">
        <v>20</v>
      </c>
      <c r="M383">
        <v>1</v>
      </c>
      <c r="N383" t="s">
        <v>149</v>
      </c>
      <c r="O383" t="s">
        <v>124</v>
      </c>
      <c r="P383" t="s">
        <v>135</v>
      </c>
      <c r="Q383" t="s">
        <v>136</v>
      </c>
      <c r="R383" t="s">
        <v>150</v>
      </c>
      <c r="S383" t="s">
        <v>53</v>
      </c>
      <c r="T383" t="s">
        <v>151</v>
      </c>
      <c r="U383">
        <v>1</v>
      </c>
      <c r="V383" t="s">
        <v>137</v>
      </c>
      <c r="W383" t="s">
        <v>122</v>
      </c>
      <c r="X383" t="s">
        <v>257</v>
      </c>
      <c r="Y383">
        <v>1</v>
      </c>
      <c r="Z383">
        <v>3</v>
      </c>
      <c r="AA383">
        <v>48</v>
      </c>
      <c r="AB383">
        <v>1.147</v>
      </c>
      <c r="AC383" t="s">
        <v>257</v>
      </c>
      <c r="AD383">
        <v>4</v>
      </c>
      <c r="AE383">
        <v>2</v>
      </c>
      <c r="AF383">
        <v>0</v>
      </c>
      <c r="AG383">
        <v>1.8979999999999999</v>
      </c>
      <c r="AH383">
        <v>1.75</v>
      </c>
      <c r="AI383">
        <v>1.1499999999999999</v>
      </c>
    </row>
    <row r="384" spans="1:35" x14ac:dyDescent="0.35">
      <c r="A384">
        <v>202</v>
      </c>
      <c r="B384">
        <v>202</v>
      </c>
      <c r="C384" t="s">
        <v>38</v>
      </c>
      <c r="D384" t="s">
        <v>39</v>
      </c>
      <c r="E384">
        <v>2</v>
      </c>
      <c r="F384" t="s">
        <v>373</v>
      </c>
      <c r="G384">
        <v>2</v>
      </c>
      <c r="H384">
        <v>6</v>
      </c>
      <c r="I384">
        <v>3</v>
      </c>
      <c r="J384">
        <v>47</v>
      </c>
      <c r="K384">
        <v>24</v>
      </c>
      <c r="L384">
        <v>24</v>
      </c>
      <c r="M384">
        <v>1</v>
      </c>
      <c r="N384" t="s">
        <v>198</v>
      </c>
      <c r="O384" t="s">
        <v>124</v>
      </c>
      <c r="P384" t="s">
        <v>177</v>
      </c>
      <c r="Q384" t="s">
        <v>178</v>
      </c>
      <c r="R384" t="s">
        <v>150</v>
      </c>
      <c r="S384" t="s">
        <v>53</v>
      </c>
      <c r="T384" t="s">
        <v>199</v>
      </c>
      <c r="U384">
        <v>5</v>
      </c>
      <c r="V384" t="s">
        <v>197</v>
      </c>
      <c r="W384" t="s">
        <v>216</v>
      </c>
      <c r="X384" t="s">
        <v>72</v>
      </c>
      <c r="Y384">
        <v>2</v>
      </c>
      <c r="Z384">
        <v>3</v>
      </c>
      <c r="AA384">
        <v>48</v>
      </c>
      <c r="AB384">
        <v>1.177</v>
      </c>
      <c r="AC384" t="s">
        <v>72</v>
      </c>
      <c r="AD384">
        <v>4</v>
      </c>
      <c r="AE384">
        <v>4</v>
      </c>
      <c r="AF384">
        <v>0</v>
      </c>
      <c r="AG384">
        <v>2.0470000000000002</v>
      </c>
      <c r="AH384">
        <v>0.15</v>
      </c>
      <c r="AI384">
        <v>1.175</v>
      </c>
    </row>
    <row r="385" spans="1:35" x14ac:dyDescent="0.35">
      <c r="A385">
        <v>202</v>
      </c>
      <c r="B385">
        <v>202</v>
      </c>
      <c r="C385" t="s">
        <v>38</v>
      </c>
      <c r="D385" t="s">
        <v>39</v>
      </c>
      <c r="E385">
        <v>2</v>
      </c>
      <c r="F385" t="s">
        <v>373</v>
      </c>
      <c r="G385">
        <v>2</v>
      </c>
      <c r="H385">
        <v>6</v>
      </c>
      <c r="I385">
        <v>3</v>
      </c>
      <c r="J385">
        <v>48</v>
      </c>
      <c r="K385">
        <v>15</v>
      </c>
      <c r="L385">
        <v>15</v>
      </c>
      <c r="M385">
        <v>1</v>
      </c>
      <c r="N385" t="s">
        <v>156</v>
      </c>
      <c r="O385" t="s">
        <v>124</v>
      </c>
      <c r="P385" t="s">
        <v>157</v>
      </c>
      <c r="Q385" t="s">
        <v>158</v>
      </c>
      <c r="R385" t="s">
        <v>132</v>
      </c>
      <c r="S385" t="s">
        <v>81</v>
      </c>
      <c r="T385" t="s">
        <v>159</v>
      </c>
      <c r="U385">
        <v>4</v>
      </c>
      <c r="V385" t="s">
        <v>171</v>
      </c>
      <c r="W385" t="s">
        <v>54</v>
      </c>
      <c r="X385" t="s">
        <v>236</v>
      </c>
      <c r="Y385">
        <v>1</v>
      </c>
      <c r="Z385">
        <v>3</v>
      </c>
      <c r="AA385">
        <v>48</v>
      </c>
      <c r="AB385">
        <v>1.4570000000000001</v>
      </c>
      <c r="AC385" t="s">
        <v>54</v>
      </c>
      <c r="AD385">
        <v>4</v>
      </c>
      <c r="AE385">
        <v>2</v>
      </c>
      <c r="AF385">
        <v>0</v>
      </c>
      <c r="AG385">
        <v>1.4490000000000001</v>
      </c>
      <c r="AH385">
        <v>0.28299999999999997</v>
      </c>
      <c r="AI385">
        <v>1.458</v>
      </c>
    </row>
    <row r="386" spans="1:35" x14ac:dyDescent="0.35">
      <c r="A386">
        <v>202</v>
      </c>
      <c r="B386">
        <v>202</v>
      </c>
      <c r="C386" t="s">
        <v>38</v>
      </c>
      <c r="D386" t="s">
        <v>39</v>
      </c>
      <c r="E386">
        <v>2</v>
      </c>
      <c r="F386" t="s">
        <v>373</v>
      </c>
      <c r="G386">
        <v>2</v>
      </c>
      <c r="H386">
        <v>6</v>
      </c>
      <c r="I386">
        <v>3</v>
      </c>
      <c r="J386">
        <v>49</v>
      </c>
      <c r="K386">
        <v>70</v>
      </c>
      <c r="L386">
        <v>70</v>
      </c>
      <c r="M386">
        <v>2</v>
      </c>
      <c r="N386" t="s">
        <v>217</v>
      </c>
      <c r="O386" t="s">
        <v>201</v>
      </c>
      <c r="P386" t="s">
        <v>202</v>
      </c>
      <c r="Q386" t="s">
        <v>218</v>
      </c>
      <c r="R386" t="s">
        <v>202</v>
      </c>
      <c r="S386" t="s">
        <v>53</v>
      </c>
      <c r="T386" t="s">
        <v>219</v>
      </c>
      <c r="U386">
        <v>2</v>
      </c>
      <c r="V386" t="s">
        <v>238</v>
      </c>
      <c r="W386" t="s">
        <v>120</v>
      </c>
      <c r="X386" t="s">
        <v>193</v>
      </c>
      <c r="Y386">
        <v>2</v>
      </c>
      <c r="Z386">
        <v>3</v>
      </c>
      <c r="AA386">
        <v>48</v>
      </c>
      <c r="AB386">
        <v>1.599</v>
      </c>
      <c r="AC386" t="s">
        <v>219</v>
      </c>
      <c r="AD386">
        <v>1</v>
      </c>
      <c r="AE386">
        <v>2</v>
      </c>
      <c r="AF386">
        <v>1</v>
      </c>
      <c r="AG386">
        <v>1.833</v>
      </c>
      <c r="AH386">
        <v>0.28299999999999997</v>
      </c>
      <c r="AI386">
        <v>1.593</v>
      </c>
    </row>
    <row r="387" spans="1:35" x14ac:dyDescent="0.35">
      <c r="A387">
        <v>202</v>
      </c>
      <c r="B387">
        <v>202</v>
      </c>
      <c r="C387" t="s">
        <v>38</v>
      </c>
      <c r="D387" t="s">
        <v>39</v>
      </c>
      <c r="E387">
        <v>2</v>
      </c>
      <c r="F387" t="s">
        <v>373</v>
      </c>
      <c r="G387">
        <v>2</v>
      </c>
      <c r="H387">
        <v>6</v>
      </c>
      <c r="I387">
        <v>3</v>
      </c>
      <c r="J387">
        <v>50</v>
      </c>
      <c r="K387">
        <v>67</v>
      </c>
      <c r="L387">
        <v>67</v>
      </c>
      <c r="M387">
        <v>2</v>
      </c>
      <c r="N387" t="s">
        <v>226</v>
      </c>
      <c r="O387" t="s">
        <v>201</v>
      </c>
      <c r="P387" t="s">
        <v>202</v>
      </c>
      <c r="Q387" t="s">
        <v>227</v>
      </c>
      <c r="R387" t="s">
        <v>202</v>
      </c>
      <c r="S387" t="s">
        <v>81</v>
      </c>
      <c r="T387" t="s">
        <v>228</v>
      </c>
      <c r="U387">
        <v>4</v>
      </c>
      <c r="V387" t="s">
        <v>243</v>
      </c>
      <c r="W387" t="s">
        <v>128</v>
      </c>
      <c r="X387" t="s">
        <v>104</v>
      </c>
      <c r="Y387">
        <v>1</v>
      </c>
      <c r="Z387">
        <v>3</v>
      </c>
      <c r="AA387">
        <v>48</v>
      </c>
      <c r="AB387">
        <v>1.4059999999999999</v>
      </c>
      <c r="AC387" t="s">
        <v>228</v>
      </c>
      <c r="AD387">
        <v>1</v>
      </c>
      <c r="AE387">
        <v>4</v>
      </c>
      <c r="AF387">
        <v>1</v>
      </c>
      <c r="AG387">
        <v>1.028</v>
      </c>
      <c r="AH387">
        <v>0.4</v>
      </c>
      <c r="AI387">
        <v>1.4039999999999999</v>
      </c>
    </row>
    <row r="388" spans="1:35" x14ac:dyDescent="0.35">
      <c r="A388">
        <v>202</v>
      </c>
      <c r="B388">
        <v>202</v>
      </c>
      <c r="C388" t="s">
        <v>38</v>
      </c>
      <c r="D388" t="s">
        <v>39</v>
      </c>
      <c r="E388">
        <v>2</v>
      </c>
      <c r="F388" t="s">
        <v>373</v>
      </c>
      <c r="G388">
        <v>2</v>
      </c>
      <c r="H388">
        <v>6</v>
      </c>
      <c r="I388">
        <v>3</v>
      </c>
      <c r="J388">
        <v>51</v>
      </c>
      <c r="K388">
        <v>69</v>
      </c>
      <c r="L388">
        <v>69</v>
      </c>
      <c r="M388">
        <v>2</v>
      </c>
      <c r="N388" t="s">
        <v>252</v>
      </c>
      <c r="O388" t="s">
        <v>201</v>
      </c>
      <c r="P388" t="s">
        <v>202</v>
      </c>
      <c r="Q388" t="s">
        <v>218</v>
      </c>
      <c r="R388" t="s">
        <v>202</v>
      </c>
      <c r="S388" t="s">
        <v>63</v>
      </c>
      <c r="T388" t="s">
        <v>253</v>
      </c>
      <c r="U388">
        <v>5</v>
      </c>
      <c r="V388" t="s">
        <v>219</v>
      </c>
      <c r="W388" t="s">
        <v>173</v>
      </c>
      <c r="X388" t="s">
        <v>82</v>
      </c>
      <c r="Y388">
        <v>1</v>
      </c>
      <c r="Z388">
        <v>3</v>
      </c>
      <c r="AA388">
        <v>48</v>
      </c>
      <c r="AB388">
        <v>1.1080000000000001</v>
      </c>
      <c r="AC388" t="s">
        <v>82</v>
      </c>
      <c r="AD388">
        <v>4</v>
      </c>
      <c r="AE388">
        <v>1</v>
      </c>
      <c r="AF388">
        <v>0</v>
      </c>
      <c r="AG388">
        <v>2.1419999999999999</v>
      </c>
      <c r="AH388">
        <v>0.51700000000000002</v>
      </c>
      <c r="AI388">
        <v>1.1060000000000001</v>
      </c>
    </row>
    <row r="389" spans="1:35" x14ac:dyDescent="0.35">
      <c r="A389">
        <v>202</v>
      </c>
      <c r="B389">
        <v>202</v>
      </c>
      <c r="C389" t="s">
        <v>38</v>
      </c>
      <c r="D389" t="s">
        <v>39</v>
      </c>
      <c r="E389">
        <v>2</v>
      </c>
      <c r="F389" t="s">
        <v>373</v>
      </c>
      <c r="G389">
        <v>2</v>
      </c>
      <c r="H389">
        <v>6</v>
      </c>
      <c r="I389">
        <v>3</v>
      </c>
      <c r="J389">
        <v>52</v>
      </c>
      <c r="K389">
        <v>64</v>
      </c>
      <c r="L389">
        <v>64</v>
      </c>
      <c r="M389">
        <v>2</v>
      </c>
      <c r="N389" t="s">
        <v>237</v>
      </c>
      <c r="O389" t="s">
        <v>201</v>
      </c>
      <c r="P389" t="s">
        <v>202</v>
      </c>
      <c r="Q389" t="s">
        <v>224</v>
      </c>
      <c r="R389" t="s">
        <v>202</v>
      </c>
      <c r="S389" t="s">
        <v>53</v>
      </c>
      <c r="T389" t="s">
        <v>238</v>
      </c>
      <c r="U389">
        <v>4</v>
      </c>
      <c r="V389" t="s">
        <v>225</v>
      </c>
      <c r="W389" t="s">
        <v>94</v>
      </c>
      <c r="X389" t="s">
        <v>165</v>
      </c>
      <c r="Y389">
        <v>1</v>
      </c>
      <c r="Z389">
        <v>3</v>
      </c>
      <c r="AA389">
        <v>48</v>
      </c>
      <c r="AB389">
        <v>1.1679999999999999</v>
      </c>
      <c r="AC389" t="s">
        <v>225</v>
      </c>
      <c r="AD389">
        <v>2</v>
      </c>
      <c r="AE389">
        <v>1</v>
      </c>
      <c r="AF389">
        <v>0</v>
      </c>
      <c r="AG389">
        <v>2.2090000000000001</v>
      </c>
      <c r="AH389">
        <v>0.28299999999999997</v>
      </c>
      <c r="AI389">
        <v>1.163</v>
      </c>
    </row>
    <row r="390" spans="1:35" x14ac:dyDescent="0.35">
      <c r="A390">
        <v>202</v>
      </c>
      <c r="B390">
        <v>202</v>
      </c>
      <c r="C390" t="s">
        <v>38</v>
      </c>
      <c r="D390" t="s">
        <v>39</v>
      </c>
      <c r="E390">
        <v>2</v>
      </c>
      <c r="F390" t="s">
        <v>373</v>
      </c>
      <c r="G390">
        <v>2</v>
      </c>
      <c r="H390">
        <v>6</v>
      </c>
      <c r="I390">
        <v>3</v>
      </c>
      <c r="J390">
        <v>53</v>
      </c>
      <c r="K390">
        <v>25</v>
      </c>
      <c r="L390">
        <v>25</v>
      </c>
      <c r="M390">
        <v>1</v>
      </c>
      <c r="N390" t="s">
        <v>220</v>
      </c>
      <c r="O390" t="s">
        <v>201</v>
      </c>
      <c r="P390" t="s">
        <v>202</v>
      </c>
      <c r="Q390" t="s">
        <v>221</v>
      </c>
      <c r="R390" t="s">
        <v>202</v>
      </c>
      <c r="S390" t="s">
        <v>46</v>
      </c>
      <c r="T390" t="s">
        <v>222</v>
      </c>
      <c r="U390">
        <v>1</v>
      </c>
      <c r="V390" t="s">
        <v>257</v>
      </c>
      <c r="W390" t="s">
        <v>72</v>
      </c>
      <c r="X390" t="s">
        <v>191</v>
      </c>
      <c r="Y390">
        <v>1</v>
      </c>
      <c r="Z390">
        <v>3</v>
      </c>
      <c r="AA390">
        <v>48</v>
      </c>
      <c r="AB390">
        <v>1.3859999999999999</v>
      </c>
      <c r="AC390" t="s">
        <v>72</v>
      </c>
      <c r="AD390">
        <v>4</v>
      </c>
      <c r="AE390">
        <v>2</v>
      </c>
      <c r="AF390">
        <v>0</v>
      </c>
      <c r="AG390">
        <v>1.905</v>
      </c>
      <c r="AH390">
        <v>1.6E-2</v>
      </c>
      <c r="AI390">
        <v>1.389</v>
      </c>
    </row>
    <row r="391" spans="1:35" x14ac:dyDescent="0.35">
      <c r="A391">
        <v>202</v>
      </c>
      <c r="B391">
        <v>202</v>
      </c>
      <c r="C391" t="s">
        <v>38</v>
      </c>
      <c r="D391" t="s">
        <v>39</v>
      </c>
      <c r="E391">
        <v>2</v>
      </c>
      <c r="F391" t="s">
        <v>373</v>
      </c>
      <c r="G391">
        <v>2</v>
      </c>
      <c r="H391">
        <v>6</v>
      </c>
      <c r="I391">
        <v>3</v>
      </c>
      <c r="J391">
        <v>54</v>
      </c>
      <c r="K391">
        <v>66</v>
      </c>
      <c r="L391">
        <v>66</v>
      </c>
      <c r="M391">
        <v>2</v>
      </c>
      <c r="N391" t="s">
        <v>229</v>
      </c>
      <c r="O391" t="s">
        <v>201</v>
      </c>
      <c r="P391" t="s">
        <v>202</v>
      </c>
      <c r="Q391" t="s">
        <v>203</v>
      </c>
      <c r="R391" t="s">
        <v>202</v>
      </c>
      <c r="S391" t="s">
        <v>81</v>
      </c>
      <c r="T391" t="s">
        <v>230</v>
      </c>
      <c r="U391">
        <v>1</v>
      </c>
      <c r="V391" t="s">
        <v>228</v>
      </c>
      <c r="W391" t="s">
        <v>88</v>
      </c>
      <c r="X391" t="s">
        <v>195</v>
      </c>
      <c r="Y391">
        <v>2</v>
      </c>
      <c r="Z391">
        <v>3</v>
      </c>
      <c r="AA391">
        <v>48</v>
      </c>
      <c r="AB391">
        <v>1.36</v>
      </c>
      <c r="AC391" t="s">
        <v>195</v>
      </c>
      <c r="AD391">
        <v>4</v>
      </c>
      <c r="AE391">
        <v>5</v>
      </c>
      <c r="AF391">
        <v>0</v>
      </c>
      <c r="AG391">
        <v>2.4359999999999999</v>
      </c>
      <c r="AH391">
        <v>0.16600000000000001</v>
      </c>
      <c r="AI391">
        <v>1.353</v>
      </c>
    </row>
    <row r="392" spans="1:35" x14ac:dyDescent="0.35">
      <c r="A392">
        <v>202</v>
      </c>
      <c r="B392">
        <v>202</v>
      </c>
      <c r="C392" t="s">
        <v>38</v>
      </c>
      <c r="D392" t="s">
        <v>39</v>
      </c>
      <c r="E392">
        <v>2</v>
      </c>
      <c r="F392" t="s">
        <v>373</v>
      </c>
      <c r="G392">
        <v>2</v>
      </c>
      <c r="H392">
        <v>6</v>
      </c>
      <c r="I392">
        <v>3</v>
      </c>
      <c r="J392">
        <v>55</v>
      </c>
      <c r="K392">
        <v>35</v>
      </c>
      <c r="L392">
        <v>35</v>
      </c>
      <c r="M392">
        <v>1</v>
      </c>
      <c r="N392" t="s">
        <v>260</v>
      </c>
      <c r="O392" t="s">
        <v>201</v>
      </c>
      <c r="P392" t="s">
        <v>202</v>
      </c>
      <c r="Q392" t="s">
        <v>232</v>
      </c>
      <c r="R392" t="s">
        <v>202</v>
      </c>
      <c r="S392" t="s">
        <v>81</v>
      </c>
      <c r="T392" t="s">
        <v>261</v>
      </c>
      <c r="U392">
        <v>1</v>
      </c>
      <c r="V392" t="s">
        <v>207</v>
      </c>
      <c r="W392" t="s">
        <v>90</v>
      </c>
      <c r="X392" t="s">
        <v>175</v>
      </c>
      <c r="Y392">
        <v>2</v>
      </c>
      <c r="Z392">
        <v>3</v>
      </c>
      <c r="AA392">
        <v>48</v>
      </c>
      <c r="AB392">
        <v>1.288</v>
      </c>
      <c r="AC392" t="s">
        <v>261</v>
      </c>
      <c r="AD392">
        <v>1</v>
      </c>
      <c r="AE392">
        <v>1</v>
      </c>
      <c r="AF392">
        <v>1</v>
      </c>
      <c r="AG392">
        <v>3.3029999999999999</v>
      </c>
      <c r="AH392">
        <v>0.45</v>
      </c>
      <c r="AI392">
        <v>1.288</v>
      </c>
    </row>
    <row r="393" spans="1:35" x14ac:dyDescent="0.35">
      <c r="A393">
        <v>202</v>
      </c>
      <c r="B393">
        <v>202</v>
      </c>
      <c r="C393" t="s">
        <v>38</v>
      </c>
      <c r="D393" t="s">
        <v>39</v>
      </c>
      <c r="E393">
        <v>2</v>
      </c>
      <c r="F393" t="s">
        <v>373</v>
      </c>
      <c r="G393">
        <v>2</v>
      </c>
      <c r="H393">
        <v>6</v>
      </c>
      <c r="I393">
        <v>3</v>
      </c>
      <c r="J393">
        <v>56</v>
      </c>
      <c r="K393">
        <v>62</v>
      </c>
      <c r="L393">
        <v>62</v>
      </c>
      <c r="M393">
        <v>2</v>
      </c>
      <c r="N393" t="s">
        <v>239</v>
      </c>
      <c r="O393" t="s">
        <v>201</v>
      </c>
      <c r="P393" t="s">
        <v>202</v>
      </c>
      <c r="Q393" t="s">
        <v>240</v>
      </c>
      <c r="R393" t="s">
        <v>202</v>
      </c>
      <c r="S393" t="s">
        <v>63</v>
      </c>
      <c r="T393" t="s">
        <v>241</v>
      </c>
      <c r="U393">
        <v>2</v>
      </c>
      <c r="V393" t="s">
        <v>210</v>
      </c>
      <c r="W393" t="s">
        <v>189</v>
      </c>
      <c r="X393" t="s">
        <v>112</v>
      </c>
      <c r="Y393">
        <v>2</v>
      </c>
      <c r="Z393">
        <v>3</v>
      </c>
      <c r="AA393">
        <v>48</v>
      </c>
      <c r="AB393">
        <v>1.42</v>
      </c>
      <c r="AC393" t="s">
        <v>241</v>
      </c>
      <c r="AD393">
        <v>1</v>
      </c>
      <c r="AE393">
        <v>2</v>
      </c>
      <c r="AF393">
        <v>1</v>
      </c>
      <c r="AG393">
        <v>1.5509999999999999</v>
      </c>
      <c r="AH393">
        <v>0.216</v>
      </c>
      <c r="AI393">
        <v>1.41</v>
      </c>
    </row>
    <row r="394" spans="1:35" x14ac:dyDescent="0.35">
      <c r="A394">
        <v>202</v>
      </c>
      <c r="B394">
        <v>202</v>
      </c>
      <c r="C394" t="s">
        <v>38</v>
      </c>
      <c r="D394" t="s">
        <v>39</v>
      </c>
      <c r="E394">
        <v>2</v>
      </c>
      <c r="F394" t="s">
        <v>373</v>
      </c>
      <c r="G394">
        <v>2</v>
      </c>
      <c r="H394">
        <v>6</v>
      </c>
      <c r="I394">
        <v>3</v>
      </c>
      <c r="J394">
        <v>57</v>
      </c>
      <c r="K394">
        <v>63</v>
      </c>
      <c r="L394">
        <v>63</v>
      </c>
      <c r="M394">
        <v>2</v>
      </c>
      <c r="N394" t="s">
        <v>223</v>
      </c>
      <c r="O394" t="s">
        <v>201</v>
      </c>
      <c r="P394" t="s">
        <v>202</v>
      </c>
      <c r="Q394" t="s">
        <v>224</v>
      </c>
      <c r="R394" t="s">
        <v>202</v>
      </c>
      <c r="S394" t="s">
        <v>46</v>
      </c>
      <c r="T394" t="s">
        <v>225</v>
      </c>
      <c r="U394">
        <v>1</v>
      </c>
      <c r="V394" t="s">
        <v>222</v>
      </c>
      <c r="W394" t="s">
        <v>197</v>
      </c>
      <c r="X394" t="s">
        <v>86</v>
      </c>
      <c r="Y394">
        <v>2</v>
      </c>
      <c r="Z394">
        <v>3</v>
      </c>
      <c r="AA394">
        <v>48</v>
      </c>
      <c r="AB394">
        <v>1.375</v>
      </c>
      <c r="AC394" t="s">
        <v>86</v>
      </c>
      <c r="AD394">
        <v>4</v>
      </c>
      <c r="AE394">
        <v>2</v>
      </c>
      <c r="AF394">
        <v>0</v>
      </c>
      <c r="AG394">
        <v>2.3090000000000002</v>
      </c>
      <c r="AH394">
        <v>0.45</v>
      </c>
      <c r="AI394">
        <v>1.3779999999999999</v>
      </c>
    </row>
    <row r="395" spans="1:35" x14ac:dyDescent="0.35">
      <c r="A395">
        <v>202</v>
      </c>
      <c r="B395">
        <v>202</v>
      </c>
      <c r="C395" t="s">
        <v>38</v>
      </c>
      <c r="D395" t="s">
        <v>39</v>
      </c>
      <c r="E395">
        <v>2</v>
      </c>
      <c r="F395" t="s">
        <v>373</v>
      </c>
      <c r="G395">
        <v>2</v>
      </c>
      <c r="H395">
        <v>6</v>
      </c>
      <c r="I395">
        <v>3</v>
      </c>
      <c r="J395">
        <v>58</v>
      </c>
      <c r="K395">
        <v>71</v>
      </c>
      <c r="L395">
        <v>71</v>
      </c>
      <c r="M395">
        <v>2</v>
      </c>
      <c r="N395" t="s">
        <v>234</v>
      </c>
      <c r="O395" t="s">
        <v>201</v>
      </c>
      <c r="P395" t="s">
        <v>202</v>
      </c>
      <c r="Q395" t="s">
        <v>235</v>
      </c>
      <c r="R395" t="s">
        <v>202</v>
      </c>
      <c r="S395" t="s">
        <v>46</v>
      </c>
      <c r="T395" t="s">
        <v>236</v>
      </c>
      <c r="U395">
        <v>2</v>
      </c>
      <c r="V395" t="s">
        <v>204</v>
      </c>
      <c r="W395" t="s">
        <v>116</v>
      </c>
      <c r="X395" t="s">
        <v>145</v>
      </c>
      <c r="Y395">
        <v>2</v>
      </c>
      <c r="Z395">
        <v>3</v>
      </c>
      <c r="AA395">
        <v>48</v>
      </c>
      <c r="AB395">
        <v>1.349</v>
      </c>
      <c r="AC395" t="s">
        <v>236</v>
      </c>
      <c r="AD395">
        <v>1</v>
      </c>
      <c r="AE395">
        <v>2</v>
      </c>
      <c r="AF395">
        <v>1</v>
      </c>
      <c r="AG395">
        <v>2.2879999999999998</v>
      </c>
      <c r="AH395">
        <v>0.35</v>
      </c>
      <c r="AI395">
        <v>1.3420000000000001</v>
      </c>
    </row>
    <row r="396" spans="1:35" x14ac:dyDescent="0.35">
      <c r="A396">
        <v>202</v>
      </c>
      <c r="B396">
        <v>202</v>
      </c>
      <c r="C396" t="s">
        <v>38</v>
      </c>
      <c r="D396" t="s">
        <v>39</v>
      </c>
      <c r="E396">
        <v>2</v>
      </c>
      <c r="F396" t="s">
        <v>373</v>
      </c>
      <c r="G396">
        <v>2</v>
      </c>
      <c r="H396">
        <v>6</v>
      </c>
      <c r="I396">
        <v>3</v>
      </c>
      <c r="J396">
        <v>59</v>
      </c>
      <c r="K396">
        <v>33</v>
      </c>
      <c r="L396">
        <v>33</v>
      </c>
      <c r="M396">
        <v>1</v>
      </c>
      <c r="N396" t="s">
        <v>258</v>
      </c>
      <c r="O396" t="s">
        <v>201</v>
      </c>
      <c r="P396" t="s">
        <v>202</v>
      </c>
      <c r="Q396" t="s">
        <v>209</v>
      </c>
      <c r="R396" t="s">
        <v>202</v>
      </c>
      <c r="S396" t="s">
        <v>46</v>
      </c>
      <c r="T396" t="s">
        <v>259</v>
      </c>
      <c r="U396">
        <v>4</v>
      </c>
      <c r="V396" t="s">
        <v>249</v>
      </c>
      <c r="W396" t="s">
        <v>96</v>
      </c>
      <c r="X396" t="s">
        <v>199</v>
      </c>
      <c r="Y396">
        <v>2</v>
      </c>
      <c r="Z396">
        <v>3</v>
      </c>
      <c r="AA396">
        <v>48</v>
      </c>
      <c r="AB396">
        <v>1.5680000000000001</v>
      </c>
      <c r="AC396" t="s">
        <v>249</v>
      </c>
      <c r="AD396">
        <v>3</v>
      </c>
      <c r="AE396">
        <v>2</v>
      </c>
      <c r="AF396">
        <v>0</v>
      </c>
      <c r="AG396">
        <v>2.02</v>
      </c>
      <c r="AH396">
        <v>0.183</v>
      </c>
      <c r="AI396">
        <v>1.5649999999999999</v>
      </c>
    </row>
    <row r="397" spans="1:35" x14ac:dyDescent="0.35">
      <c r="A397">
        <v>202</v>
      </c>
      <c r="B397">
        <v>202</v>
      </c>
      <c r="C397" t="s">
        <v>38</v>
      </c>
      <c r="D397" t="s">
        <v>39</v>
      </c>
      <c r="E397">
        <v>2</v>
      </c>
      <c r="F397" t="s">
        <v>373</v>
      </c>
      <c r="G397">
        <v>2</v>
      </c>
      <c r="H397">
        <v>6</v>
      </c>
      <c r="I397">
        <v>3</v>
      </c>
      <c r="J397">
        <v>60</v>
      </c>
      <c r="K397">
        <v>32</v>
      </c>
      <c r="L397">
        <v>32</v>
      </c>
      <c r="M397">
        <v>1</v>
      </c>
      <c r="N397" t="s">
        <v>211</v>
      </c>
      <c r="O397" t="s">
        <v>201</v>
      </c>
      <c r="P397" t="s">
        <v>202</v>
      </c>
      <c r="Q397" t="s">
        <v>212</v>
      </c>
      <c r="R397" t="s">
        <v>202</v>
      </c>
      <c r="S397" t="s">
        <v>53</v>
      </c>
      <c r="T397" t="s">
        <v>213</v>
      </c>
      <c r="U397">
        <v>1</v>
      </c>
      <c r="V397" t="s">
        <v>251</v>
      </c>
      <c r="W397" t="s">
        <v>47</v>
      </c>
      <c r="X397" t="s">
        <v>137</v>
      </c>
      <c r="Y397">
        <v>2</v>
      </c>
      <c r="Z397">
        <v>3</v>
      </c>
      <c r="AA397">
        <v>48</v>
      </c>
      <c r="AB397">
        <v>1.776</v>
      </c>
      <c r="AC397" t="s">
        <v>137</v>
      </c>
      <c r="AD397">
        <v>4</v>
      </c>
      <c r="AE397">
        <v>4</v>
      </c>
      <c r="AF397">
        <v>0</v>
      </c>
      <c r="AG397">
        <v>2.0760000000000001</v>
      </c>
      <c r="AH397">
        <v>0.3</v>
      </c>
      <c r="AI397">
        <v>1.78</v>
      </c>
    </row>
    <row r="398" spans="1:35" x14ac:dyDescent="0.35">
      <c r="A398">
        <v>202</v>
      </c>
      <c r="B398">
        <v>202</v>
      </c>
      <c r="C398" t="s">
        <v>38</v>
      </c>
      <c r="D398" t="s">
        <v>39</v>
      </c>
      <c r="E398">
        <v>2</v>
      </c>
      <c r="F398" t="s">
        <v>373</v>
      </c>
      <c r="G398">
        <v>2</v>
      </c>
      <c r="H398">
        <v>6</v>
      </c>
      <c r="I398">
        <v>3</v>
      </c>
      <c r="J398">
        <v>61</v>
      </c>
      <c r="K398">
        <v>27</v>
      </c>
      <c r="L398">
        <v>27</v>
      </c>
      <c r="M398">
        <v>1</v>
      </c>
      <c r="N398" t="s">
        <v>205</v>
      </c>
      <c r="O398" t="s">
        <v>201</v>
      </c>
      <c r="P398" t="s">
        <v>202</v>
      </c>
      <c r="Q398" t="s">
        <v>206</v>
      </c>
      <c r="R398" t="s">
        <v>202</v>
      </c>
      <c r="S398" t="s">
        <v>81</v>
      </c>
      <c r="T398" t="s">
        <v>207</v>
      </c>
      <c r="U398">
        <v>5</v>
      </c>
      <c r="V398" t="s">
        <v>247</v>
      </c>
      <c r="W398" t="s">
        <v>169</v>
      </c>
      <c r="X398" t="s">
        <v>106</v>
      </c>
      <c r="Y398">
        <v>1</v>
      </c>
      <c r="Z398">
        <v>3</v>
      </c>
      <c r="AA398">
        <v>48</v>
      </c>
      <c r="AB398">
        <v>1.3680000000000001</v>
      </c>
      <c r="AC398" t="s">
        <v>247</v>
      </c>
      <c r="AD398">
        <v>2</v>
      </c>
      <c r="AE398">
        <v>2</v>
      </c>
      <c r="AF398">
        <v>0</v>
      </c>
      <c r="AG398">
        <v>2.5110000000000001</v>
      </c>
      <c r="AH398">
        <v>0.05</v>
      </c>
      <c r="AI398">
        <v>1.365</v>
      </c>
    </row>
    <row r="399" spans="1:35" x14ac:dyDescent="0.35">
      <c r="A399">
        <v>202</v>
      </c>
      <c r="B399">
        <v>202</v>
      </c>
      <c r="C399" t="s">
        <v>38</v>
      </c>
      <c r="D399" t="s">
        <v>39</v>
      </c>
      <c r="E399">
        <v>2</v>
      </c>
      <c r="F399" t="s">
        <v>373</v>
      </c>
      <c r="G399">
        <v>2</v>
      </c>
      <c r="H399">
        <v>6</v>
      </c>
      <c r="I399">
        <v>3</v>
      </c>
      <c r="J399">
        <v>62</v>
      </c>
      <c r="K399">
        <v>34</v>
      </c>
      <c r="L399">
        <v>34</v>
      </c>
      <c r="M399">
        <v>1</v>
      </c>
      <c r="N399" t="s">
        <v>208</v>
      </c>
      <c r="O399" t="s">
        <v>201</v>
      </c>
      <c r="P399" t="s">
        <v>202</v>
      </c>
      <c r="Q399" t="s">
        <v>209</v>
      </c>
      <c r="R399" t="s">
        <v>202</v>
      </c>
      <c r="S399" t="s">
        <v>63</v>
      </c>
      <c r="T399" t="s">
        <v>210</v>
      </c>
      <c r="U399">
        <v>1</v>
      </c>
      <c r="V399" t="s">
        <v>259</v>
      </c>
      <c r="W399" t="s">
        <v>159</v>
      </c>
      <c r="X399" t="s">
        <v>54</v>
      </c>
      <c r="Y399">
        <v>1</v>
      </c>
      <c r="Z399">
        <v>3</v>
      </c>
      <c r="AA399">
        <v>48</v>
      </c>
      <c r="AB399">
        <v>1.3360000000000001</v>
      </c>
      <c r="AC399" t="s">
        <v>159</v>
      </c>
      <c r="AD399">
        <v>4</v>
      </c>
      <c r="AE399">
        <v>4</v>
      </c>
      <c r="AF399">
        <v>0</v>
      </c>
      <c r="AG399">
        <v>1.498</v>
      </c>
      <c r="AH399">
        <v>0.16600000000000001</v>
      </c>
      <c r="AI399">
        <v>1.337</v>
      </c>
    </row>
    <row r="400" spans="1:35" x14ac:dyDescent="0.35">
      <c r="A400">
        <v>202</v>
      </c>
      <c r="B400">
        <v>202</v>
      </c>
      <c r="C400" t="s">
        <v>38</v>
      </c>
      <c r="D400" t="s">
        <v>39</v>
      </c>
      <c r="E400">
        <v>2</v>
      </c>
      <c r="F400" t="s">
        <v>373</v>
      </c>
      <c r="G400">
        <v>2</v>
      </c>
      <c r="H400">
        <v>6</v>
      </c>
      <c r="I400">
        <v>3</v>
      </c>
      <c r="J400">
        <v>63</v>
      </c>
      <c r="K400">
        <v>28</v>
      </c>
      <c r="L400">
        <v>28</v>
      </c>
      <c r="M400">
        <v>1</v>
      </c>
      <c r="N400" t="s">
        <v>246</v>
      </c>
      <c r="O400" t="s">
        <v>201</v>
      </c>
      <c r="P400" t="s">
        <v>202</v>
      </c>
      <c r="Q400" t="s">
        <v>206</v>
      </c>
      <c r="R400" t="s">
        <v>202</v>
      </c>
      <c r="S400" t="s">
        <v>63</v>
      </c>
      <c r="T400" t="s">
        <v>247</v>
      </c>
      <c r="U400">
        <v>2</v>
      </c>
      <c r="V400" t="s">
        <v>216</v>
      </c>
      <c r="W400" t="s">
        <v>133</v>
      </c>
      <c r="X400" t="s">
        <v>58</v>
      </c>
      <c r="Y400">
        <v>2</v>
      </c>
      <c r="Z400">
        <v>3</v>
      </c>
      <c r="AA400">
        <v>48</v>
      </c>
      <c r="AB400">
        <v>1.216</v>
      </c>
      <c r="AC400" t="s">
        <v>247</v>
      </c>
      <c r="AD400">
        <v>1</v>
      </c>
      <c r="AE400">
        <v>2</v>
      </c>
      <c r="AF400">
        <v>1</v>
      </c>
      <c r="AG400">
        <v>2.6459999999999999</v>
      </c>
      <c r="AH400">
        <v>0.35</v>
      </c>
      <c r="AI400">
        <v>1.218</v>
      </c>
    </row>
    <row r="401" spans="1:35" x14ac:dyDescent="0.35">
      <c r="A401">
        <v>202</v>
      </c>
      <c r="B401">
        <v>202</v>
      </c>
      <c r="C401" t="s">
        <v>38</v>
      </c>
      <c r="D401" t="s">
        <v>39</v>
      </c>
      <c r="E401">
        <v>2</v>
      </c>
      <c r="F401" t="s">
        <v>373</v>
      </c>
      <c r="G401">
        <v>2</v>
      </c>
      <c r="H401">
        <v>6</v>
      </c>
      <c r="I401">
        <v>3</v>
      </c>
      <c r="J401">
        <v>64</v>
      </c>
      <c r="K401">
        <v>68</v>
      </c>
      <c r="L401">
        <v>68</v>
      </c>
      <c r="M401">
        <v>2</v>
      </c>
      <c r="N401" t="s">
        <v>242</v>
      </c>
      <c r="O401" t="s">
        <v>201</v>
      </c>
      <c r="P401" t="s">
        <v>202</v>
      </c>
      <c r="Q401" t="s">
        <v>227</v>
      </c>
      <c r="R401" t="s">
        <v>202</v>
      </c>
      <c r="S401" t="s">
        <v>63</v>
      </c>
      <c r="T401" t="s">
        <v>243</v>
      </c>
      <c r="U401">
        <v>4</v>
      </c>
      <c r="V401" t="s">
        <v>253</v>
      </c>
      <c r="W401" t="s">
        <v>76</v>
      </c>
      <c r="X401" t="s">
        <v>187</v>
      </c>
      <c r="Y401">
        <v>2</v>
      </c>
      <c r="Z401">
        <v>3</v>
      </c>
      <c r="AA401">
        <v>48</v>
      </c>
      <c r="AB401">
        <v>1.5369999999999999</v>
      </c>
      <c r="AC401" t="s">
        <v>253</v>
      </c>
      <c r="AD401">
        <v>3</v>
      </c>
      <c r="AE401">
        <v>5</v>
      </c>
      <c r="AF401">
        <v>0</v>
      </c>
      <c r="AG401">
        <v>2.7719999999999998</v>
      </c>
      <c r="AH401">
        <v>0.36599999999999999</v>
      </c>
      <c r="AI401">
        <v>1.53</v>
      </c>
    </row>
    <row r="402" spans="1:35" x14ac:dyDescent="0.35">
      <c r="A402">
        <v>202</v>
      </c>
      <c r="B402">
        <v>202</v>
      </c>
      <c r="C402" t="s">
        <v>38</v>
      </c>
      <c r="D402" t="s">
        <v>39</v>
      </c>
      <c r="E402">
        <v>2</v>
      </c>
      <c r="F402" t="s">
        <v>373</v>
      </c>
      <c r="G402">
        <v>2</v>
      </c>
      <c r="H402">
        <v>6</v>
      </c>
      <c r="I402">
        <v>3</v>
      </c>
      <c r="J402">
        <v>65</v>
      </c>
      <c r="K402">
        <v>61</v>
      </c>
      <c r="L402">
        <v>61</v>
      </c>
      <c r="M402">
        <v>2</v>
      </c>
      <c r="N402" t="s">
        <v>244</v>
      </c>
      <c r="O402" t="s">
        <v>201</v>
      </c>
      <c r="P402" t="s">
        <v>202</v>
      </c>
      <c r="Q402" t="s">
        <v>240</v>
      </c>
      <c r="R402" t="s">
        <v>202</v>
      </c>
      <c r="S402" t="s">
        <v>81</v>
      </c>
      <c r="T402" t="s">
        <v>245</v>
      </c>
      <c r="U402">
        <v>5</v>
      </c>
      <c r="V402" t="s">
        <v>241</v>
      </c>
      <c r="W402" t="s">
        <v>151</v>
      </c>
      <c r="X402" t="s">
        <v>110</v>
      </c>
      <c r="Y402">
        <v>1</v>
      </c>
      <c r="Z402">
        <v>3</v>
      </c>
      <c r="AA402">
        <v>48</v>
      </c>
      <c r="AB402">
        <v>1.5669999999999999</v>
      </c>
      <c r="AC402" t="s">
        <v>110</v>
      </c>
      <c r="AD402">
        <v>4</v>
      </c>
      <c r="AE402">
        <v>2</v>
      </c>
      <c r="AF402">
        <v>0</v>
      </c>
      <c r="AG402">
        <v>2.7810000000000001</v>
      </c>
      <c r="AH402">
        <v>0.35</v>
      </c>
      <c r="AI402">
        <v>1.5620000000000001</v>
      </c>
    </row>
    <row r="403" spans="1:35" x14ac:dyDescent="0.35">
      <c r="A403">
        <v>202</v>
      </c>
      <c r="B403">
        <v>202</v>
      </c>
      <c r="C403" t="s">
        <v>38</v>
      </c>
      <c r="D403" t="s">
        <v>39</v>
      </c>
      <c r="E403">
        <v>2</v>
      </c>
      <c r="F403" t="s">
        <v>373</v>
      </c>
      <c r="G403">
        <v>2</v>
      </c>
      <c r="H403">
        <v>6</v>
      </c>
      <c r="I403">
        <v>3</v>
      </c>
      <c r="J403">
        <v>66</v>
      </c>
      <c r="K403">
        <v>29</v>
      </c>
      <c r="L403">
        <v>29</v>
      </c>
      <c r="M403">
        <v>1</v>
      </c>
      <c r="N403" t="s">
        <v>214</v>
      </c>
      <c r="O403" t="s">
        <v>201</v>
      </c>
      <c r="P403" t="s">
        <v>202</v>
      </c>
      <c r="Q403" t="s">
        <v>215</v>
      </c>
      <c r="R403" t="s">
        <v>202</v>
      </c>
      <c r="S403" t="s">
        <v>63</v>
      </c>
      <c r="T403" t="s">
        <v>216</v>
      </c>
      <c r="U403">
        <v>4</v>
      </c>
      <c r="V403" t="s">
        <v>255</v>
      </c>
      <c r="W403" t="s">
        <v>179</v>
      </c>
      <c r="X403" t="s">
        <v>122</v>
      </c>
      <c r="Y403">
        <v>1</v>
      </c>
      <c r="Z403">
        <v>3</v>
      </c>
      <c r="AA403">
        <v>48</v>
      </c>
      <c r="AB403">
        <v>1.4179999999999999</v>
      </c>
      <c r="AC403" t="s">
        <v>122</v>
      </c>
      <c r="AD403">
        <v>4</v>
      </c>
      <c r="AE403">
        <v>2</v>
      </c>
      <c r="AF403">
        <v>0</v>
      </c>
      <c r="AG403">
        <v>1.3660000000000001</v>
      </c>
      <c r="AH403">
        <v>0.317</v>
      </c>
      <c r="AI403">
        <v>1.4159999999999999</v>
      </c>
    </row>
    <row r="404" spans="1:35" x14ac:dyDescent="0.35">
      <c r="A404">
        <v>202</v>
      </c>
      <c r="B404">
        <v>202</v>
      </c>
      <c r="C404" t="s">
        <v>38</v>
      </c>
      <c r="D404" t="s">
        <v>39</v>
      </c>
      <c r="E404">
        <v>2</v>
      </c>
      <c r="F404" t="s">
        <v>373</v>
      </c>
      <c r="G404">
        <v>2</v>
      </c>
      <c r="H404">
        <v>6</v>
      </c>
      <c r="I404">
        <v>3</v>
      </c>
      <c r="J404">
        <v>67</v>
      </c>
      <c r="K404">
        <v>36</v>
      </c>
      <c r="L404">
        <v>36</v>
      </c>
      <c r="M404">
        <v>1</v>
      </c>
      <c r="N404" t="s">
        <v>231</v>
      </c>
      <c r="O404" t="s">
        <v>201</v>
      </c>
      <c r="P404" t="s">
        <v>202</v>
      </c>
      <c r="Q404" t="s">
        <v>232</v>
      </c>
      <c r="R404" t="s">
        <v>202</v>
      </c>
      <c r="S404" t="s">
        <v>53</v>
      </c>
      <c r="T404" t="s">
        <v>233</v>
      </c>
      <c r="U404">
        <v>4</v>
      </c>
      <c r="V404" t="s">
        <v>261</v>
      </c>
      <c r="W404" t="s">
        <v>183</v>
      </c>
      <c r="X404" t="s">
        <v>68</v>
      </c>
      <c r="Y404">
        <v>1</v>
      </c>
      <c r="Z404">
        <v>3</v>
      </c>
      <c r="AA404">
        <v>48</v>
      </c>
      <c r="AB404">
        <v>1.8660000000000001</v>
      </c>
      <c r="AC404" t="s">
        <v>183</v>
      </c>
      <c r="AD404">
        <v>4</v>
      </c>
      <c r="AE404">
        <v>1</v>
      </c>
      <c r="AF404">
        <v>0</v>
      </c>
      <c r="AG404">
        <v>1.6679999999999999</v>
      </c>
      <c r="AH404">
        <v>6.6000000000000003E-2</v>
      </c>
      <c r="AI404">
        <v>1.865</v>
      </c>
    </row>
    <row r="405" spans="1:35" x14ac:dyDescent="0.35">
      <c r="A405">
        <v>202</v>
      </c>
      <c r="B405">
        <v>202</v>
      </c>
      <c r="C405" t="s">
        <v>38</v>
      </c>
      <c r="D405" t="s">
        <v>39</v>
      </c>
      <c r="E405">
        <v>2</v>
      </c>
      <c r="F405" t="s">
        <v>373</v>
      </c>
      <c r="G405">
        <v>2</v>
      </c>
      <c r="H405">
        <v>6</v>
      </c>
      <c r="I405">
        <v>3</v>
      </c>
      <c r="J405">
        <v>68</v>
      </c>
      <c r="K405">
        <v>72</v>
      </c>
      <c r="L405">
        <v>72</v>
      </c>
      <c r="M405">
        <v>2</v>
      </c>
      <c r="N405" t="s">
        <v>250</v>
      </c>
      <c r="O405" t="s">
        <v>201</v>
      </c>
      <c r="P405" t="s">
        <v>202</v>
      </c>
      <c r="Q405" t="s">
        <v>235</v>
      </c>
      <c r="R405" t="s">
        <v>202</v>
      </c>
      <c r="S405" t="s">
        <v>53</v>
      </c>
      <c r="T405" t="s">
        <v>251</v>
      </c>
      <c r="U405">
        <v>1</v>
      </c>
      <c r="V405" t="s">
        <v>236</v>
      </c>
      <c r="W405" t="s">
        <v>100</v>
      </c>
      <c r="X405" t="s">
        <v>148</v>
      </c>
      <c r="Y405">
        <v>1</v>
      </c>
      <c r="Z405">
        <v>3</v>
      </c>
      <c r="AA405">
        <v>48</v>
      </c>
      <c r="AB405">
        <v>1.3380000000000001</v>
      </c>
      <c r="AC405" t="s">
        <v>251</v>
      </c>
      <c r="AD405">
        <v>1</v>
      </c>
      <c r="AE405">
        <v>1</v>
      </c>
      <c r="AF405">
        <v>1</v>
      </c>
      <c r="AG405">
        <v>0.79400000000000004</v>
      </c>
      <c r="AH405">
        <v>0.33300000000000002</v>
      </c>
      <c r="AI405">
        <v>1.339</v>
      </c>
    </row>
    <row r="406" spans="1:35" x14ac:dyDescent="0.35">
      <c r="A406">
        <v>202</v>
      </c>
      <c r="B406">
        <v>202</v>
      </c>
      <c r="C406" t="s">
        <v>38</v>
      </c>
      <c r="D406" t="s">
        <v>39</v>
      </c>
      <c r="E406">
        <v>2</v>
      </c>
      <c r="F406" t="s">
        <v>373</v>
      </c>
      <c r="G406">
        <v>2</v>
      </c>
      <c r="H406">
        <v>6</v>
      </c>
      <c r="I406">
        <v>3</v>
      </c>
      <c r="J406">
        <v>69</v>
      </c>
      <c r="K406">
        <v>31</v>
      </c>
      <c r="L406">
        <v>31</v>
      </c>
      <c r="M406">
        <v>1</v>
      </c>
      <c r="N406" t="s">
        <v>248</v>
      </c>
      <c r="O406" t="s">
        <v>201</v>
      </c>
      <c r="P406" t="s">
        <v>202</v>
      </c>
      <c r="Q406" t="s">
        <v>212</v>
      </c>
      <c r="R406" t="s">
        <v>202</v>
      </c>
      <c r="S406" t="s">
        <v>46</v>
      </c>
      <c r="T406" t="s">
        <v>249</v>
      </c>
      <c r="U406">
        <v>1</v>
      </c>
      <c r="V406" t="s">
        <v>213</v>
      </c>
      <c r="W406" t="s">
        <v>108</v>
      </c>
      <c r="X406" t="s">
        <v>171</v>
      </c>
      <c r="Y406">
        <v>1</v>
      </c>
      <c r="Z406">
        <v>3</v>
      </c>
      <c r="AA406">
        <v>48</v>
      </c>
      <c r="AB406">
        <v>1.387</v>
      </c>
      <c r="AC406" t="s">
        <v>171</v>
      </c>
      <c r="AD406">
        <v>4</v>
      </c>
      <c r="AE406">
        <v>5</v>
      </c>
      <c r="AF406">
        <v>0</v>
      </c>
      <c r="AG406">
        <v>3.2349999999999999</v>
      </c>
      <c r="AH406">
        <v>0.33300000000000002</v>
      </c>
      <c r="AI406">
        <v>1.3839999999999999</v>
      </c>
    </row>
    <row r="407" spans="1:35" x14ac:dyDescent="0.35">
      <c r="A407">
        <v>202</v>
      </c>
      <c r="B407">
        <v>202</v>
      </c>
      <c r="C407" t="s">
        <v>38</v>
      </c>
      <c r="D407" t="s">
        <v>39</v>
      </c>
      <c r="E407">
        <v>2</v>
      </c>
      <c r="F407" t="s">
        <v>373</v>
      </c>
      <c r="G407">
        <v>2</v>
      </c>
      <c r="H407">
        <v>6</v>
      </c>
      <c r="I407">
        <v>3</v>
      </c>
      <c r="J407">
        <v>70</v>
      </c>
      <c r="K407">
        <v>30</v>
      </c>
      <c r="L407">
        <v>30</v>
      </c>
      <c r="M407">
        <v>1</v>
      </c>
      <c r="N407" t="s">
        <v>254</v>
      </c>
      <c r="O407" t="s">
        <v>201</v>
      </c>
      <c r="P407" t="s">
        <v>202</v>
      </c>
      <c r="Q407" t="s">
        <v>215</v>
      </c>
      <c r="R407" t="s">
        <v>202</v>
      </c>
      <c r="S407" t="s">
        <v>53</v>
      </c>
      <c r="T407" t="s">
        <v>255</v>
      </c>
      <c r="U407">
        <v>2</v>
      </c>
      <c r="V407" t="s">
        <v>233</v>
      </c>
      <c r="W407" t="s">
        <v>114</v>
      </c>
      <c r="X407" t="s">
        <v>141</v>
      </c>
      <c r="Y407">
        <v>2</v>
      </c>
      <c r="Z407">
        <v>3</v>
      </c>
      <c r="AA407">
        <v>48</v>
      </c>
      <c r="AB407">
        <v>1.546</v>
      </c>
      <c r="AC407" t="s">
        <v>255</v>
      </c>
      <c r="AD407">
        <v>1</v>
      </c>
      <c r="AE407">
        <v>2</v>
      </c>
      <c r="AF407">
        <v>1</v>
      </c>
      <c r="AG407">
        <v>3.8140000000000001</v>
      </c>
      <c r="AH407">
        <v>0.05</v>
      </c>
      <c r="AI407">
        <v>1.542</v>
      </c>
    </row>
    <row r="408" spans="1:35" x14ac:dyDescent="0.35">
      <c r="A408">
        <v>202</v>
      </c>
      <c r="B408">
        <v>202</v>
      </c>
      <c r="C408" t="s">
        <v>38</v>
      </c>
      <c r="D408" t="s">
        <v>39</v>
      </c>
      <c r="E408">
        <v>2</v>
      </c>
      <c r="F408" t="s">
        <v>373</v>
      </c>
      <c r="G408">
        <v>2</v>
      </c>
      <c r="H408">
        <v>6</v>
      </c>
      <c r="I408">
        <v>3</v>
      </c>
      <c r="J408">
        <v>71</v>
      </c>
      <c r="K408">
        <v>26</v>
      </c>
      <c r="L408">
        <v>26</v>
      </c>
      <c r="M408">
        <v>1</v>
      </c>
      <c r="N408" t="s">
        <v>256</v>
      </c>
      <c r="O408" t="s">
        <v>201</v>
      </c>
      <c r="P408" t="s">
        <v>202</v>
      </c>
      <c r="Q408" t="s">
        <v>221</v>
      </c>
      <c r="R408" t="s">
        <v>202</v>
      </c>
      <c r="S408" t="s">
        <v>81</v>
      </c>
      <c r="T408" t="s">
        <v>257</v>
      </c>
      <c r="U408">
        <v>5</v>
      </c>
      <c r="V408" t="s">
        <v>245</v>
      </c>
      <c r="W408" t="s">
        <v>161</v>
      </c>
      <c r="X408" t="s">
        <v>118</v>
      </c>
      <c r="Y408">
        <v>2</v>
      </c>
      <c r="Z408">
        <v>3</v>
      </c>
      <c r="AA408">
        <v>48</v>
      </c>
      <c r="AB408">
        <v>1.5580000000000001</v>
      </c>
      <c r="AC408" t="s">
        <v>257</v>
      </c>
      <c r="AD408">
        <v>1</v>
      </c>
      <c r="AE408">
        <v>5</v>
      </c>
      <c r="AF408">
        <v>1</v>
      </c>
      <c r="AG408">
        <v>3.3370000000000002</v>
      </c>
      <c r="AH408">
        <v>0.216</v>
      </c>
      <c r="AI408">
        <v>1.552</v>
      </c>
    </row>
    <row r="409" spans="1:35" x14ac:dyDescent="0.35">
      <c r="A409">
        <v>202</v>
      </c>
      <c r="B409">
        <v>202</v>
      </c>
      <c r="C409" t="s">
        <v>38</v>
      </c>
      <c r="D409" t="s">
        <v>39</v>
      </c>
      <c r="E409">
        <v>2</v>
      </c>
      <c r="F409" t="s">
        <v>373</v>
      </c>
      <c r="G409">
        <v>2</v>
      </c>
      <c r="H409">
        <v>6</v>
      </c>
      <c r="I409">
        <v>3</v>
      </c>
      <c r="J409">
        <v>72</v>
      </c>
      <c r="K409">
        <v>65</v>
      </c>
      <c r="L409">
        <v>65</v>
      </c>
      <c r="M409">
        <v>2</v>
      </c>
      <c r="N409" t="s">
        <v>200</v>
      </c>
      <c r="O409" t="s">
        <v>201</v>
      </c>
      <c r="P409" t="s">
        <v>202</v>
      </c>
      <c r="Q409" t="s">
        <v>203</v>
      </c>
      <c r="R409" t="s">
        <v>202</v>
      </c>
      <c r="S409" t="s">
        <v>46</v>
      </c>
      <c r="T409" t="s">
        <v>204</v>
      </c>
      <c r="U409">
        <v>5</v>
      </c>
      <c r="V409" t="s">
        <v>230</v>
      </c>
      <c r="W409" t="s">
        <v>155</v>
      </c>
      <c r="X409" t="s">
        <v>64</v>
      </c>
      <c r="Y409">
        <v>1</v>
      </c>
      <c r="Z409">
        <v>3</v>
      </c>
      <c r="AA409">
        <v>48</v>
      </c>
      <c r="AB409">
        <v>1.458</v>
      </c>
      <c r="AC409" t="s">
        <v>204</v>
      </c>
      <c r="AD409">
        <v>1</v>
      </c>
      <c r="AE409">
        <v>5</v>
      </c>
      <c r="AF409">
        <v>1</v>
      </c>
      <c r="AG409">
        <v>1.675</v>
      </c>
      <c r="AH409">
        <v>0.35</v>
      </c>
      <c r="AI409">
        <v>1.4550000000000001</v>
      </c>
    </row>
    <row r="410" spans="1:35" x14ac:dyDescent="0.35">
      <c r="A410">
        <v>202</v>
      </c>
      <c r="B410">
        <v>202</v>
      </c>
      <c r="C410" t="s">
        <v>38</v>
      </c>
      <c r="D410" t="s">
        <v>39</v>
      </c>
      <c r="E410">
        <v>3</v>
      </c>
      <c r="F410" t="s">
        <v>373</v>
      </c>
      <c r="G410">
        <v>3</v>
      </c>
      <c r="H410">
        <v>9</v>
      </c>
      <c r="I410">
        <v>1</v>
      </c>
      <c r="J410">
        <v>1</v>
      </c>
      <c r="K410">
        <v>2</v>
      </c>
      <c r="L410">
        <v>2</v>
      </c>
      <c r="M410">
        <v>1</v>
      </c>
      <c r="N410" t="s">
        <v>97</v>
      </c>
      <c r="O410" t="s">
        <v>42</v>
      </c>
      <c r="P410" t="s">
        <v>98</v>
      </c>
      <c r="Q410" t="s">
        <v>99</v>
      </c>
      <c r="R410" t="s">
        <v>80</v>
      </c>
      <c r="S410" t="s">
        <v>81</v>
      </c>
      <c r="T410" t="s">
        <v>100</v>
      </c>
      <c r="U410">
        <v>5</v>
      </c>
      <c r="V410" t="s">
        <v>110</v>
      </c>
      <c r="W410" t="s">
        <v>183</v>
      </c>
      <c r="X410" t="s">
        <v>210</v>
      </c>
      <c r="Y410">
        <v>1</v>
      </c>
      <c r="Z410">
        <v>2</v>
      </c>
      <c r="AA410">
        <v>48</v>
      </c>
      <c r="AB410">
        <v>1.0369999999999999</v>
      </c>
      <c r="AC410" t="s">
        <v>110</v>
      </c>
      <c r="AD410">
        <v>2</v>
      </c>
      <c r="AE410">
        <v>4</v>
      </c>
      <c r="AF410">
        <v>0</v>
      </c>
      <c r="AG410">
        <v>2.1739999999999999</v>
      </c>
      <c r="AH410">
        <v>1.6839999999999999</v>
      </c>
      <c r="AI410">
        <v>1.0369999999999999</v>
      </c>
    </row>
    <row r="411" spans="1:35" x14ac:dyDescent="0.35">
      <c r="A411">
        <v>202</v>
      </c>
      <c r="B411">
        <v>202</v>
      </c>
      <c r="C411" t="s">
        <v>38</v>
      </c>
      <c r="D411" t="s">
        <v>39</v>
      </c>
      <c r="E411">
        <v>3</v>
      </c>
      <c r="F411" t="s">
        <v>373</v>
      </c>
      <c r="G411">
        <v>3</v>
      </c>
      <c r="H411">
        <v>9</v>
      </c>
      <c r="I411">
        <v>1</v>
      </c>
      <c r="J411">
        <v>2</v>
      </c>
      <c r="K411">
        <v>39</v>
      </c>
      <c r="L411">
        <v>39</v>
      </c>
      <c r="M411">
        <v>2</v>
      </c>
      <c r="N411" t="s">
        <v>73</v>
      </c>
      <c r="O411" t="s">
        <v>42</v>
      </c>
      <c r="P411" t="s">
        <v>74</v>
      </c>
      <c r="Q411" t="s">
        <v>75</v>
      </c>
      <c r="R411" t="s">
        <v>45</v>
      </c>
      <c r="S411" t="s">
        <v>46</v>
      </c>
      <c r="T411" t="s">
        <v>76</v>
      </c>
      <c r="U411">
        <v>1</v>
      </c>
      <c r="V411" t="s">
        <v>106</v>
      </c>
      <c r="W411" t="s">
        <v>243</v>
      </c>
      <c r="X411" t="s">
        <v>165</v>
      </c>
      <c r="Y411">
        <v>1</v>
      </c>
      <c r="Z411">
        <v>2</v>
      </c>
      <c r="AA411">
        <v>48</v>
      </c>
      <c r="AB411">
        <v>1.1459999999999999</v>
      </c>
      <c r="AC411" t="s">
        <v>106</v>
      </c>
      <c r="AD411">
        <v>2</v>
      </c>
      <c r="AE411">
        <v>5</v>
      </c>
      <c r="AF411">
        <v>0</v>
      </c>
      <c r="AG411">
        <v>0.69199999999999995</v>
      </c>
      <c r="AH411">
        <v>0.23300000000000001</v>
      </c>
      <c r="AI411">
        <v>1.141</v>
      </c>
    </row>
    <row r="412" spans="1:35" x14ac:dyDescent="0.35">
      <c r="A412">
        <v>202</v>
      </c>
      <c r="B412">
        <v>202</v>
      </c>
      <c r="C412" t="s">
        <v>38</v>
      </c>
      <c r="D412" t="s">
        <v>39</v>
      </c>
      <c r="E412">
        <v>3</v>
      </c>
      <c r="F412" t="s">
        <v>373</v>
      </c>
      <c r="G412">
        <v>3</v>
      </c>
      <c r="H412">
        <v>9</v>
      </c>
      <c r="I412">
        <v>1</v>
      </c>
      <c r="J412">
        <v>3</v>
      </c>
      <c r="K412">
        <v>9</v>
      </c>
      <c r="L412">
        <v>9</v>
      </c>
      <c r="M412">
        <v>1</v>
      </c>
      <c r="N412" t="s">
        <v>55</v>
      </c>
      <c r="O412" t="s">
        <v>42</v>
      </c>
      <c r="P412" t="s">
        <v>56</v>
      </c>
      <c r="Q412" t="s">
        <v>57</v>
      </c>
      <c r="R412" t="s">
        <v>45</v>
      </c>
      <c r="S412" t="s">
        <v>46</v>
      </c>
      <c r="T412" t="s">
        <v>58</v>
      </c>
      <c r="U412">
        <v>1</v>
      </c>
      <c r="V412" t="s">
        <v>76</v>
      </c>
      <c r="W412" t="s">
        <v>151</v>
      </c>
      <c r="X412" t="s">
        <v>238</v>
      </c>
      <c r="Y412">
        <v>2</v>
      </c>
      <c r="Z412">
        <v>2</v>
      </c>
      <c r="AA412">
        <v>48</v>
      </c>
      <c r="AB412">
        <v>1.1739999999999999</v>
      </c>
      <c r="AC412" t="s">
        <v>76</v>
      </c>
      <c r="AD412">
        <v>3</v>
      </c>
      <c r="AE412">
        <v>2</v>
      </c>
      <c r="AF412">
        <v>0</v>
      </c>
      <c r="AG412">
        <v>3.1219999999999999</v>
      </c>
      <c r="AH412">
        <v>0.316</v>
      </c>
      <c r="AI412">
        <v>1.1719999999999999</v>
      </c>
    </row>
    <row r="413" spans="1:35" x14ac:dyDescent="0.35">
      <c r="A413">
        <v>202</v>
      </c>
      <c r="B413">
        <v>202</v>
      </c>
      <c r="C413" t="s">
        <v>38</v>
      </c>
      <c r="D413" t="s">
        <v>39</v>
      </c>
      <c r="E413">
        <v>3</v>
      </c>
      <c r="F413" t="s">
        <v>373</v>
      </c>
      <c r="G413">
        <v>3</v>
      </c>
      <c r="H413">
        <v>9</v>
      </c>
      <c r="I413">
        <v>1</v>
      </c>
      <c r="J413">
        <v>4</v>
      </c>
      <c r="K413">
        <v>3</v>
      </c>
      <c r="L413">
        <v>3</v>
      </c>
      <c r="M413">
        <v>1</v>
      </c>
      <c r="N413" t="s">
        <v>121</v>
      </c>
      <c r="O413" t="s">
        <v>42</v>
      </c>
      <c r="P413" t="s">
        <v>70</v>
      </c>
      <c r="Q413" t="s">
        <v>71</v>
      </c>
      <c r="R413" t="s">
        <v>80</v>
      </c>
      <c r="S413" t="s">
        <v>81</v>
      </c>
      <c r="T413" t="s">
        <v>122</v>
      </c>
      <c r="U413">
        <v>2</v>
      </c>
      <c r="V413" t="s">
        <v>100</v>
      </c>
      <c r="W413" t="s">
        <v>189</v>
      </c>
      <c r="X413" t="s">
        <v>204</v>
      </c>
      <c r="Y413">
        <v>2</v>
      </c>
      <c r="Z413">
        <v>2</v>
      </c>
      <c r="AA413">
        <v>48</v>
      </c>
      <c r="AB413">
        <v>1.206</v>
      </c>
      <c r="AC413" t="s">
        <v>122</v>
      </c>
      <c r="AD413">
        <v>1</v>
      </c>
      <c r="AE413">
        <v>2</v>
      </c>
      <c r="AF413">
        <v>1</v>
      </c>
      <c r="AG413">
        <v>2.843</v>
      </c>
      <c r="AH413">
        <v>0.38300000000000001</v>
      </c>
      <c r="AI413">
        <v>1.206</v>
      </c>
    </row>
    <row r="414" spans="1:35" x14ac:dyDescent="0.35">
      <c r="A414">
        <v>202</v>
      </c>
      <c r="B414">
        <v>202</v>
      </c>
      <c r="C414" t="s">
        <v>38</v>
      </c>
      <c r="D414" t="s">
        <v>39</v>
      </c>
      <c r="E414">
        <v>3</v>
      </c>
      <c r="F414" t="s">
        <v>373</v>
      </c>
      <c r="G414">
        <v>3</v>
      </c>
      <c r="H414">
        <v>9</v>
      </c>
      <c r="I414">
        <v>1</v>
      </c>
      <c r="J414">
        <v>5</v>
      </c>
      <c r="K414">
        <v>47</v>
      </c>
      <c r="L414">
        <v>47</v>
      </c>
      <c r="M414">
        <v>2</v>
      </c>
      <c r="N414" t="s">
        <v>87</v>
      </c>
      <c r="O414" t="s">
        <v>42</v>
      </c>
      <c r="P414" t="s">
        <v>50</v>
      </c>
      <c r="Q414" t="s">
        <v>51</v>
      </c>
      <c r="R414" t="s">
        <v>45</v>
      </c>
      <c r="S414" t="s">
        <v>46</v>
      </c>
      <c r="T414" t="s">
        <v>88</v>
      </c>
      <c r="U414">
        <v>1</v>
      </c>
      <c r="V414" t="s">
        <v>54</v>
      </c>
      <c r="W414" t="s">
        <v>179</v>
      </c>
      <c r="X414" t="s">
        <v>245</v>
      </c>
      <c r="Y414">
        <v>1</v>
      </c>
      <c r="Z414">
        <v>2</v>
      </c>
      <c r="AA414">
        <v>48</v>
      </c>
      <c r="AB414">
        <v>1.2749999999999999</v>
      </c>
      <c r="AC414" t="s">
        <v>54</v>
      </c>
      <c r="AD414">
        <v>2</v>
      </c>
      <c r="AE414">
        <v>4</v>
      </c>
      <c r="AF414">
        <v>0</v>
      </c>
      <c r="AG414">
        <v>1.786</v>
      </c>
      <c r="AH414">
        <v>0.15</v>
      </c>
      <c r="AI414">
        <v>1.27</v>
      </c>
    </row>
    <row r="415" spans="1:35" x14ac:dyDescent="0.35">
      <c r="A415">
        <v>202</v>
      </c>
      <c r="B415">
        <v>202</v>
      </c>
      <c r="C415" t="s">
        <v>38</v>
      </c>
      <c r="D415" t="s">
        <v>39</v>
      </c>
      <c r="E415">
        <v>3</v>
      </c>
      <c r="F415" t="s">
        <v>373</v>
      </c>
      <c r="G415">
        <v>3</v>
      </c>
      <c r="H415">
        <v>9</v>
      </c>
      <c r="I415">
        <v>1</v>
      </c>
      <c r="J415">
        <v>6</v>
      </c>
      <c r="K415">
        <v>38</v>
      </c>
      <c r="L415">
        <v>38</v>
      </c>
      <c r="M415">
        <v>2</v>
      </c>
      <c r="N415" t="s">
        <v>65</v>
      </c>
      <c r="O415" t="s">
        <v>42</v>
      </c>
      <c r="P415" t="s">
        <v>66</v>
      </c>
      <c r="Q415" t="s">
        <v>67</v>
      </c>
      <c r="R415" t="s">
        <v>62</v>
      </c>
      <c r="S415" t="s">
        <v>63</v>
      </c>
      <c r="T415" t="s">
        <v>68</v>
      </c>
      <c r="U415">
        <v>1</v>
      </c>
      <c r="V415" t="s">
        <v>108</v>
      </c>
      <c r="W415" t="s">
        <v>159</v>
      </c>
      <c r="X415" t="s">
        <v>251</v>
      </c>
      <c r="Y415">
        <v>2</v>
      </c>
      <c r="Z415">
        <v>2</v>
      </c>
      <c r="AA415">
        <v>48</v>
      </c>
      <c r="AB415">
        <v>1.137</v>
      </c>
      <c r="AC415" t="s">
        <v>251</v>
      </c>
      <c r="AD415">
        <v>4</v>
      </c>
      <c r="AE415">
        <v>5</v>
      </c>
      <c r="AF415">
        <v>0</v>
      </c>
      <c r="AG415">
        <v>2.06</v>
      </c>
      <c r="AH415">
        <v>3.0339999999999998</v>
      </c>
      <c r="AI415">
        <v>1.1399999999999999</v>
      </c>
    </row>
    <row r="416" spans="1:35" x14ac:dyDescent="0.35">
      <c r="A416">
        <v>202</v>
      </c>
      <c r="B416">
        <v>202</v>
      </c>
      <c r="C416" t="s">
        <v>38</v>
      </c>
      <c r="D416" t="s">
        <v>39</v>
      </c>
      <c r="E416">
        <v>3</v>
      </c>
      <c r="F416" t="s">
        <v>373</v>
      </c>
      <c r="G416">
        <v>3</v>
      </c>
      <c r="H416">
        <v>9</v>
      </c>
      <c r="I416">
        <v>1</v>
      </c>
      <c r="J416">
        <v>7</v>
      </c>
      <c r="K416">
        <v>7</v>
      </c>
      <c r="L416">
        <v>7</v>
      </c>
      <c r="M416">
        <v>1</v>
      </c>
      <c r="N416" t="s">
        <v>41</v>
      </c>
      <c r="O416" t="s">
        <v>42</v>
      </c>
      <c r="P416" t="s">
        <v>43</v>
      </c>
      <c r="Q416" t="s">
        <v>44</v>
      </c>
      <c r="R416" t="s">
        <v>45</v>
      </c>
      <c r="S416" t="s">
        <v>46</v>
      </c>
      <c r="T416" t="s">
        <v>47</v>
      </c>
      <c r="U416">
        <v>1</v>
      </c>
      <c r="V416" t="s">
        <v>118</v>
      </c>
      <c r="W416" t="s">
        <v>247</v>
      </c>
      <c r="X416" t="s">
        <v>141</v>
      </c>
      <c r="Y416">
        <v>1</v>
      </c>
      <c r="Z416">
        <v>2</v>
      </c>
      <c r="AA416">
        <v>48</v>
      </c>
      <c r="AB416">
        <v>1.266</v>
      </c>
      <c r="AC416" t="s">
        <v>247</v>
      </c>
      <c r="AD416">
        <v>4</v>
      </c>
      <c r="AE416">
        <v>2</v>
      </c>
      <c r="AF416">
        <v>0</v>
      </c>
      <c r="AG416">
        <v>1.2809999999999999</v>
      </c>
      <c r="AH416">
        <v>0.36599999999999999</v>
      </c>
      <c r="AI416">
        <v>1.2649999999999999</v>
      </c>
    </row>
    <row r="417" spans="1:35" x14ac:dyDescent="0.35">
      <c r="A417">
        <v>202</v>
      </c>
      <c r="B417">
        <v>202</v>
      </c>
      <c r="C417" t="s">
        <v>38</v>
      </c>
      <c r="D417" t="s">
        <v>39</v>
      </c>
      <c r="E417">
        <v>3</v>
      </c>
      <c r="F417" t="s">
        <v>373</v>
      </c>
      <c r="G417">
        <v>3</v>
      </c>
      <c r="H417">
        <v>9</v>
      </c>
      <c r="I417">
        <v>1</v>
      </c>
      <c r="J417">
        <v>8</v>
      </c>
      <c r="K417">
        <v>10</v>
      </c>
      <c r="L417">
        <v>10</v>
      </c>
      <c r="M417">
        <v>1</v>
      </c>
      <c r="N417" t="s">
        <v>107</v>
      </c>
      <c r="O417" t="s">
        <v>42</v>
      </c>
      <c r="P417" t="s">
        <v>56</v>
      </c>
      <c r="Q417" t="s">
        <v>57</v>
      </c>
      <c r="R417" t="s">
        <v>62</v>
      </c>
      <c r="S417" t="s">
        <v>63</v>
      </c>
      <c r="T417" t="s">
        <v>108</v>
      </c>
      <c r="U417">
        <v>2</v>
      </c>
      <c r="V417" t="s">
        <v>58</v>
      </c>
      <c r="W417" t="s">
        <v>255</v>
      </c>
      <c r="X417" t="s">
        <v>191</v>
      </c>
      <c r="Y417">
        <v>1</v>
      </c>
      <c r="Z417">
        <v>2</v>
      </c>
      <c r="AA417">
        <v>48</v>
      </c>
      <c r="AB417">
        <v>1.3049999999999999</v>
      </c>
      <c r="AC417" t="s">
        <v>108</v>
      </c>
      <c r="AD417">
        <v>1</v>
      </c>
      <c r="AE417">
        <v>2</v>
      </c>
      <c r="AF417">
        <v>1</v>
      </c>
      <c r="AG417">
        <v>3.05</v>
      </c>
      <c r="AH417">
        <v>0.63300000000000001</v>
      </c>
      <c r="AI417">
        <v>1.302</v>
      </c>
    </row>
    <row r="418" spans="1:35" x14ac:dyDescent="0.35">
      <c r="A418">
        <v>202</v>
      </c>
      <c r="B418">
        <v>202</v>
      </c>
      <c r="C418" t="s">
        <v>38</v>
      </c>
      <c r="D418" t="s">
        <v>39</v>
      </c>
      <c r="E418">
        <v>3</v>
      </c>
      <c r="F418" t="s">
        <v>373</v>
      </c>
      <c r="G418">
        <v>3</v>
      </c>
      <c r="H418">
        <v>9</v>
      </c>
      <c r="I418">
        <v>1</v>
      </c>
      <c r="J418">
        <v>9</v>
      </c>
      <c r="K418">
        <v>41</v>
      </c>
      <c r="L418">
        <v>41</v>
      </c>
      <c r="M418">
        <v>2</v>
      </c>
      <c r="N418" t="s">
        <v>101</v>
      </c>
      <c r="O418" t="s">
        <v>42</v>
      </c>
      <c r="P418" t="s">
        <v>102</v>
      </c>
      <c r="Q418" t="s">
        <v>103</v>
      </c>
      <c r="R418" t="s">
        <v>45</v>
      </c>
      <c r="S418" t="s">
        <v>46</v>
      </c>
      <c r="T418" t="s">
        <v>104</v>
      </c>
      <c r="U418">
        <v>4</v>
      </c>
      <c r="V418" t="s">
        <v>47</v>
      </c>
      <c r="W418" t="s">
        <v>213</v>
      </c>
      <c r="X418" t="s">
        <v>193</v>
      </c>
      <c r="Y418">
        <v>2</v>
      </c>
      <c r="Z418">
        <v>2</v>
      </c>
      <c r="AA418">
        <v>48</v>
      </c>
      <c r="AB418">
        <v>1.204</v>
      </c>
      <c r="AC418" t="s">
        <v>104</v>
      </c>
      <c r="AD418">
        <v>1</v>
      </c>
      <c r="AE418">
        <v>4</v>
      </c>
      <c r="AF418">
        <v>1</v>
      </c>
      <c r="AG418">
        <v>3.746</v>
      </c>
      <c r="AH418">
        <v>0.46600000000000003</v>
      </c>
      <c r="AI418">
        <v>1.2070000000000001</v>
      </c>
    </row>
    <row r="419" spans="1:35" x14ac:dyDescent="0.35">
      <c r="A419">
        <v>202</v>
      </c>
      <c r="B419">
        <v>202</v>
      </c>
      <c r="C419" t="s">
        <v>38</v>
      </c>
      <c r="D419" t="s">
        <v>39</v>
      </c>
      <c r="E419">
        <v>3</v>
      </c>
      <c r="F419" t="s">
        <v>373</v>
      </c>
      <c r="G419">
        <v>3</v>
      </c>
      <c r="H419">
        <v>9</v>
      </c>
      <c r="I419">
        <v>1</v>
      </c>
      <c r="J419">
        <v>10</v>
      </c>
      <c r="K419">
        <v>37</v>
      </c>
      <c r="L419">
        <v>37</v>
      </c>
      <c r="M419">
        <v>2</v>
      </c>
      <c r="N419" t="s">
        <v>119</v>
      </c>
      <c r="O419" t="s">
        <v>42</v>
      </c>
      <c r="P419" t="s">
        <v>66</v>
      </c>
      <c r="Q419" t="s">
        <v>67</v>
      </c>
      <c r="R419" t="s">
        <v>80</v>
      </c>
      <c r="S419" t="s">
        <v>81</v>
      </c>
      <c r="T419" t="s">
        <v>120</v>
      </c>
      <c r="U419">
        <v>1</v>
      </c>
      <c r="V419" t="s">
        <v>68</v>
      </c>
      <c r="W419" t="s">
        <v>197</v>
      </c>
      <c r="X419" t="s">
        <v>233</v>
      </c>
      <c r="Y419">
        <v>1</v>
      </c>
      <c r="Z419">
        <v>2</v>
      </c>
      <c r="AA419">
        <v>48</v>
      </c>
      <c r="AB419">
        <v>1.0169999999999999</v>
      </c>
      <c r="AC419" t="s">
        <v>197</v>
      </c>
      <c r="AD419">
        <v>4</v>
      </c>
      <c r="AE419">
        <v>5</v>
      </c>
      <c r="AF419">
        <v>0</v>
      </c>
      <c r="AG419">
        <v>0.996</v>
      </c>
      <c r="AH419">
        <v>1.1499999999999999</v>
      </c>
      <c r="AI419">
        <v>1.018</v>
      </c>
    </row>
    <row r="420" spans="1:35" x14ac:dyDescent="0.35">
      <c r="A420">
        <v>202</v>
      </c>
      <c r="B420">
        <v>202</v>
      </c>
      <c r="C420" t="s">
        <v>38</v>
      </c>
      <c r="D420" t="s">
        <v>39</v>
      </c>
      <c r="E420">
        <v>3</v>
      </c>
      <c r="F420" t="s">
        <v>373</v>
      </c>
      <c r="G420">
        <v>3</v>
      </c>
      <c r="H420">
        <v>9</v>
      </c>
      <c r="I420">
        <v>1</v>
      </c>
      <c r="J420">
        <v>11</v>
      </c>
      <c r="K420">
        <v>43</v>
      </c>
      <c r="L420">
        <v>43</v>
      </c>
      <c r="M420">
        <v>2</v>
      </c>
      <c r="N420" t="s">
        <v>111</v>
      </c>
      <c r="O420" t="s">
        <v>42</v>
      </c>
      <c r="P420" t="s">
        <v>92</v>
      </c>
      <c r="Q420" t="s">
        <v>93</v>
      </c>
      <c r="R420" t="s">
        <v>80</v>
      </c>
      <c r="S420" t="s">
        <v>81</v>
      </c>
      <c r="T420" t="s">
        <v>112</v>
      </c>
      <c r="U420">
        <v>2</v>
      </c>
      <c r="V420" t="s">
        <v>120</v>
      </c>
      <c r="W420" t="s">
        <v>155</v>
      </c>
      <c r="X420" t="s">
        <v>216</v>
      </c>
      <c r="Y420">
        <v>2</v>
      </c>
      <c r="Z420">
        <v>2</v>
      </c>
      <c r="AA420">
        <v>48</v>
      </c>
      <c r="AB420">
        <v>1.234</v>
      </c>
      <c r="AC420" t="s">
        <v>155</v>
      </c>
      <c r="AD420">
        <v>4</v>
      </c>
      <c r="AE420">
        <v>1</v>
      </c>
      <c r="AF420">
        <v>0</v>
      </c>
      <c r="AG420">
        <v>2.0249999999999999</v>
      </c>
      <c r="AH420">
        <v>3.0339999999999998</v>
      </c>
      <c r="AI420">
        <v>1.2370000000000001</v>
      </c>
    </row>
    <row r="421" spans="1:35" x14ac:dyDescent="0.35">
      <c r="A421">
        <v>202</v>
      </c>
      <c r="B421">
        <v>202</v>
      </c>
      <c r="C421" t="s">
        <v>38</v>
      </c>
      <c r="D421" t="s">
        <v>39</v>
      </c>
      <c r="E421">
        <v>3</v>
      </c>
      <c r="F421" t="s">
        <v>373</v>
      </c>
      <c r="G421">
        <v>3</v>
      </c>
      <c r="H421">
        <v>9</v>
      </c>
      <c r="I421">
        <v>1</v>
      </c>
      <c r="J421">
        <v>12</v>
      </c>
      <c r="K421">
        <v>5</v>
      </c>
      <c r="L421">
        <v>5</v>
      </c>
      <c r="M421">
        <v>1</v>
      </c>
      <c r="N421" t="s">
        <v>59</v>
      </c>
      <c r="O421" t="s">
        <v>42</v>
      </c>
      <c r="P421" t="s">
        <v>60</v>
      </c>
      <c r="Q421" t="s">
        <v>61</v>
      </c>
      <c r="R421" t="s">
        <v>62</v>
      </c>
      <c r="S421" t="s">
        <v>63</v>
      </c>
      <c r="T421" t="s">
        <v>64</v>
      </c>
      <c r="U421">
        <v>2</v>
      </c>
      <c r="V421" t="s">
        <v>94</v>
      </c>
      <c r="W421" t="s">
        <v>173</v>
      </c>
      <c r="X421" t="s">
        <v>249</v>
      </c>
      <c r="Y421">
        <v>2</v>
      </c>
      <c r="Z421">
        <v>2</v>
      </c>
      <c r="AA421">
        <v>48</v>
      </c>
      <c r="AB421">
        <v>1.2649999999999999</v>
      </c>
      <c r="AC421" t="s">
        <v>64</v>
      </c>
      <c r="AD421">
        <v>1</v>
      </c>
      <c r="AE421">
        <v>2</v>
      </c>
      <c r="AF421">
        <v>1</v>
      </c>
      <c r="AG421">
        <v>0.752</v>
      </c>
      <c r="AH421">
        <v>0.35</v>
      </c>
      <c r="AI421">
        <v>1.262</v>
      </c>
    </row>
    <row r="422" spans="1:35" x14ac:dyDescent="0.35">
      <c r="A422">
        <v>202</v>
      </c>
      <c r="B422">
        <v>202</v>
      </c>
      <c r="C422" t="s">
        <v>38</v>
      </c>
      <c r="D422" t="s">
        <v>39</v>
      </c>
      <c r="E422">
        <v>3</v>
      </c>
      <c r="F422" t="s">
        <v>373</v>
      </c>
      <c r="G422">
        <v>3</v>
      </c>
      <c r="H422">
        <v>9</v>
      </c>
      <c r="I422">
        <v>1</v>
      </c>
      <c r="J422">
        <v>13</v>
      </c>
      <c r="K422">
        <v>40</v>
      </c>
      <c r="L422">
        <v>40</v>
      </c>
      <c r="M422">
        <v>2</v>
      </c>
      <c r="N422" t="s">
        <v>105</v>
      </c>
      <c r="O422" t="s">
        <v>42</v>
      </c>
      <c r="P422" t="s">
        <v>74</v>
      </c>
      <c r="Q422" t="s">
        <v>75</v>
      </c>
      <c r="R422" t="s">
        <v>52</v>
      </c>
      <c r="S422" t="s">
        <v>53</v>
      </c>
      <c r="T422" t="s">
        <v>106</v>
      </c>
      <c r="U422">
        <v>4</v>
      </c>
      <c r="V422" t="s">
        <v>90</v>
      </c>
      <c r="W422" t="s">
        <v>230</v>
      </c>
      <c r="X422" t="s">
        <v>195</v>
      </c>
      <c r="Y422">
        <v>2</v>
      </c>
      <c r="Z422">
        <v>2</v>
      </c>
      <c r="AA422">
        <v>48</v>
      </c>
      <c r="AB422">
        <v>1.0580000000000001</v>
      </c>
      <c r="AC422" t="s">
        <v>90</v>
      </c>
      <c r="AD422">
        <v>3</v>
      </c>
      <c r="AE422">
        <v>5</v>
      </c>
      <c r="AF422">
        <v>0</v>
      </c>
      <c r="AG422">
        <v>2.1819999999999999</v>
      </c>
      <c r="AH422">
        <v>0.433</v>
      </c>
      <c r="AI422">
        <v>1.0589999999999999</v>
      </c>
    </row>
    <row r="423" spans="1:35" x14ac:dyDescent="0.35">
      <c r="A423">
        <v>202</v>
      </c>
      <c r="B423">
        <v>202</v>
      </c>
      <c r="C423" t="s">
        <v>38</v>
      </c>
      <c r="D423" t="s">
        <v>39</v>
      </c>
      <c r="E423">
        <v>3</v>
      </c>
      <c r="F423" t="s">
        <v>373</v>
      </c>
      <c r="G423">
        <v>3</v>
      </c>
      <c r="H423">
        <v>9</v>
      </c>
      <c r="I423">
        <v>1</v>
      </c>
      <c r="J423">
        <v>14</v>
      </c>
      <c r="K423">
        <v>46</v>
      </c>
      <c r="L423">
        <v>46</v>
      </c>
      <c r="M423">
        <v>2</v>
      </c>
      <c r="N423" t="s">
        <v>115</v>
      </c>
      <c r="O423" t="s">
        <v>42</v>
      </c>
      <c r="P423" t="s">
        <v>84</v>
      </c>
      <c r="Q423" t="s">
        <v>85</v>
      </c>
      <c r="R423" t="s">
        <v>52</v>
      </c>
      <c r="S423" t="s">
        <v>53</v>
      </c>
      <c r="T423" t="s">
        <v>116</v>
      </c>
      <c r="U423">
        <v>2</v>
      </c>
      <c r="V423" t="s">
        <v>86</v>
      </c>
      <c r="W423" t="s">
        <v>259</v>
      </c>
      <c r="X423" t="s">
        <v>145</v>
      </c>
      <c r="Y423">
        <v>1</v>
      </c>
      <c r="Z423">
        <v>2</v>
      </c>
      <c r="AA423">
        <v>48</v>
      </c>
      <c r="AB423">
        <v>1.226</v>
      </c>
      <c r="AC423" t="s">
        <v>86</v>
      </c>
      <c r="AD423">
        <v>2</v>
      </c>
      <c r="AE423">
        <v>1</v>
      </c>
      <c r="AF423">
        <v>0</v>
      </c>
      <c r="AG423">
        <v>2.3849999999999998</v>
      </c>
      <c r="AH423">
        <v>0.11600000000000001</v>
      </c>
      <c r="AI423">
        <v>1.2270000000000001</v>
      </c>
    </row>
    <row r="424" spans="1:35" x14ac:dyDescent="0.35">
      <c r="A424">
        <v>202</v>
      </c>
      <c r="B424">
        <v>202</v>
      </c>
      <c r="C424" t="s">
        <v>38</v>
      </c>
      <c r="D424" t="s">
        <v>39</v>
      </c>
      <c r="E424">
        <v>3</v>
      </c>
      <c r="F424" t="s">
        <v>373</v>
      </c>
      <c r="G424">
        <v>3</v>
      </c>
      <c r="H424">
        <v>9</v>
      </c>
      <c r="I424">
        <v>1</v>
      </c>
      <c r="J424">
        <v>15</v>
      </c>
      <c r="K424">
        <v>48</v>
      </c>
      <c r="L424">
        <v>48</v>
      </c>
      <c r="M424">
        <v>2</v>
      </c>
      <c r="N424" t="s">
        <v>49</v>
      </c>
      <c r="O424" t="s">
        <v>42</v>
      </c>
      <c r="P424" t="s">
        <v>50</v>
      </c>
      <c r="Q424" t="s">
        <v>51</v>
      </c>
      <c r="R424" t="s">
        <v>52</v>
      </c>
      <c r="S424" t="s">
        <v>53</v>
      </c>
      <c r="T424" t="s">
        <v>54</v>
      </c>
      <c r="U424">
        <v>2</v>
      </c>
      <c r="V424" t="s">
        <v>96</v>
      </c>
      <c r="W424" t="s">
        <v>133</v>
      </c>
      <c r="X424" t="s">
        <v>207</v>
      </c>
      <c r="Y424">
        <v>2</v>
      </c>
      <c r="Z424">
        <v>2</v>
      </c>
      <c r="AA424">
        <v>48</v>
      </c>
      <c r="AB424">
        <v>1.357</v>
      </c>
      <c r="AC424" t="s">
        <v>48</v>
      </c>
      <c r="AD424">
        <v>0</v>
      </c>
      <c r="AE424">
        <v>0</v>
      </c>
      <c r="AF424">
        <v>0</v>
      </c>
      <c r="AG424">
        <v>-1</v>
      </c>
      <c r="AH424">
        <v>0.33300000000000002</v>
      </c>
      <c r="AI424">
        <v>1.3540000000000001</v>
      </c>
    </row>
    <row r="425" spans="1:35" x14ac:dyDescent="0.35">
      <c r="A425">
        <v>202</v>
      </c>
      <c r="B425">
        <v>202</v>
      </c>
      <c r="C425" t="s">
        <v>38</v>
      </c>
      <c r="D425" t="s">
        <v>39</v>
      </c>
      <c r="E425">
        <v>3</v>
      </c>
      <c r="F425" t="s">
        <v>373</v>
      </c>
      <c r="G425">
        <v>3</v>
      </c>
      <c r="H425">
        <v>9</v>
      </c>
      <c r="I425">
        <v>1</v>
      </c>
      <c r="J425">
        <v>16</v>
      </c>
      <c r="K425">
        <v>8</v>
      </c>
      <c r="L425">
        <v>8</v>
      </c>
      <c r="M425">
        <v>1</v>
      </c>
      <c r="N425" t="s">
        <v>117</v>
      </c>
      <c r="O425" t="s">
        <v>42</v>
      </c>
      <c r="P425" t="s">
        <v>43</v>
      </c>
      <c r="Q425" t="s">
        <v>44</v>
      </c>
      <c r="R425" t="s">
        <v>52</v>
      </c>
      <c r="S425" t="s">
        <v>53</v>
      </c>
      <c r="T425" t="s">
        <v>118</v>
      </c>
      <c r="U425">
        <v>1</v>
      </c>
      <c r="V425" t="s">
        <v>116</v>
      </c>
      <c r="W425" t="s">
        <v>261</v>
      </c>
      <c r="X425" t="s">
        <v>187</v>
      </c>
      <c r="Y425">
        <v>2</v>
      </c>
      <c r="Z425">
        <v>2</v>
      </c>
      <c r="AA425">
        <v>48</v>
      </c>
      <c r="AB425">
        <v>1.1739999999999999</v>
      </c>
      <c r="AC425" t="s">
        <v>187</v>
      </c>
      <c r="AD425">
        <v>4</v>
      </c>
      <c r="AE425">
        <v>4</v>
      </c>
      <c r="AF425">
        <v>0</v>
      </c>
      <c r="AG425">
        <v>2.125</v>
      </c>
      <c r="AH425">
        <v>0.433</v>
      </c>
      <c r="AI425">
        <v>1.1719999999999999</v>
      </c>
    </row>
    <row r="426" spans="1:35" x14ac:dyDescent="0.35">
      <c r="A426">
        <v>202</v>
      </c>
      <c r="B426">
        <v>202</v>
      </c>
      <c r="C426" t="s">
        <v>38</v>
      </c>
      <c r="D426" t="s">
        <v>39</v>
      </c>
      <c r="E426">
        <v>3</v>
      </c>
      <c r="F426" t="s">
        <v>373</v>
      </c>
      <c r="G426">
        <v>3</v>
      </c>
      <c r="H426">
        <v>9</v>
      </c>
      <c r="I426">
        <v>1</v>
      </c>
      <c r="J426">
        <v>17</v>
      </c>
      <c r="K426">
        <v>44</v>
      </c>
      <c r="L426">
        <v>44</v>
      </c>
      <c r="M426">
        <v>2</v>
      </c>
      <c r="N426" t="s">
        <v>91</v>
      </c>
      <c r="O426" t="s">
        <v>42</v>
      </c>
      <c r="P426" t="s">
        <v>92</v>
      </c>
      <c r="Q426" t="s">
        <v>93</v>
      </c>
      <c r="R426" t="s">
        <v>62</v>
      </c>
      <c r="S426" t="s">
        <v>63</v>
      </c>
      <c r="T426" t="s">
        <v>94</v>
      </c>
      <c r="U426">
        <v>2</v>
      </c>
      <c r="V426" t="s">
        <v>112</v>
      </c>
      <c r="W426" t="s">
        <v>169</v>
      </c>
      <c r="X426" t="s">
        <v>222</v>
      </c>
      <c r="Y426">
        <v>1</v>
      </c>
      <c r="Z426">
        <v>2</v>
      </c>
      <c r="AA426">
        <v>48</v>
      </c>
      <c r="AB426">
        <v>1.254</v>
      </c>
      <c r="AC426" t="s">
        <v>222</v>
      </c>
      <c r="AD426">
        <v>4</v>
      </c>
      <c r="AE426">
        <v>5</v>
      </c>
      <c r="AF426">
        <v>0</v>
      </c>
      <c r="AG426">
        <v>1.802</v>
      </c>
      <c r="AH426">
        <v>0.11600000000000001</v>
      </c>
      <c r="AI426">
        <v>1.2529999999999999</v>
      </c>
    </row>
    <row r="427" spans="1:35" x14ac:dyDescent="0.35">
      <c r="A427">
        <v>202</v>
      </c>
      <c r="B427">
        <v>202</v>
      </c>
      <c r="C427" t="s">
        <v>38</v>
      </c>
      <c r="D427" t="s">
        <v>39</v>
      </c>
      <c r="E427">
        <v>3</v>
      </c>
      <c r="F427" t="s">
        <v>373</v>
      </c>
      <c r="G427">
        <v>3</v>
      </c>
      <c r="H427">
        <v>9</v>
      </c>
      <c r="I427">
        <v>1</v>
      </c>
      <c r="J427">
        <v>18</v>
      </c>
      <c r="K427">
        <v>4</v>
      </c>
      <c r="L427">
        <v>4</v>
      </c>
      <c r="M427">
        <v>1</v>
      </c>
      <c r="N427" t="s">
        <v>69</v>
      </c>
      <c r="O427" t="s">
        <v>42</v>
      </c>
      <c r="P427" t="s">
        <v>70</v>
      </c>
      <c r="Q427" t="s">
        <v>71</v>
      </c>
      <c r="R427" t="s">
        <v>62</v>
      </c>
      <c r="S427" t="s">
        <v>63</v>
      </c>
      <c r="T427" t="s">
        <v>72</v>
      </c>
      <c r="U427">
        <v>1</v>
      </c>
      <c r="V427" t="s">
        <v>122</v>
      </c>
      <c r="W427" t="s">
        <v>219</v>
      </c>
      <c r="X427" t="s">
        <v>175</v>
      </c>
      <c r="Y427">
        <v>1</v>
      </c>
      <c r="Z427">
        <v>2</v>
      </c>
      <c r="AA427">
        <v>48</v>
      </c>
      <c r="AB427">
        <v>1.1679999999999999</v>
      </c>
      <c r="AC427" t="s">
        <v>122</v>
      </c>
      <c r="AD427">
        <v>2</v>
      </c>
      <c r="AE427">
        <v>4</v>
      </c>
      <c r="AF427">
        <v>0</v>
      </c>
      <c r="AG427">
        <v>2.31</v>
      </c>
      <c r="AH427">
        <v>0.48299999999999998</v>
      </c>
      <c r="AI427">
        <v>1.1619999999999999</v>
      </c>
    </row>
    <row r="428" spans="1:35" x14ac:dyDescent="0.35">
      <c r="A428">
        <v>202</v>
      </c>
      <c r="B428">
        <v>202</v>
      </c>
      <c r="C428" t="s">
        <v>38</v>
      </c>
      <c r="D428" t="s">
        <v>39</v>
      </c>
      <c r="E428">
        <v>3</v>
      </c>
      <c r="F428" t="s">
        <v>373</v>
      </c>
      <c r="G428">
        <v>3</v>
      </c>
      <c r="H428">
        <v>9</v>
      </c>
      <c r="I428">
        <v>1</v>
      </c>
      <c r="J428">
        <v>19</v>
      </c>
      <c r="K428">
        <v>6</v>
      </c>
      <c r="L428">
        <v>6</v>
      </c>
      <c r="M428">
        <v>1</v>
      </c>
      <c r="N428" t="s">
        <v>89</v>
      </c>
      <c r="O428" t="s">
        <v>42</v>
      </c>
      <c r="P428" t="s">
        <v>60</v>
      </c>
      <c r="Q428" t="s">
        <v>61</v>
      </c>
      <c r="R428" t="s">
        <v>52</v>
      </c>
      <c r="S428" t="s">
        <v>53</v>
      </c>
      <c r="T428" t="s">
        <v>90</v>
      </c>
      <c r="U428">
        <v>5</v>
      </c>
      <c r="V428" t="s">
        <v>64</v>
      </c>
      <c r="W428" t="s">
        <v>236</v>
      </c>
      <c r="X428" t="s">
        <v>137</v>
      </c>
      <c r="Y428">
        <v>1</v>
      </c>
      <c r="Z428">
        <v>2</v>
      </c>
      <c r="AA428">
        <v>48</v>
      </c>
      <c r="AB428">
        <v>2.1339999999999999</v>
      </c>
      <c r="AC428" t="s">
        <v>236</v>
      </c>
      <c r="AD428">
        <v>4</v>
      </c>
      <c r="AE428">
        <v>4</v>
      </c>
      <c r="AF428">
        <v>0</v>
      </c>
      <c r="AG428">
        <v>2.5270000000000001</v>
      </c>
      <c r="AH428">
        <v>0.4</v>
      </c>
      <c r="AI428">
        <v>2.1339999999999999</v>
      </c>
    </row>
    <row r="429" spans="1:35" x14ac:dyDescent="0.35">
      <c r="A429">
        <v>202</v>
      </c>
      <c r="B429">
        <v>202</v>
      </c>
      <c r="C429" t="s">
        <v>38</v>
      </c>
      <c r="D429" t="s">
        <v>39</v>
      </c>
      <c r="E429">
        <v>3</v>
      </c>
      <c r="F429" t="s">
        <v>373</v>
      </c>
      <c r="G429">
        <v>3</v>
      </c>
      <c r="H429">
        <v>9</v>
      </c>
      <c r="I429">
        <v>1</v>
      </c>
      <c r="J429">
        <v>20</v>
      </c>
      <c r="K429">
        <v>12</v>
      </c>
      <c r="L429">
        <v>12</v>
      </c>
      <c r="M429">
        <v>1</v>
      </c>
      <c r="N429" t="s">
        <v>95</v>
      </c>
      <c r="O429" t="s">
        <v>42</v>
      </c>
      <c r="P429" t="s">
        <v>78</v>
      </c>
      <c r="Q429" t="s">
        <v>79</v>
      </c>
      <c r="R429" t="s">
        <v>52</v>
      </c>
      <c r="S429" t="s">
        <v>53</v>
      </c>
      <c r="T429" t="s">
        <v>96</v>
      </c>
      <c r="U429">
        <v>5</v>
      </c>
      <c r="V429" t="s">
        <v>82</v>
      </c>
      <c r="W429" t="s">
        <v>225</v>
      </c>
      <c r="X429" t="s">
        <v>148</v>
      </c>
      <c r="Y429">
        <v>1</v>
      </c>
      <c r="Z429">
        <v>2</v>
      </c>
      <c r="AA429">
        <v>48</v>
      </c>
      <c r="AB429">
        <v>1.4750000000000001</v>
      </c>
      <c r="AC429" t="s">
        <v>148</v>
      </c>
      <c r="AD429">
        <v>4</v>
      </c>
      <c r="AE429">
        <v>2</v>
      </c>
      <c r="AF429">
        <v>0</v>
      </c>
      <c r="AG429">
        <v>2.7559999999999998</v>
      </c>
      <c r="AH429">
        <v>0.33300000000000002</v>
      </c>
      <c r="AI429">
        <v>1.4710000000000001</v>
      </c>
    </row>
    <row r="430" spans="1:35" x14ac:dyDescent="0.35">
      <c r="A430">
        <v>202</v>
      </c>
      <c r="B430">
        <v>202</v>
      </c>
      <c r="C430" t="s">
        <v>38</v>
      </c>
      <c r="D430" t="s">
        <v>39</v>
      </c>
      <c r="E430">
        <v>3</v>
      </c>
      <c r="F430" t="s">
        <v>373</v>
      </c>
      <c r="G430">
        <v>3</v>
      </c>
      <c r="H430">
        <v>9</v>
      </c>
      <c r="I430">
        <v>1</v>
      </c>
      <c r="J430">
        <v>21</v>
      </c>
      <c r="K430">
        <v>45</v>
      </c>
      <c r="L430">
        <v>45</v>
      </c>
      <c r="M430">
        <v>2</v>
      </c>
      <c r="N430" t="s">
        <v>83</v>
      </c>
      <c r="O430" t="s">
        <v>42</v>
      </c>
      <c r="P430" t="s">
        <v>84</v>
      </c>
      <c r="Q430" t="s">
        <v>85</v>
      </c>
      <c r="R430" t="s">
        <v>62</v>
      </c>
      <c r="S430" t="s">
        <v>63</v>
      </c>
      <c r="T430" t="s">
        <v>86</v>
      </c>
      <c r="U430">
        <v>1</v>
      </c>
      <c r="V430" t="s">
        <v>72</v>
      </c>
      <c r="W430" t="s">
        <v>128</v>
      </c>
      <c r="X430" t="s">
        <v>228</v>
      </c>
      <c r="Y430">
        <v>2</v>
      </c>
      <c r="Z430">
        <v>2</v>
      </c>
      <c r="AA430">
        <v>48</v>
      </c>
      <c r="AB430">
        <v>1.2569999999999999</v>
      </c>
      <c r="AC430" t="s">
        <v>128</v>
      </c>
      <c r="AD430">
        <v>4</v>
      </c>
      <c r="AE430">
        <v>4</v>
      </c>
      <c r="AF430">
        <v>0</v>
      </c>
      <c r="AG430">
        <v>2.4849999999999999</v>
      </c>
      <c r="AH430">
        <v>0.16600000000000001</v>
      </c>
      <c r="AI430">
        <v>1.254</v>
      </c>
    </row>
    <row r="431" spans="1:35" x14ac:dyDescent="0.35">
      <c r="A431">
        <v>202</v>
      </c>
      <c r="B431">
        <v>202</v>
      </c>
      <c r="C431" t="s">
        <v>38</v>
      </c>
      <c r="D431" t="s">
        <v>39</v>
      </c>
      <c r="E431">
        <v>3</v>
      </c>
      <c r="F431" t="s">
        <v>373</v>
      </c>
      <c r="G431">
        <v>3</v>
      </c>
      <c r="H431">
        <v>9</v>
      </c>
      <c r="I431">
        <v>1</v>
      </c>
      <c r="J431">
        <v>22</v>
      </c>
      <c r="K431">
        <v>1</v>
      </c>
      <c r="L431">
        <v>1</v>
      </c>
      <c r="M431">
        <v>1</v>
      </c>
      <c r="N431" t="s">
        <v>109</v>
      </c>
      <c r="O431" t="s">
        <v>42</v>
      </c>
      <c r="P431" t="s">
        <v>98</v>
      </c>
      <c r="Q431" t="s">
        <v>99</v>
      </c>
      <c r="R431" t="s">
        <v>45</v>
      </c>
      <c r="S431" t="s">
        <v>46</v>
      </c>
      <c r="T431" t="s">
        <v>110</v>
      </c>
      <c r="U431">
        <v>2</v>
      </c>
      <c r="V431" t="s">
        <v>88</v>
      </c>
      <c r="W431" t="s">
        <v>257</v>
      </c>
      <c r="X431" t="s">
        <v>171</v>
      </c>
      <c r="Y431">
        <v>2</v>
      </c>
      <c r="Z431">
        <v>2</v>
      </c>
      <c r="AA431">
        <v>48</v>
      </c>
      <c r="AB431">
        <v>1.1160000000000001</v>
      </c>
      <c r="AC431" t="s">
        <v>110</v>
      </c>
      <c r="AD431">
        <v>1</v>
      </c>
      <c r="AE431">
        <v>2</v>
      </c>
      <c r="AF431">
        <v>1</v>
      </c>
      <c r="AG431">
        <v>2.97</v>
      </c>
      <c r="AH431">
        <v>0.33300000000000002</v>
      </c>
      <c r="AI431">
        <v>1.111</v>
      </c>
    </row>
    <row r="432" spans="1:35" x14ac:dyDescent="0.35">
      <c r="A432">
        <v>202</v>
      </c>
      <c r="B432">
        <v>202</v>
      </c>
      <c r="C432" t="s">
        <v>38</v>
      </c>
      <c r="D432" t="s">
        <v>39</v>
      </c>
      <c r="E432">
        <v>3</v>
      </c>
      <c r="F432" t="s">
        <v>373</v>
      </c>
      <c r="G432">
        <v>3</v>
      </c>
      <c r="H432">
        <v>9</v>
      </c>
      <c r="I432">
        <v>1</v>
      </c>
      <c r="J432">
        <v>23</v>
      </c>
      <c r="K432">
        <v>11</v>
      </c>
      <c r="L432">
        <v>11</v>
      </c>
      <c r="M432">
        <v>1</v>
      </c>
      <c r="N432" t="s">
        <v>77</v>
      </c>
      <c r="O432" t="s">
        <v>42</v>
      </c>
      <c r="P432" t="s">
        <v>78</v>
      </c>
      <c r="Q432" t="s">
        <v>79</v>
      </c>
      <c r="R432" t="s">
        <v>80</v>
      </c>
      <c r="S432" t="s">
        <v>81</v>
      </c>
      <c r="T432" t="s">
        <v>82</v>
      </c>
      <c r="U432">
        <v>4</v>
      </c>
      <c r="V432" t="s">
        <v>114</v>
      </c>
      <c r="W432" t="s">
        <v>161</v>
      </c>
      <c r="X432" t="s">
        <v>253</v>
      </c>
      <c r="Y432">
        <v>2</v>
      </c>
      <c r="Z432">
        <v>2</v>
      </c>
      <c r="AA432">
        <v>48</v>
      </c>
      <c r="AB432">
        <v>1.145</v>
      </c>
      <c r="AC432" t="s">
        <v>82</v>
      </c>
      <c r="AD432">
        <v>1</v>
      </c>
      <c r="AE432">
        <v>4</v>
      </c>
      <c r="AF432">
        <v>1</v>
      </c>
      <c r="AG432">
        <v>2.8410000000000002</v>
      </c>
      <c r="AH432">
        <v>0.38300000000000001</v>
      </c>
      <c r="AI432">
        <v>1.147</v>
      </c>
    </row>
    <row r="433" spans="1:35" x14ac:dyDescent="0.35">
      <c r="A433">
        <v>202</v>
      </c>
      <c r="B433">
        <v>202</v>
      </c>
      <c r="C433" t="s">
        <v>38</v>
      </c>
      <c r="D433" t="s">
        <v>39</v>
      </c>
      <c r="E433">
        <v>3</v>
      </c>
      <c r="F433" t="s">
        <v>373</v>
      </c>
      <c r="G433">
        <v>3</v>
      </c>
      <c r="H433">
        <v>9</v>
      </c>
      <c r="I433">
        <v>1</v>
      </c>
      <c r="J433">
        <v>24</v>
      </c>
      <c r="K433">
        <v>42</v>
      </c>
      <c r="L433">
        <v>42</v>
      </c>
      <c r="M433">
        <v>2</v>
      </c>
      <c r="N433" t="s">
        <v>113</v>
      </c>
      <c r="O433" t="s">
        <v>42</v>
      </c>
      <c r="P433" t="s">
        <v>102</v>
      </c>
      <c r="Q433" t="s">
        <v>103</v>
      </c>
      <c r="R433" t="s">
        <v>80</v>
      </c>
      <c r="S433" t="s">
        <v>81</v>
      </c>
      <c r="T433" t="s">
        <v>114</v>
      </c>
      <c r="U433">
        <v>4</v>
      </c>
      <c r="V433" t="s">
        <v>104</v>
      </c>
      <c r="W433" t="s">
        <v>241</v>
      </c>
      <c r="X433" t="s">
        <v>199</v>
      </c>
      <c r="Y433">
        <v>1</v>
      </c>
      <c r="Z433">
        <v>2</v>
      </c>
      <c r="AA433">
        <v>48</v>
      </c>
      <c r="AB433">
        <v>1.1759999999999999</v>
      </c>
      <c r="AC433" t="s">
        <v>114</v>
      </c>
      <c r="AD433">
        <v>1</v>
      </c>
      <c r="AE433">
        <v>4</v>
      </c>
      <c r="AF433">
        <v>1</v>
      </c>
      <c r="AG433">
        <v>2.4940000000000002</v>
      </c>
      <c r="AH433">
        <v>0.33300000000000002</v>
      </c>
      <c r="AI433">
        <v>1.173</v>
      </c>
    </row>
    <row r="434" spans="1:35" x14ac:dyDescent="0.35">
      <c r="A434">
        <v>202</v>
      </c>
      <c r="B434">
        <v>202</v>
      </c>
      <c r="C434" t="s">
        <v>38</v>
      </c>
      <c r="D434" t="s">
        <v>39</v>
      </c>
      <c r="E434">
        <v>3</v>
      </c>
      <c r="F434" t="s">
        <v>373</v>
      </c>
      <c r="G434">
        <v>3</v>
      </c>
      <c r="H434">
        <v>9</v>
      </c>
      <c r="I434">
        <v>1</v>
      </c>
      <c r="J434">
        <v>25</v>
      </c>
      <c r="K434">
        <v>24</v>
      </c>
      <c r="L434">
        <v>24</v>
      </c>
      <c r="M434">
        <v>1</v>
      </c>
      <c r="N434" t="s">
        <v>198</v>
      </c>
      <c r="O434" t="s">
        <v>124</v>
      </c>
      <c r="P434" t="s">
        <v>177</v>
      </c>
      <c r="Q434" t="s">
        <v>178</v>
      </c>
      <c r="R434" t="s">
        <v>150</v>
      </c>
      <c r="S434" t="s">
        <v>53</v>
      </c>
      <c r="T434" t="s">
        <v>199</v>
      </c>
      <c r="U434">
        <v>2</v>
      </c>
      <c r="V434" t="s">
        <v>179</v>
      </c>
      <c r="W434" t="s">
        <v>104</v>
      </c>
      <c r="X434" t="s">
        <v>222</v>
      </c>
      <c r="Y434">
        <v>1</v>
      </c>
      <c r="Z434">
        <v>2</v>
      </c>
      <c r="AA434">
        <v>48</v>
      </c>
      <c r="AB434">
        <v>1.0760000000000001</v>
      </c>
      <c r="AC434" t="s">
        <v>199</v>
      </c>
      <c r="AD434">
        <v>1</v>
      </c>
      <c r="AE434">
        <v>2</v>
      </c>
      <c r="AF434">
        <v>1</v>
      </c>
      <c r="AG434">
        <v>2.153</v>
      </c>
      <c r="AH434">
        <v>0.248</v>
      </c>
      <c r="AI434">
        <v>1.0740000000000001</v>
      </c>
    </row>
    <row r="435" spans="1:35" x14ac:dyDescent="0.35">
      <c r="A435">
        <v>202</v>
      </c>
      <c r="B435">
        <v>202</v>
      </c>
      <c r="C435" t="s">
        <v>38</v>
      </c>
      <c r="D435" t="s">
        <v>39</v>
      </c>
      <c r="E435">
        <v>3</v>
      </c>
      <c r="F435" t="s">
        <v>373</v>
      </c>
      <c r="G435">
        <v>3</v>
      </c>
      <c r="H435">
        <v>9</v>
      </c>
      <c r="I435">
        <v>1</v>
      </c>
      <c r="J435">
        <v>26</v>
      </c>
      <c r="K435">
        <v>49</v>
      </c>
      <c r="L435">
        <v>49</v>
      </c>
      <c r="M435">
        <v>2</v>
      </c>
      <c r="N435" t="s">
        <v>129</v>
      </c>
      <c r="O435" t="s">
        <v>124</v>
      </c>
      <c r="P435" t="s">
        <v>130</v>
      </c>
      <c r="Q435" t="s">
        <v>131</v>
      </c>
      <c r="R435" t="s">
        <v>132</v>
      </c>
      <c r="S435" t="s">
        <v>81</v>
      </c>
      <c r="T435" t="s">
        <v>133</v>
      </c>
      <c r="U435">
        <v>5</v>
      </c>
      <c r="V435" t="s">
        <v>141</v>
      </c>
      <c r="W435" t="s">
        <v>68</v>
      </c>
      <c r="X435" t="s">
        <v>216</v>
      </c>
      <c r="Y435">
        <v>2</v>
      </c>
      <c r="Z435">
        <v>2</v>
      </c>
      <c r="AA435">
        <v>48</v>
      </c>
      <c r="AB435">
        <v>1.2549999999999999</v>
      </c>
      <c r="AC435" t="s">
        <v>68</v>
      </c>
      <c r="AD435">
        <v>4</v>
      </c>
      <c r="AE435">
        <v>1</v>
      </c>
      <c r="AF435">
        <v>0</v>
      </c>
      <c r="AG435">
        <v>2.181</v>
      </c>
      <c r="AH435">
        <v>0.46600000000000003</v>
      </c>
      <c r="AI435">
        <v>1.254</v>
      </c>
    </row>
    <row r="436" spans="1:35" x14ac:dyDescent="0.35">
      <c r="A436">
        <v>202</v>
      </c>
      <c r="B436">
        <v>202</v>
      </c>
      <c r="C436" t="s">
        <v>38</v>
      </c>
      <c r="D436" t="s">
        <v>39</v>
      </c>
      <c r="E436">
        <v>3</v>
      </c>
      <c r="F436" t="s">
        <v>373</v>
      </c>
      <c r="G436">
        <v>3</v>
      </c>
      <c r="H436">
        <v>9</v>
      </c>
      <c r="I436">
        <v>1</v>
      </c>
      <c r="J436">
        <v>27</v>
      </c>
      <c r="K436">
        <v>13</v>
      </c>
      <c r="L436">
        <v>13</v>
      </c>
      <c r="M436">
        <v>1</v>
      </c>
      <c r="N436" t="s">
        <v>188</v>
      </c>
      <c r="O436" t="s">
        <v>124</v>
      </c>
      <c r="P436" t="s">
        <v>163</v>
      </c>
      <c r="Q436" t="s">
        <v>164</v>
      </c>
      <c r="R436" t="s">
        <v>127</v>
      </c>
      <c r="S436" t="s">
        <v>46</v>
      </c>
      <c r="T436" t="s">
        <v>189</v>
      </c>
      <c r="U436">
        <v>5</v>
      </c>
      <c r="V436" t="s">
        <v>187</v>
      </c>
      <c r="W436" t="s">
        <v>118</v>
      </c>
      <c r="X436" t="s">
        <v>238</v>
      </c>
      <c r="Y436">
        <v>2</v>
      </c>
      <c r="Z436">
        <v>2</v>
      </c>
      <c r="AA436">
        <v>48</v>
      </c>
      <c r="AB436">
        <v>1.244</v>
      </c>
      <c r="AC436" t="s">
        <v>189</v>
      </c>
      <c r="AD436">
        <v>1</v>
      </c>
      <c r="AE436">
        <v>5</v>
      </c>
      <c r="AF436">
        <v>1</v>
      </c>
      <c r="AG436">
        <v>1.8129999999999999</v>
      </c>
      <c r="AH436">
        <v>0.4</v>
      </c>
      <c r="AI436">
        <v>1.2470000000000001</v>
      </c>
    </row>
    <row r="437" spans="1:35" x14ac:dyDescent="0.35">
      <c r="A437">
        <v>202</v>
      </c>
      <c r="B437">
        <v>202</v>
      </c>
      <c r="C437" t="s">
        <v>38</v>
      </c>
      <c r="D437" t="s">
        <v>39</v>
      </c>
      <c r="E437">
        <v>3</v>
      </c>
      <c r="F437" t="s">
        <v>373</v>
      </c>
      <c r="G437">
        <v>3</v>
      </c>
      <c r="H437">
        <v>9</v>
      </c>
      <c r="I437">
        <v>1</v>
      </c>
      <c r="J437">
        <v>28</v>
      </c>
      <c r="K437">
        <v>20</v>
      </c>
      <c r="L437">
        <v>20</v>
      </c>
      <c r="M437">
        <v>1</v>
      </c>
      <c r="N437" t="s">
        <v>149</v>
      </c>
      <c r="O437" t="s">
        <v>124</v>
      </c>
      <c r="P437" t="s">
        <v>135</v>
      </c>
      <c r="Q437" t="s">
        <v>136</v>
      </c>
      <c r="R437" t="s">
        <v>150</v>
      </c>
      <c r="S437" t="s">
        <v>53</v>
      </c>
      <c r="T437" t="s">
        <v>151</v>
      </c>
      <c r="U437">
        <v>5</v>
      </c>
      <c r="V437" t="s">
        <v>175</v>
      </c>
      <c r="W437" t="s">
        <v>86</v>
      </c>
      <c r="X437" t="s">
        <v>228</v>
      </c>
      <c r="Y437">
        <v>2</v>
      </c>
      <c r="Z437">
        <v>2</v>
      </c>
      <c r="AA437">
        <v>48</v>
      </c>
      <c r="AB437">
        <v>1.224</v>
      </c>
      <c r="AC437" t="s">
        <v>151</v>
      </c>
      <c r="AD437">
        <v>1</v>
      </c>
      <c r="AE437">
        <v>5</v>
      </c>
      <c r="AF437">
        <v>1</v>
      </c>
      <c r="AG437">
        <v>0.96199999999999997</v>
      </c>
      <c r="AH437">
        <v>0.4</v>
      </c>
      <c r="AI437">
        <v>1.2290000000000001</v>
      </c>
    </row>
    <row r="438" spans="1:35" x14ac:dyDescent="0.35">
      <c r="A438">
        <v>202</v>
      </c>
      <c r="B438">
        <v>202</v>
      </c>
      <c r="C438" t="s">
        <v>38</v>
      </c>
      <c r="D438" t="s">
        <v>39</v>
      </c>
      <c r="E438">
        <v>3</v>
      </c>
      <c r="F438" t="s">
        <v>373</v>
      </c>
      <c r="G438">
        <v>3</v>
      </c>
      <c r="H438">
        <v>9</v>
      </c>
      <c r="I438">
        <v>1</v>
      </c>
      <c r="J438">
        <v>29</v>
      </c>
      <c r="K438">
        <v>52</v>
      </c>
      <c r="L438">
        <v>52</v>
      </c>
      <c r="M438">
        <v>2</v>
      </c>
      <c r="N438" t="s">
        <v>166</v>
      </c>
      <c r="O438" t="s">
        <v>124</v>
      </c>
      <c r="P438" t="s">
        <v>167</v>
      </c>
      <c r="Q438" t="s">
        <v>168</v>
      </c>
      <c r="R438" t="s">
        <v>150</v>
      </c>
      <c r="S438" t="s">
        <v>53</v>
      </c>
      <c r="T438" t="s">
        <v>169</v>
      </c>
      <c r="U438">
        <v>4</v>
      </c>
      <c r="V438" t="s">
        <v>191</v>
      </c>
      <c r="W438" t="s">
        <v>58</v>
      </c>
      <c r="X438" t="s">
        <v>253</v>
      </c>
      <c r="Y438">
        <v>2</v>
      </c>
      <c r="Z438">
        <v>2</v>
      </c>
      <c r="AA438">
        <v>48</v>
      </c>
      <c r="AB438">
        <v>1.234</v>
      </c>
      <c r="AC438" t="s">
        <v>169</v>
      </c>
      <c r="AD438">
        <v>1</v>
      </c>
      <c r="AE438">
        <v>4</v>
      </c>
      <c r="AF438">
        <v>1</v>
      </c>
      <c r="AG438">
        <v>2.4039999999999999</v>
      </c>
      <c r="AH438">
        <v>0.33300000000000002</v>
      </c>
      <c r="AI438">
        <v>1.2310000000000001</v>
      </c>
    </row>
    <row r="439" spans="1:35" x14ac:dyDescent="0.35">
      <c r="A439">
        <v>202</v>
      </c>
      <c r="B439">
        <v>202</v>
      </c>
      <c r="C439" t="s">
        <v>38</v>
      </c>
      <c r="D439" t="s">
        <v>39</v>
      </c>
      <c r="E439">
        <v>3</v>
      </c>
      <c r="F439" t="s">
        <v>373</v>
      </c>
      <c r="G439">
        <v>3</v>
      </c>
      <c r="H439">
        <v>9</v>
      </c>
      <c r="I439">
        <v>1</v>
      </c>
      <c r="J439">
        <v>30</v>
      </c>
      <c r="K439">
        <v>59</v>
      </c>
      <c r="L439">
        <v>59</v>
      </c>
      <c r="M439">
        <v>2</v>
      </c>
      <c r="N439" t="s">
        <v>184</v>
      </c>
      <c r="O439" t="s">
        <v>124</v>
      </c>
      <c r="P439" t="s">
        <v>185</v>
      </c>
      <c r="Q439" t="s">
        <v>186</v>
      </c>
      <c r="R439" t="s">
        <v>127</v>
      </c>
      <c r="S439" t="s">
        <v>46</v>
      </c>
      <c r="T439" t="s">
        <v>187</v>
      </c>
      <c r="U439">
        <v>4</v>
      </c>
      <c r="V439" t="s">
        <v>197</v>
      </c>
      <c r="W439" t="s">
        <v>261</v>
      </c>
      <c r="X439" t="s">
        <v>108</v>
      </c>
      <c r="Y439">
        <v>1</v>
      </c>
      <c r="Z439">
        <v>2</v>
      </c>
      <c r="AA439">
        <v>48</v>
      </c>
      <c r="AB439">
        <v>1.234</v>
      </c>
      <c r="AC439" t="s">
        <v>187</v>
      </c>
      <c r="AD439">
        <v>1</v>
      </c>
      <c r="AE439">
        <v>4</v>
      </c>
      <c r="AF439">
        <v>1</v>
      </c>
      <c r="AG439">
        <v>1.02</v>
      </c>
      <c r="AH439">
        <v>0.36399999999999999</v>
      </c>
      <c r="AI439">
        <v>1.2350000000000001</v>
      </c>
    </row>
    <row r="440" spans="1:35" x14ac:dyDescent="0.35">
      <c r="A440">
        <v>202</v>
      </c>
      <c r="B440">
        <v>202</v>
      </c>
      <c r="C440" t="s">
        <v>38</v>
      </c>
      <c r="D440" t="s">
        <v>39</v>
      </c>
      <c r="E440">
        <v>3</v>
      </c>
      <c r="F440" t="s">
        <v>373</v>
      </c>
      <c r="G440">
        <v>3</v>
      </c>
      <c r="H440">
        <v>9</v>
      </c>
      <c r="I440">
        <v>1</v>
      </c>
      <c r="J440">
        <v>31</v>
      </c>
      <c r="K440">
        <v>18</v>
      </c>
      <c r="L440">
        <v>18</v>
      </c>
      <c r="M440">
        <v>1</v>
      </c>
      <c r="N440" t="s">
        <v>174</v>
      </c>
      <c r="O440" t="s">
        <v>124</v>
      </c>
      <c r="P440" t="s">
        <v>153</v>
      </c>
      <c r="Q440" t="s">
        <v>154</v>
      </c>
      <c r="R440" t="s">
        <v>150</v>
      </c>
      <c r="S440" t="s">
        <v>53</v>
      </c>
      <c r="T440" t="s">
        <v>175</v>
      </c>
      <c r="U440">
        <v>4</v>
      </c>
      <c r="V440" t="s">
        <v>155</v>
      </c>
      <c r="W440" t="s">
        <v>82</v>
      </c>
      <c r="X440" t="s">
        <v>207</v>
      </c>
      <c r="Y440">
        <v>1</v>
      </c>
      <c r="Z440">
        <v>2</v>
      </c>
      <c r="AA440">
        <v>48</v>
      </c>
      <c r="AB440">
        <v>1.0840000000000001</v>
      </c>
      <c r="AC440" t="s">
        <v>175</v>
      </c>
      <c r="AD440">
        <v>1</v>
      </c>
      <c r="AE440">
        <v>4</v>
      </c>
      <c r="AF440">
        <v>1</v>
      </c>
      <c r="AG440">
        <v>1.151</v>
      </c>
      <c r="AH440">
        <v>0.3</v>
      </c>
      <c r="AI440">
        <v>1.0820000000000001</v>
      </c>
    </row>
    <row r="441" spans="1:35" x14ac:dyDescent="0.35">
      <c r="A441">
        <v>202</v>
      </c>
      <c r="B441">
        <v>202</v>
      </c>
      <c r="C441" t="s">
        <v>38</v>
      </c>
      <c r="D441" t="s">
        <v>39</v>
      </c>
      <c r="E441">
        <v>3</v>
      </c>
      <c r="F441" t="s">
        <v>373</v>
      </c>
      <c r="G441">
        <v>3</v>
      </c>
      <c r="H441">
        <v>9</v>
      </c>
      <c r="I441">
        <v>1</v>
      </c>
      <c r="J441">
        <v>32</v>
      </c>
      <c r="K441">
        <v>53</v>
      </c>
      <c r="L441">
        <v>53</v>
      </c>
      <c r="M441">
        <v>2</v>
      </c>
      <c r="N441" t="s">
        <v>172</v>
      </c>
      <c r="O441" t="s">
        <v>124</v>
      </c>
      <c r="P441" t="s">
        <v>143</v>
      </c>
      <c r="Q441" t="s">
        <v>144</v>
      </c>
      <c r="R441" t="s">
        <v>127</v>
      </c>
      <c r="S441" t="s">
        <v>46</v>
      </c>
      <c r="T441" t="s">
        <v>173</v>
      </c>
      <c r="U441">
        <v>5</v>
      </c>
      <c r="V441" t="s">
        <v>137</v>
      </c>
      <c r="W441" t="s">
        <v>213</v>
      </c>
      <c r="X441" t="s">
        <v>72</v>
      </c>
      <c r="Y441">
        <v>2</v>
      </c>
      <c r="Z441">
        <v>2</v>
      </c>
      <c r="AA441">
        <v>48</v>
      </c>
      <c r="AB441">
        <v>1.0649999999999999</v>
      </c>
      <c r="AC441" t="s">
        <v>173</v>
      </c>
      <c r="AD441">
        <v>1</v>
      </c>
      <c r="AE441">
        <v>5</v>
      </c>
      <c r="AF441">
        <v>1</v>
      </c>
      <c r="AG441">
        <v>2.4729999999999999</v>
      </c>
      <c r="AH441">
        <v>0.33300000000000002</v>
      </c>
      <c r="AI441">
        <v>1.0629999999999999</v>
      </c>
    </row>
    <row r="442" spans="1:35" x14ac:dyDescent="0.35">
      <c r="A442">
        <v>202</v>
      </c>
      <c r="B442">
        <v>202</v>
      </c>
      <c r="C442" t="s">
        <v>38</v>
      </c>
      <c r="D442" t="s">
        <v>39</v>
      </c>
      <c r="E442">
        <v>3</v>
      </c>
      <c r="F442" t="s">
        <v>373</v>
      </c>
      <c r="G442">
        <v>3</v>
      </c>
      <c r="H442">
        <v>9</v>
      </c>
      <c r="I442">
        <v>1</v>
      </c>
      <c r="J442">
        <v>33</v>
      </c>
      <c r="K442">
        <v>16</v>
      </c>
      <c r="L442">
        <v>16</v>
      </c>
      <c r="M442">
        <v>1</v>
      </c>
      <c r="N442" t="s">
        <v>170</v>
      </c>
      <c r="O442" t="s">
        <v>124</v>
      </c>
      <c r="P442" t="s">
        <v>157</v>
      </c>
      <c r="Q442" t="s">
        <v>158</v>
      </c>
      <c r="R442" t="s">
        <v>147</v>
      </c>
      <c r="S442" t="s">
        <v>63</v>
      </c>
      <c r="T442" t="s">
        <v>171</v>
      </c>
      <c r="U442">
        <v>4</v>
      </c>
      <c r="V442" t="s">
        <v>159</v>
      </c>
      <c r="W442" t="s">
        <v>259</v>
      </c>
      <c r="X442" t="s">
        <v>47</v>
      </c>
      <c r="Y442">
        <v>1</v>
      </c>
      <c r="Z442">
        <v>2</v>
      </c>
      <c r="AA442">
        <v>48</v>
      </c>
      <c r="AB442">
        <v>1.1859999999999999</v>
      </c>
      <c r="AC442" t="s">
        <v>259</v>
      </c>
      <c r="AD442">
        <v>4</v>
      </c>
      <c r="AE442">
        <v>5</v>
      </c>
      <c r="AF442">
        <v>0</v>
      </c>
      <c r="AG442">
        <v>2.1880000000000002</v>
      </c>
      <c r="AH442">
        <v>0.41599999999999998</v>
      </c>
      <c r="AI442">
        <v>1.1839999999999999</v>
      </c>
    </row>
    <row r="443" spans="1:35" x14ac:dyDescent="0.35">
      <c r="A443">
        <v>202</v>
      </c>
      <c r="B443">
        <v>202</v>
      </c>
      <c r="C443" t="s">
        <v>38</v>
      </c>
      <c r="D443" t="s">
        <v>39</v>
      </c>
      <c r="E443">
        <v>3</v>
      </c>
      <c r="F443" t="s">
        <v>373</v>
      </c>
      <c r="G443">
        <v>3</v>
      </c>
      <c r="H443">
        <v>9</v>
      </c>
      <c r="I443">
        <v>1</v>
      </c>
      <c r="J443">
        <v>34</v>
      </c>
      <c r="K443">
        <v>21</v>
      </c>
      <c r="L443">
        <v>21</v>
      </c>
      <c r="M443">
        <v>1</v>
      </c>
      <c r="N443" t="s">
        <v>123</v>
      </c>
      <c r="O443" t="s">
        <v>124</v>
      </c>
      <c r="P443" t="s">
        <v>125</v>
      </c>
      <c r="Q443" t="s">
        <v>126</v>
      </c>
      <c r="R443" t="s">
        <v>127</v>
      </c>
      <c r="S443" t="s">
        <v>46</v>
      </c>
      <c r="T443" t="s">
        <v>128</v>
      </c>
      <c r="U443">
        <v>5</v>
      </c>
      <c r="V443" t="s">
        <v>195</v>
      </c>
      <c r="W443" t="s">
        <v>243</v>
      </c>
      <c r="X443" t="s">
        <v>114</v>
      </c>
      <c r="Y443">
        <v>2</v>
      </c>
      <c r="Z443">
        <v>2</v>
      </c>
      <c r="AA443">
        <v>48</v>
      </c>
      <c r="AB443">
        <v>1.1459999999999999</v>
      </c>
      <c r="AC443" t="s">
        <v>195</v>
      </c>
      <c r="AD443">
        <v>3</v>
      </c>
      <c r="AE443">
        <v>1</v>
      </c>
      <c r="AF443">
        <v>0</v>
      </c>
      <c r="AG443">
        <v>2.2160000000000002</v>
      </c>
      <c r="AH443">
        <v>0.41599999999999998</v>
      </c>
      <c r="AI443">
        <v>1.1439999999999999</v>
      </c>
    </row>
    <row r="444" spans="1:35" x14ac:dyDescent="0.35">
      <c r="A444">
        <v>202</v>
      </c>
      <c r="B444">
        <v>202</v>
      </c>
      <c r="C444" t="s">
        <v>38</v>
      </c>
      <c r="D444" t="s">
        <v>39</v>
      </c>
      <c r="E444">
        <v>3</v>
      </c>
      <c r="F444" t="s">
        <v>373</v>
      </c>
      <c r="G444">
        <v>3</v>
      </c>
      <c r="H444">
        <v>9</v>
      </c>
      <c r="I444">
        <v>1</v>
      </c>
      <c r="J444">
        <v>35</v>
      </c>
      <c r="K444">
        <v>51</v>
      </c>
      <c r="L444">
        <v>51</v>
      </c>
      <c r="M444">
        <v>2</v>
      </c>
      <c r="N444" t="s">
        <v>194</v>
      </c>
      <c r="O444" t="s">
        <v>124</v>
      </c>
      <c r="P444" t="s">
        <v>167</v>
      </c>
      <c r="Q444" t="s">
        <v>168</v>
      </c>
      <c r="R444" t="s">
        <v>127</v>
      </c>
      <c r="S444" t="s">
        <v>46</v>
      </c>
      <c r="T444" t="s">
        <v>195</v>
      </c>
      <c r="U444">
        <v>4</v>
      </c>
      <c r="V444" t="s">
        <v>169</v>
      </c>
      <c r="W444" t="s">
        <v>122</v>
      </c>
      <c r="X444" t="s">
        <v>210</v>
      </c>
      <c r="Y444">
        <v>1</v>
      </c>
      <c r="Z444">
        <v>2</v>
      </c>
      <c r="AA444">
        <v>48</v>
      </c>
      <c r="AB444">
        <v>1.175</v>
      </c>
      <c r="AC444" t="s">
        <v>210</v>
      </c>
      <c r="AD444">
        <v>4</v>
      </c>
      <c r="AE444">
        <v>1</v>
      </c>
      <c r="AF444">
        <v>0</v>
      </c>
      <c r="AG444">
        <v>1.452</v>
      </c>
      <c r="AH444">
        <v>0.71599999999999997</v>
      </c>
      <c r="AI444">
        <v>1.171</v>
      </c>
    </row>
    <row r="445" spans="1:35" x14ac:dyDescent="0.35">
      <c r="A445">
        <v>202</v>
      </c>
      <c r="B445">
        <v>202</v>
      </c>
      <c r="C445" t="s">
        <v>38</v>
      </c>
      <c r="D445" t="s">
        <v>39</v>
      </c>
      <c r="E445">
        <v>3</v>
      </c>
      <c r="F445" t="s">
        <v>373</v>
      </c>
      <c r="G445">
        <v>3</v>
      </c>
      <c r="H445">
        <v>9</v>
      </c>
      <c r="I445">
        <v>1</v>
      </c>
      <c r="J445">
        <v>36</v>
      </c>
      <c r="K445">
        <v>15</v>
      </c>
      <c r="L445">
        <v>15</v>
      </c>
      <c r="M445">
        <v>1</v>
      </c>
      <c r="N445" t="s">
        <v>156</v>
      </c>
      <c r="O445" t="s">
        <v>124</v>
      </c>
      <c r="P445" t="s">
        <v>157</v>
      </c>
      <c r="Q445" t="s">
        <v>158</v>
      </c>
      <c r="R445" t="s">
        <v>132</v>
      </c>
      <c r="S445" t="s">
        <v>81</v>
      </c>
      <c r="T445" t="s">
        <v>159</v>
      </c>
      <c r="U445">
        <v>2</v>
      </c>
      <c r="V445" t="s">
        <v>165</v>
      </c>
      <c r="W445" t="s">
        <v>241</v>
      </c>
      <c r="X445" t="s">
        <v>94</v>
      </c>
      <c r="Y445">
        <v>2</v>
      </c>
      <c r="Z445">
        <v>2</v>
      </c>
      <c r="AA445">
        <v>48</v>
      </c>
      <c r="AB445">
        <v>1.327</v>
      </c>
      <c r="AC445" t="s">
        <v>159</v>
      </c>
      <c r="AD445">
        <v>1</v>
      </c>
      <c r="AE445">
        <v>2</v>
      </c>
      <c r="AF445">
        <v>1</v>
      </c>
      <c r="AG445">
        <v>3.85</v>
      </c>
      <c r="AH445">
        <v>0.3</v>
      </c>
      <c r="AI445">
        <v>1.3220000000000001</v>
      </c>
    </row>
    <row r="446" spans="1:35" x14ac:dyDescent="0.35">
      <c r="A446">
        <v>202</v>
      </c>
      <c r="B446">
        <v>202</v>
      </c>
      <c r="C446" t="s">
        <v>38</v>
      </c>
      <c r="D446" t="s">
        <v>39</v>
      </c>
      <c r="E446">
        <v>3</v>
      </c>
      <c r="F446" t="s">
        <v>373</v>
      </c>
      <c r="G446">
        <v>3</v>
      </c>
      <c r="H446">
        <v>9</v>
      </c>
      <c r="I446">
        <v>1</v>
      </c>
      <c r="J446">
        <v>37</v>
      </c>
      <c r="K446">
        <v>56</v>
      </c>
      <c r="L446">
        <v>56</v>
      </c>
      <c r="M446">
        <v>2</v>
      </c>
      <c r="N446" t="s">
        <v>160</v>
      </c>
      <c r="O446" t="s">
        <v>124</v>
      </c>
      <c r="P446" t="s">
        <v>139</v>
      </c>
      <c r="Q446" t="s">
        <v>140</v>
      </c>
      <c r="R446" t="s">
        <v>147</v>
      </c>
      <c r="S446" t="s">
        <v>63</v>
      </c>
      <c r="T446" t="s">
        <v>161</v>
      </c>
      <c r="U446">
        <v>5</v>
      </c>
      <c r="V446" t="s">
        <v>148</v>
      </c>
      <c r="W446" t="s">
        <v>219</v>
      </c>
      <c r="X446" t="s">
        <v>96</v>
      </c>
      <c r="Y446">
        <v>2</v>
      </c>
      <c r="Z446">
        <v>2</v>
      </c>
      <c r="AA446">
        <v>48</v>
      </c>
      <c r="AB446">
        <v>1.5569999999999999</v>
      </c>
      <c r="AC446" t="s">
        <v>161</v>
      </c>
      <c r="AD446">
        <v>1</v>
      </c>
      <c r="AE446">
        <v>5</v>
      </c>
      <c r="AF446">
        <v>1</v>
      </c>
      <c r="AG446">
        <v>2.125</v>
      </c>
      <c r="AH446">
        <v>0.216</v>
      </c>
      <c r="AI446">
        <v>1.5589999999999999</v>
      </c>
    </row>
    <row r="447" spans="1:35" x14ac:dyDescent="0.35">
      <c r="A447">
        <v>202</v>
      </c>
      <c r="B447">
        <v>202</v>
      </c>
      <c r="C447" t="s">
        <v>38</v>
      </c>
      <c r="D447" t="s">
        <v>39</v>
      </c>
      <c r="E447">
        <v>3</v>
      </c>
      <c r="F447" t="s">
        <v>373</v>
      </c>
      <c r="G447">
        <v>3</v>
      </c>
      <c r="H447">
        <v>9</v>
      </c>
      <c r="I447">
        <v>1</v>
      </c>
      <c r="J447">
        <v>38</v>
      </c>
      <c r="K447">
        <v>14</v>
      </c>
      <c r="L447">
        <v>14</v>
      </c>
      <c r="M447">
        <v>1</v>
      </c>
      <c r="N447" t="s">
        <v>162</v>
      </c>
      <c r="O447" t="s">
        <v>124</v>
      </c>
      <c r="P447" t="s">
        <v>163</v>
      </c>
      <c r="Q447" t="s">
        <v>164</v>
      </c>
      <c r="R447" t="s">
        <v>132</v>
      </c>
      <c r="S447" t="s">
        <v>81</v>
      </c>
      <c r="T447" t="s">
        <v>165</v>
      </c>
      <c r="U447">
        <v>1</v>
      </c>
      <c r="V447" t="s">
        <v>189</v>
      </c>
      <c r="W447" t="s">
        <v>247</v>
      </c>
      <c r="X447" t="s">
        <v>90</v>
      </c>
      <c r="Y447">
        <v>1</v>
      </c>
      <c r="Z447">
        <v>2</v>
      </c>
      <c r="AA447">
        <v>48</v>
      </c>
      <c r="AB447">
        <v>1.3660000000000001</v>
      </c>
      <c r="AC447" t="s">
        <v>247</v>
      </c>
      <c r="AD447">
        <v>4</v>
      </c>
      <c r="AE447">
        <v>4</v>
      </c>
      <c r="AF447">
        <v>0</v>
      </c>
      <c r="AG447">
        <v>3.1840000000000002</v>
      </c>
      <c r="AH447">
        <v>0.35</v>
      </c>
      <c r="AI447">
        <v>1.363</v>
      </c>
    </row>
    <row r="448" spans="1:35" x14ac:dyDescent="0.35">
      <c r="A448">
        <v>202</v>
      </c>
      <c r="B448">
        <v>202</v>
      </c>
      <c r="C448" t="s">
        <v>38</v>
      </c>
      <c r="D448" t="s">
        <v>39</v>
      </c>
      <c r="E448">
        <v>3</v>
      </c>
      <c r="F448" t="s">
        <v>373</v>
      </c>
      <c r="G448">
        <v>3</v>
      </c>
      <c r="H448">
        <v>9</v>
      </c>
      <c r="I448">
        <v>1</v>
      </c>
      <c r="J448">
        <v>39</v>
      </c>
      <c r="K448">
        <v>17</v>
      </c>
      <c r="L448">
        <v>17</v>
      </c>
      <c r="M448">
        <v>1</v>
      </c>
      <c r="N448" t="s">
        <v>152</v>
      </c>
      <c r="O448" t="s">
        <v>124</v>
      </c>
      <c r="P448" t="s">
        <v>153</v>
      </c>
      <c r="Q448" t="s">
        <v>154</v>
      </c>
      <c r="R448" t="s">
        <v>147</v>
      </c>
      <c r="S448" t="s">
        <v>63</v>
      </c>
      <c r="T448" t="s">
        <v>155</v>
      </c>
      <c r="U448">
        <v>4</v>
      </c>
      <c r="V448" t="s">
        <v>193</v>
      </c>
      <c r="W448" t="s">
        <v>112</v>
      </c>
      <c r="X448" t="s">
        <v>249</v>
      </c>
      <c r="Y448">
        <v>2</v>
      </c>
      <c r="Z448">
        <v>2</v>
      </c>
      <c r="AA448">
        <v>48</v>
      </c>
      <c r="AB448">
        <v>1.2649999999999999</v>
      </c>
      <c r="AC448" t="s">
        <v>155</v>
      </c>
      <c r="AD448">
        <v>1</v>
      </c>
      <c r="AE448">
        <v>4</v>
      </c>
      <c r="AF448">
        <v>1</v>
      </c>
      <c r="AG448">
        <v>1.302</v>
      </c>
      <c r="AH448">
        <v>1.7000000000000001E-2</v>
      </c>
      <c r="AI448">
        <v>1.26</v>
      </c>
    </row>
    <row r="449" spans="1:35" x14ac:dyDescent="0.35">
      <c r="A449">
        <v>202</v>
      </c>
      <c r="B449">
        <v>202</v>
      </c>
      <c r="C449" t="s">
        <v>38</v>
      </c>
      <c r="D449" t="s">
        <v>39</v>
      </c>
      <c r="E449">
        <v>3</v>
      </c>
      <c r="F449" t="s">
        <v>373</v>
      </c>
      <c r="G449">
        <v>3</v>
      </c>
      <c r="H449">
        <v>9</v>
      </c>
      <c r="I449">
        <v>1</v>
      </c>
      <c r="J449">
        <v>40</v>
      </c>
      <c r="K449">
        <v>60</v>
      </c>
      <c r="L449">
        <v>60</v>
      </c>
      <c r="M449">
        <v>2</v>
      </c>
      <c r="N449" t="s">
        <v>196</v>
      </c>
      <c r="O449" t="s">
        <v>124</v>
      </c>
      <c r="P449" t="s">
        <v>185</v>
      </c>
      <c r="Q449" t="s">
        <v>186</v>
      </c>
      <c r="R449" t="s">
        <v>150</v>
      </c>
      <c r="S449" t="s">
        <v>53</v>
      </c>
      <c r="T449" t="s">
        <v>197</v>
      </c>
      <c r="U449">
        <v>4</v>
      </c>
      <c r="V449" t="s">
        <v>199</v>
      </c>
      <c r="W449" t="s">
        <v>230</v>
      </c>
      <c r="X449" t="s">
        <v>100</v>
      </c>
      <c r="Y449">
        <v>2</v>
      </c>
      <c r="Z449">
        <v>2</v>
      </c>
      <c r="AA449">
        <v>48</v>
      </c>
      <c r="AB449">
        <v>1.425</v>
      </c>
      <c r="AC449" t="s">
        <v>197</v>
      </c>
      <c r="AD449">
        <v>1</v>
      </c>
      <c r="AE449">
        <v>4</v>
      </c>
      <c r="AF449">
        <v>1</v>
      </c>
      <c r="AG449">
        <v>2.1469999999999998</v>
      </c>
      <c r="AH449">
        <v>0.51700000000000002</v>
      </c>
      <c r="AI449">
        <v>1.427</v>
      </c>
    </row>
    <row r="450" spans="1:35" x14ac:dyDescent="0.35">
      <c r="A450">
        <v>202</v>
      </c>
      <c r="B450">
        <v>202</v>
      </c>
      <c r="C450" t="s">
        <v>38</v>
      </c>
      <c r="D450" t="s">
        <v>39</v>
      </c>
      <c r="E450">
        <v>3</v>
      </c>
      <c r="F450" t="s">
        <v>373</v>
      </c>
      <c r="G450">
        <v>3</v>
      </c>
      <c r="H450">
        <v>9</v>
      </c>
      <c r="I450">
        <v>1</v>
      </c>
      <c r="J450">
        <v>41</v>
      </c>
      <c r="K450">
        <v>57</v>
      </c>
      <c r="L450">
        <v>57</v>
      </c>
      <c r="M450">
        <v>2</v>
      </c>
      <c r="N450" t="s">
        <v>180</v>
      </c>
      <c r="O450" t="s">
        <v>124</v>
      </c>
      <c r="P450" t="s">
        <v>181</v>
      </c>
      <c r="Q450" t="s">
        <v>182</v>
      </c>
      <c r="R450" t="s">
        <v>147</v>
      </c>
      <c r="S450" t="s">
        <v>63</v>
      </c>
      <c r="T450" t="s">
        <v>183</v>
      </c>
      <c r="U450">
        <v>5</v>
      </c>
      <c r="V450" t="s">
        <v>171</v>
      </c>
      <c r="W450" t="s">
        <v>236</v>
      </c>
      <c r="X450" t="s">
        <v>88</v>
      </c>
      <c r="Y450">
        <v>2</v>
      </c>
      <c r="Z450">
        <v>2</v>
      </c>
      <c r="AA450">
        <v>48</v>
      </c>
      <c r="AB450">
        <v>1.1539999999999999</v>
      </c>
      <c r="AC450" t="s">
        <v>183</v>
      </c>
      <c r="AD450">
        <v>1</v>
      </c>
      <c r="AE450">
        <v>5</v>
      </c>
      <c r="AF450">
        <v>1</v>
      </c>
      <c r="AG450">
        <v>0.76100000000000001</v>
      </c>
      <c r="AH450">
        <v>0.28100000000000003</v>
      </c>
      <c r="AI450">
        <v>1.157</v>
      </c>
    </row>
    <row r="451" spans="1:35" x14ac:dyDescent="0.35">
      <c r="A451">
        <v>202</v>
      </c>
      <c r="B451">
        <v>202</v>
      </c>
      <c r="C451" t="s">
        <v>38</v>
      </c>
      <c r="D451" t="s">
        <v>39</v>
      </c>
      <c r="E451">
        <v>3</v>
      </c>
      <c r="F451" t="s">
        <v>373</v>
      </c>
      <c r="G451">
        <v>3</v>
      </c>
      <c r="H451">
        <v>9</v>
      </c>
      <c r="I451">
        <v>1</v>
      </c>
      <c r="J451">
        <v>42</v>
      </c>
      <c r="K451">
        <v>23</v>
      </c>
      <c r="L451">
        <v>23</v>
      </c>
      <c r="M451">
        <v>1</v>
      </c>
      <c r="N451" t="s">
        <v>176</v>
      </c>
      <c r="O451" t="s">
        <v>124</v>
      </c>
      <c r="P451" t="s">
        <v>177</v>
      </c>
      <c r="Q451" t="s">
        <v>178</v>
      </c>
      <c r="R451" t="s">
        <v>132</v>
      </c>
      <c r="S451" t="s">
        <v>81</v>
      </c>
      <c r="T451" t="s">
        <v>179</v>
      </c>
      <c r="U451">
        <v>1</v>
      </c>
      <c r="V451" t="s">
        <v>145</v>
      </c>
      <c r="W451" t="s">
        <v>225</v>
      </c>
      <c r="X451" t="s">
        <v>116</v>
      </c>
      <c r="Y451">
        <v>2</v>
      </c>
      <c r="Z451">
        <v>2</v>
      </c>
      <c r="AA451">
        <v>48</v>
      </c>
      <c r="AB451">
        <v>1.244</v>
      </c>
      <c r="AC451" t="s">
        <v>225</v>
      </c>
      <c r="AD451">
        <v>4</v>
      </c>
      <c r="AE451">
        <v>5</v>
      </c>
      <c r="AF451">
        <v>0</v>
      </c>
      <c r="AG451">
        <v>1.1950000000000001</v>
      </c>
      <c r="AH451">
        <v>0.183</v>
      </c>
      <c r="AI451">
        <v>1.2470000000000001</v>
      </c>
    </row>
    <row r="452" spans="1:35" x14ac:dyDescent="0.35">
      <c r="A452">
        <v>202</v>
      </c>
      <c r="B452">
        <v>202</v>
      </c>
      <c r="C452" t="s">
        <v>38</v>
      </c>
      <c r="D452" t="s">
        <v>39</v>
      </c>
      <c r="E452">
        <v>3</v>
      </c>
      <c r="F452" t="s">
        <v>373</v>
      </c>
      <c r="G452">
        <v>3</v>
      </c>
      <c r="H452">
        <v>9</v>
      </c>
      <c r="I452">
        <v>1</v>
      </c>
      <c r="J452">
        <v>43</v>
      </c>
      <c r="K452">
        <v>55</v>
      </c>
      <c r="L452">
        <v>55</v>
      </c>
      <c r="M452">
        <v>2</v>
      </c>
      <c r="N452" t="s">
        <v>138</v>
      </c>
      <c r="O452" t="s">
        <v>124</v>
      </c>
      <c r="P452" t="s">
        <v>139</v>
      </c>
      <c r="Q452" t="s">
        <v>140</v>
      </c>
      <c r="R452" t="s">
        <v>132</v>
      </c>
      <c r="S452" t="s">
        <v>81</v>
      </c>
      <c r="T452" t="s">
        <v>141</v>
      </c>
      <c r="U452">
        <v>2</v>
      </c>
      <c r="V452" t="s">
        <v>161</v>
      </c>
      <c r="W452" t="s">
        <v>106</v>
      </c>
      <c r="X452" t="s">
        <v>233</v>
      </c>
      <c r="Y452">
        <v>1</v>
      </c>
      <c r="Z452">
        <v>2</v>
      </c>
      <c r="AA452">
        <v>48</v>
      </c>
      <c r="AB452">
        <v>0.65700000000000003</v>
      </c>
      <c r="AC452" t="s">
        <v>141</v>
      </c>
      <c r="AD452">
        <v>1</v>
      </c>
      <c r="AE452">
        <v>2</v>
      </c>
      <c r="AF452">
        <v>1</v>
      </c>
      <c r="AG452">
        <v>0.72699999999999998</v>
      </c>
      <c r="AH452">
        <v>0.28299999999999997</v>
      </c>
      <c r="AI452">
        <v>0.65800000000000003</v>
      </c>
    </row>
    <row r="453" spans="1:35" x14ac:dyDescent="0.35">
      <c r="A453">
        <v>202</v>
      </c>
      <c r="B453">
        <v>202</v>
      </c>
      <c r="C453" t="s">
        <v>38</v>
      </c>
      <c r="D453" t="s">
        <v>39</v>
      </c>
      <c r="E453">
        <v>3</v>
      </c>
      <c r="F453" t="s">
        <v>373</v>
      </c>
      <c r="G453">
        <v>3</v>
      </c>
      <c r="H453">
        <v>9</v>
      </c>
      <c r="I453">
        <v>1</v>
      </c>
      <c r="J453">
        <v>44</v>
      </c>
      <c r="K453">
        <v>54</v>
      </c>
      <c r="L453">
        <v>54</v>
      </c>
      <c r="M453">
        <v>2</v>
      </c>
      <c r="N453" t="s">
        <v>142</v>
      </c>
      <c r="O453" t="s">
        <v>124</v>
      </c>
      <c r="P453" t="s">
        <v>143</v>
      </c>
      <c r="Q453" t="s">
        <v>144</v>
      </c>
      <c r="R453" t="s">
        <v>132</v>
      </c>
      <c r="S453" t="s">
        <v>81</v>
      </c>
      <c r="T453" t="s">
        <v>145</v>
      </c>
      <c r="U453">
        <v>4</v>
      </c>
      <c r="V453" t="s">
        <v>173</v>
      </c>
      <c r="W453" t="s">
        <v>54</v>
      </c>
      <c r="X453" t="s">
        <v>251</v>
      </c>
      <c r="Y453">
        <v>1</v>
      </c>
      <c r="Z453">
        <v>2</v>
      </c>
      <c r="AA453">
        <v>48</v>
      </c>
      <c r="AB453">
        <v>0.77700000000000002</v>
      </c>
      <c r="AC453" t="s">
        <v>145</v>
      </c>
      <c r="AD453">
        <v>1</v>
      </c>
      <c r="AE453">
        <v>4</v>
      </c>
      <c r="AF453">
        <v>1</v>
      </c>
      <c r="AG453">
        <v>2.5939999999999999</v>
      </c>
      <c r="AH453">
        <v>0.35</v>
      </c>
      <c r="AI453">
        <v>0.77500000000000002</v>
      </c>
    </row>
    <row r="454" spans="1:35" x14ac:dyDescent="0.35">
      <c r="A454">
        <v>202</v>
      </c>
      <c r="B454">
        <v>202</v>
      </c>
      <c r="C454" t="s">
        <v>38</v>
      </c>
      <c r="D454" t="s">
        <v>39</v>
      </c>
      <c r="E454">
        <v>3</v>
      </c>
      <c r="F454" t="s">
        <v>373</v>
      </c>
      <c r="G454">
        <v>3</v>
      </c>
      <c r="H454">
        <v>9</v>
      </c>
      <c r="I454">
        <v>1</v>
      </c>
      <c r="J454">
        <v>45</v>
      </c>
      <c r="K454">
        <v>50</v>
      </c>
      <c r="L454">
        <v>50</v>
      </c>
      <c r="M454">
        <v>2</v>
      </c>
      <c r="N454" t="s">
        <v>192</v>
      </c>
      <c r="O454" t="s">
        <v>124</v>
      </c>
      <c r="P454" t="s">
        <v>130</v>
      </c>
      <c r="Q454" t="s">
        <v>131</v>
      </c>
      <c r="R454" t="s">
        <v>147</v>
      </c>
      <c r="S454" t="s">
        <v>63</v>
      </c>
      <c r="T454" t="s">
        <v>193</v>
      </c>
      <c r="U454">
        <v>2</v>
      </c>
      <c r="V454" t="s">
        <v>133</v>
      </c>
      <c r="W454" t="s">
        <v>110</v>
      </c>
      <c r="X454" t="s">
        <v>204</v>
      </c>
      <c r="Y454">
        <v>1</v>
      </c>
      <c r="Z454">
        <v>2</v>
      </c>
      <c r="AA454">
        <v>48</v>
      </c>
      <c r="AB454">
        <v>1.1950000000000001</v>
      </c>
      <c r="AC454" t="s">
        <v>110</v>
      </c>
      <c r="AD454">
        <v>4</v>
      </c>
      <c r="AE454">
        <v>4</v>
      </c>
      <c r="AF454">
        <v>0</v>
      </c>
      <c r="AG454">
        <v>3.09</v>
      </c>
      <c r="AH454">
        <v>0.33300000000000002</v>
      </c>
      <c r="AI454">
        <v>1.1950000000000001</v>
      </c>
    </row>
    <row r="455" spans="1:35" x14ac:dyDescent="0.35">
      <c r="A455">
        <v>202</v>
      </c>
      <c r="B455">
        <v>202</v>
      </c>
      <c r="C455" t="s">
        <v>38</v>
      </c>
      <c r="D455" t="s">
        <v>39</v>
      </c>
      <c r="E455">
        <v>3</v>
      </c>
      <c r="F455" t="s">
        <v>373</v>
      </c>
      <c r="G455">
        <v>3</v>
      </c>
      <c r="H455">
        <v>9</v>
      </c>
      <c r="I455">
        <v>1</v>
      </c>
      <c r="J455">
        <v>46</v>
      </c>
      <c r="K455">
        <v>22</v>
      </c>
      <c r="L455">
        <v>22</v>
      </c>
      <c r="M455">
        <v>1</v>
      </c>
      <c r="N455" t="s">
        <v>146</v>
      </c>
      <c r="O455" t="s">
        <v>124</v>
      </c>
      <c r="P455" t="s">
        <v>125</v>
      </c>
      <c r="Q455" t="s">
        <v>126</v>
      </c>
      <c r="R455" t="s">
        <v>147</v>
      </c>
      <c r="S455" t="s">
        <v>63</v>
      </c>
      <c r="T455" t="s">
        <v>148</v>
      </c>
      <c r="U455">
        <v>5</v>
      </c>
      <c r="V455" t="s">
        <v>128</v>
      </c>
      <c r="W455" t="s">
        <v>255</v>
      </c>
      <c r="X455" t="s">
        <v>120</v>
      </c>
      <c r="Y455">
        <v>1</v>
      </c>
      <c r="Z455">
        <v>2</v>
      </c>
      <c r="AA455">
        <v>48</v>
      </c>
      <c r="AB455">
        <v>1.105</v>
      </c>
      <c r="AC455" t="s">
        <v>120</v>
      </c>
      <c r="AD455">
        <v>4</v>
      </c>
      <c r="AE455">
        <v>2</v>
      </c>
      <c r="AF455">
        <v>0</v>
      </c>
      <c r="AG455">
        <v>1.27</v>
      </c>
      <c r="AH455">
        <v>0.183</v>
      </c>
      <c r="AI455">
        <v>1.1060000000000001</v>
      </c>
    </row>
    <row r="456" spans="1:35" x14ac:dyDescent="0.35">
      <c r="A456">
        <v>202</v>
      </c>
      <c r="B456">
        <v>202</v>
      </c>
      <c r="C456" t="s">
        <v>38</v>
      </c>
      <c r="D456" t="s">
        <v>39</v>
      </c>
      <c r="E456">
        <v>3</v>
      </c>
      <c r="F456" t="s">
        <v>373</v>
      </c>
      <c r="G456">
        <v>3</v>
      </c>
      <c r="H456">
        <v>9</v>
      </c>
      <c r="I456">
        <v>1</v>
      </c>
      <c r="J456">
        <v>47</v>
      </c>
      <c r="K456">
        <v>19</v>
      </c>
      <c r="L456">
        <v>19</v>
      </c>
      <c r="M456">
        <v>1</v>
      </c>
      <c r="N456" t="s">
        <v>134</v>
      </c>
      <c r="O456" t="s">
        <v>124</v>
      </c>
      <c r="P456" t="s">
        <v>135</v>
      </c>
      <c r="Q456" t="s">
        <v>136</v>
      </c>
      <c r="R456" t="s">
        <v>127</v>
      </c>
      <c r="S456" t="s">
        <v>46</v>
      </c>
      <c r="T456" t="s">
        <v>137</v>
      </c>
      <c r="U456">
        <v>2</v>
      </c>
      <c r="V456" t="s">
        <v>151</v>
      </c>
      <c r="W456" t="s">
        <v>64</v>
      </c>
      <c r="X456" t="s">
        <v>245</v>
      </c>
      <c r="Y456">
        <v>1</v>
      </c>
      <c r="Z456">
        <v>2</v>
      </c>
      <c r="AA456">
        <v>48</v>
      </c>
      <c r="AB456">
        <v>1.3049999999999999</v>
      </c>
      <c r="AC456" t="s">
        <v>137</v>
      </c>
      <c r="AD456">
        <v>1</v>
      </c>
      <c r="AE456">
        <v>2</v>
      </c>
      <c r="AF456">
        <v>1</v>
      </c>
      <c r="AG456">
        <v>2.3410000000000002</v>
      </c>
      <c r="AH456">
        <v>0.15</v>
      </c>
      <c r="AI456">
        <v>1.3009999999999999</v>
      </c>
    </row>
    <row r="457" spans="1:35" x14ac:dyDescent="0.35">
      <c r="A457">
        <v>202</v>
      </c>
      <c r="B457">
        <v>202</v>
      </c>
      <c r="C457" t="s">
        <v>38</v>
      </c>
      <c r="D457" t="s">
        <v>39</v>
      </c>
      <c r="E457">
        <v>3</v>
      </c>
      <c r="F457" t="s">
        <v>373</v>
      </c>
      <c r="G457">
        <v>3</v>
      </c>
      <c r="H457">
        <v>9</v>
      </c>
      <c r="I457">
        <v>1</v>
      </c>
      <c r="J457">
        <v>48</v>
      </c>
      <c r="K457">
        <v>58</v>
      </c>
      <c r="L457">
        <v>58</v>
      </c>
      <c r="M457">
        <v>2</v>
      </c>
      <c r="N457" t="s">
        <v>190</v>
      </c>
      <c r="O457" t="s">
        <v>124</v>
      </c>
      <c r="P457" t="s">
        <v>181</v>
      </c>
      <c r="Q457" t="s">
        <v>182</v>
      </c>
      <c r="R457" t="s">
        <v>150</v>
      </c>
      <c r="S457" t="s">
        <v>53</v>
      </c>
      <c r="T457" t="s">
        <v>191</v>
      </c>
      <c r="U457">
        <v>4</v>
      </c>
      <c r="V457" t="s">
        <v>183</v>
      </c>
      <c r="W457" t="s">
        <v>257</v>
      </c>
      <c r="X457" t="s">
        <v>76</v>
      </c>
      <c r="Y457">
        <v>1</v>
      </c>
      <c r="Z457">
        <v>2</v>
      </c>
      <c r="AA457">
        <v>48</v>
      </c>
      <c r="AB457">
        <v>1.1539999999999999</v>
      </c>
      <c r="AC457" t="s">
        <v>76</v>
      </c>
      <c r="AD457">
        <v>4</v>
      </c>
      <c r="AE457">
        <v>5</v>
      </c>
      <c r="AF457">
        <v>0</v>
      </c>
      <c r="AG457">
        <v>2.177</v>
      </c>
      <c r="AH457">
        <v>0.316</v>
      </c>
      <c r="AI457">
        <v>1.151</v>
      </c>
    </row>
    <row r="458" spans="1:35" x14ac:dyDescent="0.35">
      <c r="A458">
        <v>202</v>
      </c>
      <c r="B458">
        <v>202</v>
      </c>
      <c r="C458" t="s">
        <v>38</v>
      </c>
      <c r="D458" t="s">
        <v>39</v>
      </c>
      <c r="E458">
        <v>3</v>
      </c>
      <c r="F458" t="s">
        <v>373</v>
      </c>
      <c r="G458">
        <v>3</v>
      </c>
      <c r="H458">
        <v>9</v>
      </c>
      <c r="I458">
        <v>1</v>
      </c>
      <c r="J458">
        <v>49</v>
      </c>
      <c r="K458">
        <v>69</v>
      </c>
      <c r="L458">
        <v>69</v>
      </c>
      <c r="M458">
        <v>2</v>
      </c>
      <c r="N458" t="s">
        <v>252</v>
      </c>
      <c r="O458" t="s">
        <v>201</v>
      </c>
      <c r="P458" t="s">
        <v>202</v>
      </c>
      <c r="Q458" t="s">
        <v>218</v>
      </c>
      <c r="R458" t="s">
        <v>202</v>
      </c>
      <c r="S458" t="s">
        <v>63</v>
      </c>
      <c r="T458" t="s">
        <v>253</v>
      </c>
      <c r="U458">
        <v>5</v>
      </c>
      <c r="V458" t="s">
        <v>243</v>
      </c>
      <c r="W458" t="s">
        <v>179</v>
      </c>
      <c r="X458" t="s">
        <v>122</v>
      </c>
      <c r="Y458">
        <v>2</v>
      </c>
      <c r="Z458">
        <v>2</v>
      </c>
      <c r="AA458">
        <v>48</v>
      </c>
      <c r="AB458">
        <v>1.175</v>
      </c>
      <c r="AC458" t="s">
        <v>122</v>
      </c>
      <c r="AD458">
        <v>4</v>
      </c>
      <c r="AE458">
        <v>1</v>
      </c>
      <c r="AF458">
        <v>0</v>
      </c>
      <c r="AG458">
        <v>2.4319999999999999</v>
      </c>
      <c r="AH458">
        <v>0.4</v>
      </c>
      <c r="AI458">
        <v>1.171</v>
      </c>
    </row>
    <row r="459" spans="1:35" x14ac:dyDescent="0.35">
      <c r="A459">
        <v>202</v>
      </c>
      <c r="B459">
        <v>202</v>
      </c>
      <c r="C459" t="s">
        <v>38</v>
      </c>
      <c r="D459" t="s">
        <v>39</v>
      </c>
      <c r="E459">
        <v>3</v>
      </c>
      <c r="F459" t="s">
        <v>373</v>
      </c>
      <c r="G459">
        <v>3</v>
      </c>
      <c r="H459">
        <v>9</v>
      </c>
      <c r="I459">
        <v>1</v>
      </c>
      <c r="J459">
        <v>50</v>
      </c>
      <c r="K459">
        <v>30</v>
      </c>
      <c r="L459">
        <v>30</v>
      </c>
      <c r="M459">
        <v>1</v>
      </c>
      <c r="N459" t="s">
        <v>254</v>
      </c>
      <c r="O459" t="s">
        <v>201</v>
      </c>
      <c r="P459" t="s">
        <v>202</v>
      </c>
      <c r="Q459" t="s">
        <v>215</v>
      </c>
      <c r="R459" t="s">
        <v>202</v>
      </c>
      <c r="S459" t="s">
        <v>53</v>
      </c>
      <c r="T459" t="s">
        <v>255</v>
      </c>
      <c r="U459">
        <v>5</v>
      </c>
      <c r="V459" t="s">
        <v>216</v>
      </c>
      <c r="W459" t="s">
        <v>133</v>
      </c>
      <c r="X459" t="s">
        <v>112</v>
      </c>
      <c r="Y459">
        <v>1</v>
      </c>
      <c r="Z459">
        <v>2</v>
      </c>
      <c r="AA459">
        <v>48</v>
      </c>
      <c r="AB459">
        <v>1.2350000000000001</v>
      </c>
      <c r="AC459" t="s">
        <v>255</v>
      </c>
      <c r="AD459">
        <v>1</v>
      </c>
      <c r="AE459">
        <v>5</v>
      </c>
      <c r="AF459">
        <v>1</v>
      </c>
      <c r="AG459">
        <v>1.3520000000000001</v>
      </c>
      <c r="AH459">
        <v>0.3</v>
      </c>
      <c r="AI459">
        <v>1.2390000000000001</v>
      </c>
    </row>
    <row r="460" spans="1:35" x14ac:dyDescent="0.35">
      <c r="A460">
        <v>202</v>
      </c>
      <c r="B460">
        <v>202</v>
      </c>
      <c r="C460" t="s">
        <v>38</v>
      </c>
      <c r="D460" t="s">
        <v>39</v>
      </c>
      <c r="E460">
        <v>3</v>
      </c>
      <c r="F460" t="s">
        <v>373</v>
      </c>
      <c r="G460">
        <v>3</v>
      </c>
      <c r="H460">
        <v>9</v>
      </c>
      <c r="I460">
        <v>1</v>
      </c>
      <c r="J460">
        <v>51</v>
      </c>
      <c r="K460">
        <v>72</v>
      </c>
      <c r="L460">
        <v>72</v>
      </c>
      <c r="M460">
        <v>2</v>
      </c>
      <c r="N460" t="s">
        <v>250</v>
      </c>
      <c r="O460" t="s">
        <v>201</v>
      </c>
      <c r="P460" t="s">
        <v>202</v>
      </c>
      <c r="Q460" t="s">
        <v>235</v>
      </c>
      <c r="R460" t="s">
        <v>202</v>
      </c>
      <c r="S460" t="s">
        <v>53</v>
      </c>
      <c r="T460" t="s">
        <v>251</v>
      </c>
      <c r="U460">
        <v>1</v>
      </c>
      <c r="V460" t="s">
        <v>219</v>
      </c>
      <c r="W460" t="s">
        <v>161</v>
      </c>
      <c r="X460" t="s">
        <v>64</v>
      </c>
      <c r="Y460">
        <v>2</v>
      </c>
      <c r="Z460">
        <v>2</v>
      </c>
      <c r="AA460">
        <v>48</v>
      </c>
      <c r="AB460">
        <v>1.2669999999999999</v>
      </c>
      <c r="AC460" t="s">
        <v>219</v>
      </c>
      <c r="AD460">
        <v>3</v>
      </c>
      <c r="AE460">
        <v>5</v>
      </c>
      <c r="AF460">
        <v>0</v>
      </c>
      <c r="AG460">
        <v>3.2559999999999998</v>
      </c>
      <c r="AH460">
        <v>0.41599999999999998</v>
      </c>
      <c r="AI460">
        <v>1.262</v>
      </c>
    </row>
    <row r="461" spans="1:35" x14ac:dyDescent="0.35">
      <c r="A461">
        <v>202</v>
      </c>
      <c r="B461">
        <v>202</v>
      </c>
      <c r="C461" t="s">
        <v>38</v>
      </c>
      <c r="D461" t="s">
        <v>39</v>
      </c>
      <c r="E461">
        <v>3</v>
      </c>
      <c r="F461" t="s">
        <v>373</v>
      </c>
      <c r="G461">
        <v>3</v>
      </c>
      <c r="H461">
        <v>9</v>
      </c>
      <c r="I461">
        <v>1</v>
      </c>
      <c r="J461">
        <v>52</v>
      </c>
      <c r="K461">
        <v>65</v>
      </c>
      <c r="L461">
        <v>65</v>
      </c>
      <c r="M461">
        <v>2</v>
      </c>
      <c r="N461" t="s">
        <v>200</v>
      </c>
      <c r="O461" t="s">
        <v>201</v>
      </c>
      <c r="P461" t="s">
        <v>202</v>
      </c>
      <c r="Q461" t="s">
        <v>203</v>
      </c>
      <c r="R461" t="s">
        <v>202</v>
      </c>
      <c r="S461" t="s">
        <v>46</v>
      </c>
      <c r="T461" t="s">
        <v>204</v>
      </c>
      <c r="U461">
        <v>4</v>
      </c>
      <c r="V461" t="s">
        <v>225</v>
      </c>
      <c r="W461" t="s">
        <v>169</v>
      </c>
      <c r="X461" t="s">
        <v>82</v>
      </c>
      <c r="Y461">
        <v>2</v>
      </c>
      <c r="Z461">
        <v>2</v>
      </c>
      <c r="AA461">
        <v>48</v>
      </c>
      <c r="AB461">
        <v>1.105</v>
      </c>
      <c r="AC461" t="s">
        <v>204</v>
      </c>
      <c r="AD461">
        <v>1</v>
      </c>
      <c r="AE461">
        <v>4</v>
      </c>
      <c r="AF461">
        <v>1</v>
      </c>
      <c r="AG461">
        <v>1.097</v>
      </c>
      <c r="AH461">
        <v>0.46600000000000003</v>
      </c>
      <c r="AI461">
        <v>1.107</v>
      </c>
    </row>
    <row r="462" spans="1:35" x14ac:dyDescent="0.35">
      <c r="A462">
        <v>202</v>
      </c>
      <c r="B462">
        <v>202</v>
      </c>
      <c r="C462" t="s">
        <v>38</v>
      </c>
      <c r="D462" t="s">
        <v>39</v>
      </c>
      <c r="E462">
        <v>3</v>
      </c>
      <c r="F462" t="s">
        <v>373</v>
      </c>
      <c r="G462">
        <v>3</v>
      </c>
      <c r="H462">
        <v>9</v>
      </c>
      <c r="I462">
        <v>1</v>
      </c>
      <c r="J462">
        <v>53</v>
      </c>
      <c r="K462">
        <v>68</v>
      </c>
      <c r="L462">
        <v>68</v>
      </c>
      <c r="M462">
        <v>2</v>
      </c>
      <c r="N462" t="s">
        <v>242</v>
      </c>
      <c r="O462" t="s">
        <v>201</v>
      </c>
      <c r="P462" t="s">
        <v>202</v>
      </c>
      <c r="Q462" t="s">
        <v>227</v>
      </c>
      <c r="R462" t="s">
        <v>202</v>
      </c>
      <c r="S462" t="s">
        <v>63</v>
      </c>
      <c r="T462" t="s">
        <v>243</v>
      </c>
      <c r="U462">
        <v>1</v>
      </c>
      <c r="V462" t="s">
        <v>228</v>
      </c>
      <c r="W462" t="s">
        <v>128</v>
      </c>
      <c r="X462" t="s">
        <v>110</v>
      </c>
      <c r="Y462">
        <v>1</v>
      </c>
      <c r="Z462">
        <v>2</v>
      </c>
      <c r="AA462">
        <v>48</v>
      </c>
      <c r="AB462">
        <v>1.175</v>
      </c>
      <c r="AC462" t="s">
        <v>128</v>
      </c>
      <c r="AD462">
        <v>4</v>
      </c>
      <c r="AE462">
        <v>2</v>
      </c>
      <c r="AF462">
        <v>0</v>
      </c>
      <c r="AG462">
        <v>2.98</v>
      </c>
      <c r="AH462">
        <v>0.35</v>
      </c>
      <c r="AI462">
        <v>1.175</v>
      </c>
    </row>
    <row r="463" spans="1:35" x14ac:dyDescent="0.35">
      <c r="A463">
        <v>202</v>
      </c>
      <c r="B463">
        <v>202</v>
      </c>
      <c r="C463" t="s">
        <v>38</v>
      </c>
      <c r="D463" t="s">
        <v>39</v>
      </c>
      <c r="E463">
        <v>3</v>
      </c>
      <c r="F463" t="s">
        <v>373</v>
      </c>
      <c r="G463">
        <v>3</v>
      </c>
      <c r="H463">
        <v>9</v>
      </c>
      <c r="I463">
        <v>1</v>
      </c>
      <c r="J463">
        <v>54</v>
      </c>
      <c r="K463">
        <v>66</v>
      </c>
      <c r="L463">
        <v>66</v>
      </c>
      <c r="M463">
        <v>2</v>
      </c>
      <c r="N463" t="s">
        <v>229</v>
      </c>
      <c r="O463" t="s">
        <v>201</v>
      </c>
      <c r="P463" t="s">
        <v>202</v>
      </c>
      <c r="Q463" t="s">
        <v>203</v>
      </c>
      <c r="R463" t="s">
        <v>202</v>
      </c>
      <c r="S463" t="s">
        <v>81</v>
      </c>
      <c r="T463" t="s">
        <v>230</v>
      </c>
      <c r="U463">
        <v>5</v>
      </c>
      <c r="V463" t="s">
        <v>204</v>
      </c>
      <c r="W463" t="s">
        <v>96</v>
      </c>
      <c r="X463" t="s">
        <v>193</v>
      </c>
      <c r="Y463">
        <v>1</v>
      </c>
      <c r="Z463">
        <v>2</v>
      </c>
      <c r="AA463">
        <v>48</v>
      </c>
      <c r="AB463">
        <v>0.94399999999999995</v>
      </c>
      <c r="AC463" t="s">
        <v>96</v>
      </c>
      <c r="AD463">
        <v>4</v>
      </c>
      <c r="AE463">
        <v>1</v>
      </c>
      <c r="AF463">
        <v>0</v>
      </c>
      <c r="AG463">
        <v>2.8410000000000002</v>
      </c>
      <c r="AH463">
        <v>0.28299999999999997</v>
      </c>
      <c r="AI463">
        <v>0.94</v>
      </c>
    </row>
    <row r="464" spans="1:35" x14ac:dyDescent="0.35">
      <c r="A464">
        <v>202</v>
      </c>
      <c r="B464">
        <v>202</v>
      </c>
      <c r="C464" t="s">
        <v>38</v>
      </c>
      <c r="D464" t="s">
        <v>39</v>
      </c>
      <c r="E464">
        <v>3</v>
      </c>
      <c r="F464" t="s">
        <v>373</v>
      </c>
      <c r="G464">
        <v>3</v>
      </c>
      <c r="H464">
        <v>9</v>
      </c>
      <c r="I464">
        <v>1</v>
      </c>
      <c r="J464">
        <v>55</v>
      </c>
      <c r="K464">
        <v>33</v>
      </c>
      <c r="L464">
        <v>33</v>
      </c>
      <c r="M464">
        <v>1</v>
      </c>
      <c r="N464" t="s">
        <v>258</v>
      </c>
      <c r="O464" t="s">
        <v>201</v>
      </c>
      <c r="P464" t="s">
        <v>202</v>
      </c>
      <c r="Q464" t="s">
        <v>209</v>
      </c>
      <c r="R464" t="s">
        <v>202</v>
      </c>
      <c r="S464" t="s">
        <v>46</v>
      </c>
      <c r="T464" t="s">
        <v>259</v>
      </c>
      <c r="U464">
        <v>2</v>
      </c>
      <c r="V464" t="s">
        <v>210</v>
      </c>
      <c r="W464" t="s">
        <v>120</v>
      </c>
      <c r="X464" t="s">
        <v>199</v>
      </c>
      <c r="Y464">
        <v>1</v>
      </c>
      <c r="Z464">
        <v>2</v>
      </c>
      <c r="AA464">
        <v>48</v>
      </c>
      <c r="AB464">
        <v>1.2669999999999999</v>
      </c>
      <c r="AC464" t="s">
        <v>210</v>
      </c>
      <c r="AD464">
        <v>2</v>
      </c>
      <c r="AE464">
        <v>4</v>
      </c>
      <c r="AF464">
        <v>0</v>
      </c>
      <c r="AG464">
        <v>2.4500000000000002</v>
      </c>
      <c r="AH464">
        <v>3.0339999999999998</v>
      </c>
      <c r="AI464">
        <v>1.268</v>
      </c>
    </row>
    <row r="465" spans="1:35" x14ac:dyDescent="0.35">
      <c r="A465">
        <v>202</v>
      </c>
      <c r="B465">
        <v>202</v>
      </c>
      <c r="C465" t="s">
        <v>38</v>
      </c>
      <c r="D465" t="s">
        <v>39</v>
      </c>
      <c r="E465">
        <v>3</v>
      </c>
      <c r="F465" t="s">
        <v>373</v>
      </c>
      <c r="G465">
        <v>3</v>
      </c>
      <c r="H465">
        <v>9</v>
      </c>
      <c r="I465">
        <v>1</v>
      </c>
      <c r="J465">
        <v>56</v>
      </c>
      <c r="K465">
        <v>35</v>
      </c>
      <c r="L465">
        <v>35</v>
      </c>
      <c r="M465">
        <v>1</v>
      </c>
      <c r="N465" t="s">
        <v>260</v>
      </c>
      <c r="O465" t="s">
        <v>201</v>
      </c>
      <c r="P465" t="s">
        <v>202</v>
      </c>
      <c r="Q465" t="s">
        <v>232</v>
      </c>
      <c r="R465" t="s">
        <v>202</v>
      </c>
      <c r="S465" t="s">
        <v>81</v>
      </c>
      <c r="T465" t="s">
        <v>261</v>
      </c>
      <c r="U465">
        <v>5</v>
      </c>
      <c r="V465" t="s">
        <v>233</v>
      </c>
      <c r="W465" t="s">
        <v>72</v>
      </c>
      <c r="X465" t="s">
        <v>148</v>
      </c>
      <c r="Y465">
        <v>1</v>
      </c>
      <c r="Z465">
        <v>2</v>
      </c>
      <c r="AA465">
        <v>48</v>
      </c>
      <c r="AB465">
        <v>1.1479999999999999</v>
      </c>
      <c r="AC465" t="s">
        <v>233</v>
      </c>
      <c r="AD465">
        <v>2</v>
      </c>
      <c r="AE465">
        <v>2</v>
      </c>
      <c r="AF465">
        <v>0</v>
      </c>
      <c r="AG465">
        <v>2.198</v>
      </c>
      <c r="AH465">
        <v>1.9830000000000001</v>
      </c>
      <c r="AI465">
        <v>1.1459999999999999</v>
      </c>
    </row>
    <row r="466" spans="1:35" x14ac:dyDescent="0.35">
      <c r="A466">
        <v>202</v>
      </c>
      <c r="B466">
        <v>202</v>
      </c>
      <c r="C466" t="s">
        <v>38</v>
      </c>
      <c r="D466" t="s">
        <v>39</v>
      </c>
      <c r="E466">
        <v>3</v>
      </c>
      <c r="F466" t="s">
        <v>373</v>
      </c>
      <c r="G466">
        <v>3</v>
      </c>
      <c r="H466">
        <v>9</v>
      </c>
      <c r="I466">
        <v>1</v>
      </c>
      <c r="J466">
        <v>57</v>
      </c>
      <c r="K466">
        <v>67</v>
      </c>
      <c r="L466">
        <v>67</v>
      </c>
      <c r="M466">
        <v>2</v>
      </c>
      <c r="N466" t="s">
        <v>226</v>
      </c>
      <c r="O466" t="s">
        <v>201</v>
      </c>
      <c r="P466" t="s">
        <v>202</v>
      </c>
      <c r="Q466" t="s">
        <v>227</v>
      </c>
      <c r="R466" t="s">
        <v>202</v>
      </c>
      <c r="S466" t="s">
        <v>81</v>
      </c>
      <c r="T466" t="s">
        <v>228</v>
      </c>
      <c r="U466">
        <v>5</v>
      </c>
      <c r="V466" t="s">
        <v>261</v>
      </c>
      <c r="W466" t="s">
        <v>183</v>
      </c>
      <c r="X466" t="s">
        <v>54</v>
      </c>
      <c r="Y466">
        <v>2</v>
      </c>
      <c r="Z466">
        <v>2</v>
      </c>
      <c r="AA466">
        <v>48</v>
      </c>
      <c r="AB466">
        <v>1.2549999999999999</v>
      </c>
      <c r="AC466" t="s">
        <v>228</v>
      </c>
      <c r="AD466">
        <v>1</v>
      </c>
      <c r="AE466">
        <v>5</v>
      </c>
      <c r="AF466">
        <v>1</v>
      </c>
      <c r="AG466">
        <v>1.246</v>
      </c>
      <c r="AH466">
        <v>0.55000000000000004</v>
      </c>
      <c r="AI466">
        <v>1.258</v>
      </c>
    </row>
    <row r="467" spans="1:35" x14ac:dyDescent="0.35">
      <c r="A467">
        <v>202</v>
      </c>
      <c r="B467">
        <v>202</v>
      </c>
      <c r="C467" t="s">
        <v>38</v>
      </c>
      <c r="D467" t="s">
        <v>39</v>
      </c>
      <c r="E467">
        <v>3</v>
      </c>
      <c r="F467" t="s">
        <v>373</v>
      </c>
      <c r="G467">
        <v>3</v>
      </c>
      <c r="H467">
        <v>9</v>
      </c>
      <c r="I467">
        <v>1</v>
      </c>
      <c r="J467">
        <v>58</v>
      </c>
      <c r="K467">
        <v>32</v>
      </c>
      <c r="L467">
        <v>32</v>
      </c>
      <c r="M467">
        <v>1</v>
      </c>
      <c r="N467" t="s">
        <v>211</v>
      </c>
      <c r="O467" t="s">
        <v>201</v>
      </c>
      <c r="P467" t="s">
        <v>202</v>
      </c>
      <c r="Q467" t="s">
        <v>212</v>
      </c>
      <c r="R467" t="s">
        <v>202</v>
      </c>
      <c r="S467" t="s">
        <v>53</v>
      </c>
      <c r="T467" t="s">
        <v>213</v>
      </c>
      <c r="U467">
        <v>1</v>
      </c>
      <c r="V467" t="s">
        <v>249</v>
      </c>
      <c r="W467" t="s">
        <v>108</v>
      </c>
      <c r="X467" t="s">
        <v>145</v>
      </c>
      <c r="Y467">
        <v>1</v>
      </c>
      <c r="Z467">
        <v>2</v>
      </c>
      <c r="AA467">
        <v>48</v>
      </c>
      <c r="AB467">
        <v>1.206</v>
      </c>
      <c r="AC467" t="s">
        <v>249</v>
      </c>
      <c r="AD467">
        <v>2</v>
      </c>
      <c r="AE467">
        <v>2</v>
      </c>
      <c r="AF467">
        <v>0</v>
      </c>
      <c r="AG467">
        <v>2.4039999999999999</v>
      </c>
      <c r="AH467">
        <v>0.36599999999999999</v>
      </c>
      <c r="AI467">
        <v>1.2030000000000001</v>
      </c>
    </row>
    <row r="468" spans="1:35" x14ac:dyDescent="0.35">
      <c r="A468">
        <v>202</v>
      </c>
      <c r="B468">
        <v>202</v>
      </c>
      <c r="C468" t="s">
        <v>38</v>
      </c>
      <c r="D468" t="s">
        <v>39</v>
      </c>
      <c r="E468">
        <v>3</v>
      </c>
      <c r="F468" t="s">
        <v>373</v>
      </c>
      <c r="G468">
        <v>3</v>
      </c>
      <c r="H468">
        <v>9</v>
      </c>
      <c r="I468">
        <v>1</v>
      </c>
      <c r="J468">
        <v>59</v>
      </c>
      <c r="K468">
        <v>36</v>
      </c>
      <c r="L468">
        <v>36</v>
      </c>
      <c r="M468">
        <v>1</v>
      </c>
      <c r="N468" t="s">
        <v>231</v>
      </c>
      <c r="O468" t="s">
        <v>201</v>
      </c>
      <c r="P468" t="s">
        <v>202</v>
      </c>
      <c r="Q468" t="s">
        <v>232</v>
      </c>
      <c r="R468" t="s">
        <v>202</v>
      </c>
      <c r="S468" t="s">
        <v>53</v>
      </c>
      <c r="T468" t="s">
        <v>233</v>
      </c>
      <c r="U468">
        <v>5</v>
      </c>
      <c r="V468" t="s">
        <v>255</v>
      </c>
      <c r="W468" t="s">
        <v>114</v>
      </c>
      <c r="X468" t="s">
        <v>165</v>
      </c>
      <c r="Y468">
        <v>2</v>
      </c>
      <c r="Z468">
        <v>2</v>
      </c>
      <c r="AA468">
        <v>48</v>
      </c>
      <c r="AB468">
        <v>1.2769999999999999</v>
      </c>
      <c r="AC468" t="s">
        <v>165</v>
      </c>
      <c r="AD468">
        <v>4</v>
      </c>
      <c r="AE468">
        <v>2</v>
      </c>
      <c r="AF468">
        <v>0</v>
      </c>
      <c r="AG468">
        <v>2.0209999999999999</v>
      </c>
      <c r="AH468">
        <v>0.11600000000000001</v>
      </c>
      <c r="AI468">
        <v>1.2709999999999999</v>
      </c>
    </row>
    <row r="469" spans="1:35" x14ac:dyDescent="0.35">
      <c r="A469">
        <v>202</v>
      </c>
      <c r="B469">
        <v>202</v>
      </c>
      <c r="C469" t="s">
        <v>38</v>
      </c>
      <c r="D469" t="s">
        <v>39</v>
      </c>
      <c r="E469">
        <v>3</v>
      </c>
      <c r="F469" t="s">
        <v>373</v>
      </c>
      <c r="G469">
        <v>3</v>
      </c>
      <c r="H469">
        <v>9</v>
      </c>
      <c r="I469">
        <v>1</v>
      </c>
      <c r="J469">
        <v>60</v>
      </c>
      <c r="K469">
        <v>25</v>
      </c>
      <c r="L469">
        <v>25</v>
      </c>
      <c r="M469">
        <v>1</v>
      </c>
      <c r="N469" t="s">
        <v>220</v>
      </c>
      <c r="O469" t="s">
        <v>201</v>
      </c>
      <c r="P469" t="s">
        <v>202</v>
      </c>
      <c r="Q469" t="s">
        <v>221</v>
      </c>
      <c r="R469" t="s">
        <v>202</v>
      </c>
      <c r="S469" t="s">
        <v>46</v>
      </c>
      <c r="T469" t="s">
        <v>222</v>
      </c>
      <c r="U469">
        <v>4</v>
      </c>
      <c r="V469" t="s">
        <v>236</v>
      </c>
      <c r="W469" t="s">
        <v>100</v>
      </c>
      <c r="X469" t="s">
        <v>171</v>
      </c>
      <c r="Y469">
        <v>2</v>
      </c>
      <c r="Z469">
        <v>2</v>
      </c>
      <c r="AA469">
        <v>48</v>
      </c>
      <c r="AB469">
        <v>1.2949999999999999</v>
      </c>
      <c r="AC469" t="s">
        <v>236</v>
      </c>
      <c r="AD469">
        <v>3</v>
      </c>
      <c r="AE469">
        <v>1</v>
      </c>
      <c r="AF469">
        <v>0</v>
      </c>
      <c r="AG469">
        <v>1.758</v>
      </c>
      <c r="AH469">
        <v>0.33300000000000002</v>
      </c>
      <c r="AI469">
        <v>1.2909999999999999</v>
      </c>
    </row>
    <row r="470" spans="1:35" x14ac:dyDescent="0.35">
      <c r="A470">
        <v>202</v>
      </c>
      <c r="B470">
        <v>202</v>
      </c>
      <c r="C470" t="s">
        <v>38</v>
      </c>
      <c r="D470" t="s">
        <v>39</v>
      </c>
      <c r="E470">
        <v>3</v>
      </c>
      <c r="F470" t="s">
        <v>373</v>
      </c>
      <c r="G470">
        <v>3</v>
      </c>
      <c r="H470">
        <v>9</v>
      </c>
      <c r="I470">
        <v>1</v>
      </c>
      <c r="J470">
        <v>61</v>
      </c>
      <c r="K470">
        <v>27</v>
      </c>
      <c r="L470">
        <v>27</v>
      </c>
      <c r="M470">
        <v>1</v>
      </c>
      <c r="N470" t="s">
        <v>205</v>
      </c>
      <c r="O470" t="s">
        <v>201</v>
      </c>
      <c r="P470" t="s">
        <v>202</v>
      </c>
      <c r="Q470" t="s">
        <v>206</v>
      </c>
      <c r="R470" t="s">
        <v>202</v>
      </c>
      <c r="S470" t="s">
        <v>81</v>
      </c>
      <c r="T470" t="s">
        <v>207</v>
      </c>
      <c r="U470">
        <v>1</v>
      </c>
      <c r="V470" t="s">
        <v>257</v>
      </c>
      <c r="W470" t="s">
        <v>155</v>
      </c>
      <c r="X470" t="s">
        <v>106</v>
      </c>
      <c r="Y470">
        <v>2</v>
      </c>
      <c r="Z470">
        <v>2</v>
      </c>
      <c r="AA470">
        <v>48</v>
      </c>
      <c r="AB470">
        <v>1.2150000000000001</v>
      </c>
      <c r="AC470" t="s">
        <v>155</v>
      </c>
      <c r="AD470">
        <v>4</v>
      </c>
      <c r="AE470">
        <v>2</v>
      </c>
      <c r="AF470">
        <v>0</v>
      </c>
      <c r="AG470">
        <v>2.2930000000000001</v>
      </c>
      <c r="AH470">
        <v>0.23300000000000001</v>
      </c>
      <c r="AI470">
        <v>1.214</v>
      </c>
    </row>
    <row r="471" spans="1:35" x14ac:dyDescent="0.35">
      <c r="A471">
        <v>202</v>
      </c>
      <c r="B471">
        <v>202</v>
      </c>
      <c r="C471" t="s">
        <v>38</v>
      </c>
      <c r="D471" t="s">
        <v>39</v>
      </c>
      <c r="E471">
        <v>3</v>
      </c>
      <c r="F471" t="s">
        <v>373</v>
      </c>
      <c r="G471">
        <v>3</v>
      </c>
      <c r="H471">
        <v>9</v>
      </c>
      <c r="I471">
        <v>1</v>
      </c>
      <c r="J471">
        <v>62</v>
      </c>
      <c r="K471">
        <v>62</v>
      </c>
      <c r="L471">
        <v>62</v>
      </c>
      <c r="M471">
        <v>2</v>
      </c>
      <c r="N471" t="s">
        <v>239</v>
      </c>
      <c r="O471" t="s">
        <v>201</v>
      </c>
      <c r="P471" t="s">
        <v>202</v>
      </c>
      <c r="Q471" t="s">
        <v>240</v>
      </c>
      <c r="R471" t="s">
        <v>202</v>
      </c>
      <c r="S471" t="s">
        <v>63</v>
      </c>
      <c r="T471" t="s">
        <v>241</v>
      </c>
      <c r="U471">
        <v>1</v>
      </c>
      <c r="V471" t="s">
        <v>245</v>
      </c>
      <c r="W471" t="s">
        <v>88</v>
      </c>
      <c r="X471" t="s">
        <v>191</v>
      </c>
      <c r="Y471">
        <v>1</v>
      </c>
      <c r="Z471">
        <v>2</v>
      </c>
      <c r="AA471">
        <v>48</v>
      </c>
      <c r="AB471">
        <v>1.1040000000000001</v>
      </c>
      <c r="AC471" t="s">
        <v>241</v>
      </c>
      <c r="AD471">
        <v>1</v>
      </c>
      <c r="AE471">
        <v>1</v>
      </c>
      <c r="AF471">
        <v>1</v>
      </c>
      <c r="AG471">
        <v>3.1339999999999999</v>
      </c>
      <c r="AH471">
        <v>3.3000000000000002E-2</v>
      </c>
      <c r="AI471">
        <v>1.1080000000000001</v>
      </c>
    </row>
    <row r="472" spans="1:35" x14ac:dyDescent="0.35">
      <c r="A472">
        <v>202</v>
      </c>
      <c r="B472">
        <v>202</v>
      </c>
      <c r="C472" t="s">
        <v>38</v>
      </c>
      <c r="D472" t="s">
        <v>39</v>
      </c>
      <c r="E472">
        <v>3</v>
      </c>
      <c r="F472" t="s">
        <v>373</v>
      </c>
      <c r="G472">
        <v>3</v>
      </c>
      <c r="H472">
        <v>9</v>
      </c>
      <c r="I472">
        <v>1</v>
      </c>
      <c r="J472">
        <v>63</v>
      </c>
      <c r="K472">
        <v>29</v>
      </c>
      <c r="L472">
        <v>29</v>
      </c>
      <c r="M472">
        <v>1</v>
      </c>
      <c r="N472" t="s">
        <v>214</v>
      </c>
      <c r="O472" t="s">
        <v>201</v>
      </c>
      <c r="P472" t="s">
        <v>202</v>
      </c>
      <c r="Q472" t="s">
        <v>215</v>
      </c>
      <c r="R472" t="s">
        <v>202</v>
      </c>
      <c r="S472" t="s">
        <v>63</v>
      </c>
      <c r="T472" t="s">
        <v>216</v>
      </c>
      <c r="U472">
        <v>4</v>
      </c>
      <c r="V472" t="s">
        <v>241</v>
      </c>
      <c r="W472" t="s">
        <v>90</v>
      </c>
      <c r="X472" t="s">
        <v>137</v>
      </c>
      <c r="Y472">
        <v>2</v>
      </c>
      <c r="Z472">
        <v>2</v>
      </c>
      <c r="AA472">
        <v>48</v>
      </c>
      <c r="AB472">
        <v>1.075</v>
      </c>
      <c r="AC472" t="s">
        <v>216</v>
      </c>
      <c r="AD472">
        <v>1</v>
      </c>
      <c r="AE472">
        <v>4</v>
      </c>
      <c r="AF472">
        <v>1</v>
      </c>
      <c r="AG472">
        <v>3.9140000000000001</v>
      </c>
      <c r="AH472">
        <v>0.28299999999999997</v>
      </c>
      <c r="AI472">
        <v>1.0740000000000001</v>
      </c>
    </row>
    <row r="473" spans="1:35" x14ac:dyDescent="0.35">
      <c r="A473">
        <v>202</v>
      </c>
      <c r="B473">
        <v>202</v>
      </c>
      <c r="C473" t="s">
        <v>38</v>
      </c>
      <c r="D473" t="s">
        <v>39</v>
      </c>
      <c r="E473">
        <v>3</v>
      </c>
      <c r="F473" t="s">
        <v>373</v>
      </c>
      <c r="G473">
        <v>3</v>
      </c>
      <c r="H473">
        <v>9</v>
      </c>
      <c r="I473">
        <v>1</v>
      </c>
      <c r="J473">
        <v>64</v>
      </c>
      <c r="K473">
        <v>70</v>
      </c>
      <c r="L473">
        <v>70</v>
      </c>
      <c r="M473">
        <v>2</v>
      </c>
      <c r="N473" t="s">
        <v>217</v>
      </c>
      <c r="O473" t="s">
        <v>201</v>
      </c>
      <c r="P473" t="s">
        <v>202</v>
      </c>
      <c r="Q473" t="s">
        <v>218</v>
      </c>
      <c r="R473" t="s">
        <v>202</v>
      </c>
      <c r="S473" t="s">
        <v>53</v>
      </c>
      <c r="T473" t="s">
        <v>219</v>
      </c>
      <c r="U473">
        <v>2</v>
      </c>
      <c r="V473" t="s">
        <v>253</v>
      </c>
      <c r="W473" t="s">
        <v>189</v>
      </c>
      <c r="X473" t="s">
        <v>58</v>
      </c>
      <c r="Y473">
        <v>1</v>
      </c>
      <c r="Z473">
        <v>2</v>
      </c>
      <c r="AA473">
        <v>48</v>
      </c>
      <c r="AB473">
        <v>1.365</v>
      </c>
      <c r="AC473" t="s">
        <v>48</v>
      </c>
      <c r="AD473">
        <v>0</v>
      </c>
      <c r="AE473">
        <v>0</v>
      </c>
      <c r="AF473">
        <v>0</v>
      </c>
      <c r="AG473">
        <v>-1</v>
      </c>
      <c r="AH473">
        <v>0.4</v>
      </c>
      <c r="AI473">
        <v>1.367</v>
      </c>
    </row>
    <row r="474" spans="1:35" x14ac:dyDescent="0.35">
      <c r="A474">
        <v>202</v>
      </c>
      <c r="B474">
        <v>202</v>
      </c>
      <c r="C474" t="s">
        <v>38</v>
      </c>
      <c r="D474" t="s">
        <v>39</v>
      </c>
      <c r="E474">
        <v>3</v>
      </c>
      <c r="F474" t="s">
        <v>373</v>
      </c>
      <c r="G474">
        <v>3</v>
      </c>
      <c r="H474">
        <v>9</v>
      </c>
      <c r="I474">
        <v>1</v>
      </c>
      <c r="J474">
        <v>65</v>
      </c>
      <c r="K474">
        <v>63</v>
      </c>
      <c r="L474">
        <v>63</v>
      </c>
      <c r="M474">
        <v>2</v>
      </c>
      <c r="N474" t="s">
        <v>223</v>
      </c>
      <c r="O474" t="s">
        <v>201</v>
      </c>
      <c r="P474" t="s">
        <v>202</v>
      </c>
      <c r="Q474" t="s">
        <v>224</v>
      </c>
      <c r="R474" t="s">
        <v>202</v>
      </c>
      <c r="S474" t="s">
        <v>46</v>
      </c>
      <c r="T474" t="s">
        <v>225</v>
      </c>
      <c r="U474">
        <v>4</v>
      </c>
      <c r="V474" t="s">
        <v>238</v>
      </c>
      <c r="W474" t="s">
        <v>159</v>
      </c>
      <c r="X474" t="s">
        <v>68</v>
      </c>
      <c r="Y474">
        <v>1</v>
      </c>
      <c r="Z474">
        <v>2</v>
      </c>
      <c r="AA474">
        <v>48</v>
      </c>
      <c r="AB474">
        <v>1.1739999999999999</v>
      </c>
      <c r="AC474" t="s">
        <v>225</v>
      </c>
      <c r="AD474">
        <v>1</v>
      </c>
      <c r="AE474">
        <v>4</v>
      </c>
      <c r="AF474">
        <v>1</v>
      </c>
      <c r="AG474">
        <v>1.7509999999999999</v>
      </c>
      <c r="AH474">
        <v>6.6000000000000003E-2</v>
      </c>
      <c r="AI474">
        <v>1.17</v>
      </c>
    </row>
    <row r="475" spans="1:35" x14ac:dyDescent="0.35">
      <c r="A475">
        <v>202</v>
      </c>
      <c r="B475">
        <v>202</v>
      </c>
      <c r="C475" t="s">
        <v>38</v>
      </c>
      <c r="D475" t="s">
        <v>39</v>
      </c>
      <c r="E475">
        <v>3</v>
      </c>
      <c r="F475" t="s">
        <v>373</v>
      </c>
      <c r="G475">
        <v>3</v>
      </c>
      <c r="H475">
        <v>9</v>
      </c>
      <c r="I475">
        <v>1</v>
      </c>
      <c r="J475">
        <v>66</v>
      </c>
      <c r="K475">
        <v>61</v>
      </c>
      <c r="L475">
        <v>61</v>
      </c>
      <c r="M475">
        <v>2</v>
      </c>
      <c r="N475" t="s">
        <v>244</v>
      </c>
      <c r="O475" t="s">
        <v>201</v>
      </c>
      <c r="P475" t="s">
        <v>202</v>
      </c>
      <c r="Q475" t="s">
        <v>240</v>
      </c>
      <c r="R475" t="s">
        <v>202</v>
      </c>
      <c r="S475" t="s">
        <v>81</v>
      </c>
      <c r="T475" t="s">
        <v>245</v>
      </c>
      <c r="U475">
        <v>2</v>
      </c>
      <c r="V475" t="s">
        <v>230</v>
      </c>
      <c r="W475" t="s">
        <v>151</v>
      </c>
      <c r="X475" t="s">
        <v>118</v>
      </c>
      <c r="Y475">
        <v>2</v>
      </c>
      <c r="Z475">
        <v>2</v>
      </c>
      <c r="AA475">
        <v>48</v>
      </c>
      <c r="AB475">
        <v>1.2470000000000001</v>
      </c>
      <c r="AC475" t="s">
        <v>118</v>
      </c>
      <c r="AD475">
        <v>4</v>
      </c>
      <c r="AE475">
        <v>4</v>
      </c>
      <c r="AF475">
        <v>0</v>
      </c>
      <c r="AG475">
        <v>1.853</v>
      </c>
      <c r="AH475">
        <v>0.25</v>
      </c>
      <c r="AI475">
        <v>1.242</v>
      </c>
    </row>
    <row r="476" spans="1:35" x14ac:dyDescent="0.35">
      <c r="A476">
        <v>202</v>
      </c>
      <c r="B476">
        <v>202</v>
      </c>
      <c r="C476" t="s">
        <v>38</v>
      </c>
      <c r="D476" t="s">
        <v>39</v>
      </c>
      <c r="E476">
        <v>3</v>
      </c>
      <c r="F476" t="s">
        <v>373</v>
      </c>
      <c r="G476">
        <v>3</v>
      </c>
      <c r="H476">
        <v>9</v>
      </c>
      <c r="I476">
        <v>1</v>
      </c>
      <c r="J476">
        <v>67</v>
      </c>
      <c r="K476">
        <v>34</v>
      </c>
      <c r="L476">
        <v>34</v>
      </c>
      <c r="M476">
        <v>1</v>
      </c>
      <c r="N476" t="s">
        <v>208</v>
      </c>
      <c r="O476" t="s">
        <v>201</v>
      </c>
      <c r="P476" t="s">
        <v>202</v>
      </c>
      <c r="Q476" t="s">
        <v>209</v>
      </c>
      <c r="R476" t="s">
        <v>202</v>
      </c>
      <c r="S476" t="s">
        <v>63</v>
      </c>
      <c r="T476" t="s">
        <v>210</v>
      </c>
      <c r="U476">
        <v>5</v>
      </c>
      <c r="V476" t="s">
        <v>247</v>
      </c>
      <c r="W476" t="s">
        <v>76</v>
      </c>
      <c r="X476" t="s">
        <v>187</v>
      </c>
      <c r="Y476">
        <v>2</v>
      </c>
      <c r="Z476">
        <v>2</v>
      </c>
      <c r="AA476">
        <v>48</v>
      </c>
      <c r="AB476">
        <v>1.194</v>
      </c>
      <c r="AC476" t="s">
        <v>247</v>
      </c>
      <c r="AD476">
        <v>3</v>
      </c>
      <c r="AE476">
        <v>4</v>
      </c>
      <c r="AF476">
        <v>0</v>
      </c>
      <c r="AG476">
        <v>1.694</v>
      </c>
      <c r="AH476">
        <v>0.25</v>
      </c>
      <c r="AI476">
        <v>1.196</v>
      </c>
    </row>
    <row r="477" spans="1:35" x14ac:dyDescent="0.35">
      <c r="A477">
        <v>202</v>
      </c>
      <c r="B477">
        <v>202</v>
      </c>
      <c r="C477" t="s">
        <v>38</v>
      </c>
      <c r="D477" t="s">
        <v>39</v>
      </c>
      <c r="E477">
        <v>3</v>
      </c>
      <c r="F477" t="s">
        <v>373</v>
      </c>
      <c r="G477">
        <v>3</v>
      </c>
      <c r="H477">
        <v>9</v>
      </c>
      <c r="I477">
        <v>1</v>
      </c>
      <c r="J477">
        <v>68</v>
      </c>
      <c r="K477">
        <v>31</v>
      </c>
      <c r="L477">
        <v>31</v>
      </c>
      <c r="M477">
        <v>1</v>
      </c>
      <c r="N477" t="s">
        <v>248</v>
      </c>
      <c r="O477" t="s">
        <v>201</v>
      </c>
      <c r="P477" t="s">
        <v>202</v>
      </c>
      <c r="Q477" t="s">
        <v>212</v>
      </c>
      <c r="R477" t="s">
        <v>202</v>
      </c>
      <c r="S477" t="s">
        <v>46</v>
      </c>
      <c r="T477" t="s">
        <v>249</v>
      </c>
      <c r="U477">
        <v>1</v>
      </c>
      <c r="V477" t="s">
        <v>259</v>
      </c>
      <c r="W477" t="s">
        <v>197</v>
      </c>
      <c r="X477" t="s">
        <v>86</v>
      </c>
      <c r="Y477">
        <v>2</v>
      </c>
      <c r="Z477">
        <v>2</v>
      </c>
      <c r="AA477">
        <v>48</v>
      </c>
      <c r="AB477">
        <v>1.256</v>
      </c>
      <c r="AC477" t="s">
        <v>249</v>
      </c>
      <c r="AD477">
        <v>1</v>
      </c>
      <c r="AE477">
        <v>1</v>
      </c>
      <c r="AF477">
        <v>1</v>
      </c>
      <c r="AG477">
        <v>2.2559999999999998</v>
      </c>
      <c r="AH477">
        <v>0.05</v>
      </c>
      <c r="AI477">
        <v>1.258</v>
      </c>
    </row>
    <row r="478" spans="1:35" x14ac:dyDescent="0.35">
      <c r="A478">
        <v>202</v>
      </c>
      <c r="B478">
        <v>202</v>
      </c>
      <c r="C478" t="s">
        <v>38</v>
      </c>
      <c r="D478" t="s">
        <v>39</v>
      </c>
      <c r="E478">
        <v>3</v>
      </c>
      <c r="F478" t="s">
        <v>373</v>
      </c>
      <c r="G478">
        <v>3</v>
      </c>
      <c r="H478">
        <v>9</v>
      </c>
      <c r="I478">
        <v>1</v>
      </c>
      <c r="J478">
        <v>69</v>
      </c>
      <c r="K478">
        <v>71</v>
      </c>
      <c r="L478">
        <v>71</v>
      </c>
      <c r="M478">
        <v>2</v>
      </c>
      <c r="N478" t="s">
        <v>234</v>
      </c>
      <c r="O478" t="s">
        <v>201</v>
      </c>
      <c r="P478" t="s">
        <v>202</v>
      </c>
      <c r="Q478" t="s">
        <v>235</v>
      </c>
      <c r="R478" t="s">
        <v>202</v>
      </c>
      <c r="S478" t="s">
        <v>46</v>
      </c>
      <c r="T478" t="s">
        <v>236</v>
      </c>
      <c r="U478">
        <v>1</v>
      </c>
      <c r="V478" t="s">
        <v>251</v>
      </c>
      <c r="W478" t="s">
        <v>94</v>
      </c>
      <c r="X478" t="s">
        <v>141</v>
      </c>
      <c r="Y478">
        <v>1</v>
      </c>
      <c r="Z478">
        <v>2</v>
      </c>
      <c r="AA478">
        <v>48</v>
      </c>
      <c r="AB478">
        <v>1.276</v>
      </c>
      <c r="AC478" t="s">
        <v>94</v>
      </c>
      <c r="AD478">
        <v>4</v>
      </c>
      <c r="AE478">
        <v>2</v>
      </c>
      <c r="AF478">
        <v>0</v>
      </c>
      <c r="AG478">
        <v>1.8839999999999999</v>
      </c>
      <c r="AH478">
        <v>0.35</v>
      </c>
      <c r="AI478">
        <v>1.276</v>
      </c>
    </row>
    <row r="479" spans="1:35" x14ac:dyDescent="0.35">
      <c r="A479">
        <v>202</v>
      </c>
      <c r="B479">
        <v>202</v>
      </c>
      <c r="C479" t="s">
        <v>38</v>
      </c>
      <c r="D479" t="s">
        <v>39</v>
      </c>
      <c r="E479">
        <v>3</v>
      </c>
      <c r="F479" t="s">
        <v>373</v>
      </c>
      <c r="G479">
        <v>3</v>
      </c>
      <c r="H479">
        <v>9</v>
      </c>
      <c r="I479">
        <v>1</v>
      </c>
      <c r="J479">
        <v>70</v>
      </c>
      <c r="K479">
        <v>64</v>
      </c>
      <c r="L479">
        <v>64</v>
      </c>
      <c r="M479">
        <v>2</v>
      </c>
      <c r="N479" t="s">
        <v>237</v>
      </c>
      <c r="O479" t="s">
        <v>201</v>
      </c>
      <c r="P479" t="s">
        <v>202</v>
      </c>
      <c r="Q479" t="s">
        <v>224</v>
      </c>
      <c r="R479" t="s">
        <v>202</v>
      </c>
      <c r="S479" t="s">
        <v>53</v>
      </c>
      <c r="T479" t="s">
        <v>238</v>
      </c>
      <c r="U479">
        <v>5</v>
      </c>
      <c r="V479" t="s">
        <v>213</v>
      </c>
      <c r="W479" t="s">
        <v>47</v>
      </c>
      <c r="X479" t="s">
        <v>195</v>
      </c>
      <c r="Y479">
        <v>2</v>
      </c>
      <c r="Z479">
        <v>2</v>
      </c>
      <c r="AA479">
        <v>48</v>
      </c>
      <c r="AB479">
        <v>1.236</v>
      </c>
      <c r="AC479" t="s">
        <v>238</v>
      </c>
      <c r="AD479">
        <v>1</v>
      </c>
      <c r="AE479">
        <v>5</v>
      </c>
      <c r="AF479">
        <v>1</v>
      </c>
      <c r="AG479">
        <v>1.835</v>
      </c>
      <c r="AH479">
        <v>0.316</v>
      </c>
      <c r="AI479">
        <v>1.238</v>
      </c>
    </row>
    <row r="480" spans="1:35" x14ac:dyDescent="0.35">
      <c r="A480">
        <v>202</v>
      </c>
      <c r="B480">
        <v>202</v>
      </c>
      <c r="C480" t="s">
        <v>38</v>
      </c>
      <c r="D480" t="s">
        <v>39</v>
      </c>
      <c r="E480">
        <v>3</v>
      </c>
      <c r="F480" t="s">
        <v>373</v>
      </c>
      <c r="G480">
        <v>3</v>
      </c>
      <c r="H480">
        <v>9</v>
      </c>
      <c r="I480">
        <v>1</v>
      </c>
      <c r="J480">
        <v>71</v>
      </c>
      <c r="K480">
        <v>26</v>
      </c>
      <c r="L480">
        <v>26</v>
      </c>
      <c r="M480">
        <v>1</v>
      </c>
      <c r="N480" t="s">
        <v>256</v>
      </c>
      <c r="O480" t="s">
        <v>201</v>
      </c>
      <c r="P480" t="s">
        <v>202</v>
      </c>
      <c r="Q480" t="s">
        <v>221</v>
      </c>
      <c r="R480" t="s">
        <v>202</v>
      </c>
      <c r="S480" t="s">
        <v>81</v>
      </c>
      <c r="T480" t="s">
        <v>257</v>
      </c>
      <c r="U480">
        <v>2</v>
      </c>
      <c r="V480" t="s">
        <v>222</v>
      </c>
      <c r="W480" t="s">
        <v>116</v>
      </c>
      <c r="X480" t="s">
        <v>175</v>
      </c>
      <c r="Y480">
        <v>1</v>
      </c>
      <c r="Z480">
        <v>2</v>
      </c>
      <c r="AA480">
        <v>48</v>
      </c>
      <c r="AB480">
        <v>1.294</v>
      </c>
      <c r="AC480" t="s">
        <v>116</v>
      </c>
      <c r="AD480">
        <v>4</v>
      </c>
      <c r="AE480">
        <v>5</v>
      </c>
      <c r="AF480">
        <v>0</v>
      </c>
      <c r="AG480">
        <v>2.3450000000000002</v>
      </c>
      <c r="AH480">
        <v>0.38300000000000001</v>
      </c>
      <c r="AI480">
        <v>1.298</v>
      </c>
    </row>
    <row r="481" spans="1:35" x14ac:dyDescent="0.35">
      <c r="A481">
        <v>202</v>
      </c>
      <c r="B481">
        <v>202</v>
      </c>
      <c r="C481" t="s">
        <v>38</v>
      </c>
      <c r="D481" t="s">
        <v>39</v>
      </c>
      <c r="E481">
        <v>3</v>
      </c>
      <c r="F481" t="s">
        <v>373</v>
      </c>
      <c r="G481">
        <v>3</v>
      </c>
      <c r="H481">
        <v>9</v>
      </c>
      <c r="I481">
        <v>1</v>
      </c>
      <c r="J481">
        <v>72</v>
      </c>
      <c r="K481">
        <v>28</v>
      </c>
      <c r="L481">
        <v>28</v>
      </c>
      <c r="M481">
        <v>1</v>
      </c>
      <c r="N481" t="s">
        <v>246</v>
      </c>
      <c r="O481" t="s">
        <v>201</v>
      </c>
      <c r="P481" t="s">
        <v>202</v>
      </c>
      <c r="Q481" t="s">
        <v>206</v>
      </c>
      <c r="R481" t="s">
        <v>202</v>
      </c>
      <c r="S481" t="s">
        <v>63</v>
      </c>
      <c r="T481" t="s">
        <v>247</v>
      </c>
      <c r="U481">
        <v>4</v>
      </c>
      <c r="V481" t="s">
        <v>207</v>
      </c>
      <c r="W481" t="s">
        <v>173</v>
      </c>
      <c r="X481" t="s">
        <v>104</v>
      </c>
      <c r="Y481">
        <v>1</v>
      </c>
      <c r="Z481">
        <v>2</v>
      </c>
      <c r="AA481">
        <v>48</v>
      </c>
      <c r="AB481">
        <v>1.2470000000000001</v>
      </c>
      <c r="AC481" t="s">
        <v>173</v>
      </c>
      <c r="AD481">
        <v>4</v>
      </c>
      <c r="AE481">
        <v>5</v>
      </c>
      <c r="AF481">
        <v>0</v>
      </c>
      <c r="AG481">
        <v>1.522</v>
      </c>
      <c r="AH481">
        <v>0.36599999999999999</v>
      </c>
      <c r="AI481">
        <v>1.244</v>
      </c>
    </row>
    <row r="482" spans="1:35" x14ac:dyDescent="0.35">
      <c r="A482">
        <v>202</v>
      </c>
      <c r="B482">
        <v>202</v>
      </c>
      <c r="C482" t="s">
        <v>38</v>
      </c>
      <c r="D482" t="s">
        <v>39</v>
      </c>
      <c r="E482">
        <v>3</v>
      </c>
      <c r="F482" t="s">
        <v>373</v>
      </c>
      <c r="G482">
        <v>3</v>
      </c>
      <c r="H482">
        <v>9</v>
      </c>
      <c r="I482">
        <v>2</v>
      </c>
      <c r="J482">
        <v>1</v>
      </c>
      <c r="K482">
        <v>5</v>
      </c>
      <c r="L482">
        <v>5</v>
      </c>
      <c r="M482">
        <v>1</v>
      </c>
      <c r="N482" t="s">
        <v>59</v>
      </c>
      <c r="O482" t="s">
        <v>42</v>
      </c>
      <c r="P482" t="s">
        <v>60</v>
      </c>
      <c r="Q482" t="s">
        <v>61</v>
      </c>
      <c r="R482" t="s">
        <v>62</v>
      </c>
      <c r="S482" t="s">
        <v>63</v>
      </c>
      <c r="T482" t="s">
        <v>64</v>
      </c>
      <c r="U482">
        <v>1</v>
      </c>
      <c r="V482" t="s">
        <v>90</v>
      </c>
      <c r="W482" t="s">
        <v>179</v>
      </c>
      <c r="X482" t="s">
        <v>225</v>
      </c>
      <c r="Y482">
        <v>1</v>
      </c>
      <c r="Z482">
        <v>4</v>
      </c>
      <c r="AA482">
        <v>48</v>
      </c>
      <c r="AB482">
        <v>1.3740000000000001</v>
      </c>
      <c r="AC482" t="s">
        <v>90</v>
      </c>
      <c r="AD482">
        <v>2</v>
      </c>
      <c r="AE482">
        <v>4</v>
      </c>
      <c r="AF482">
        <v>0</v>
      </c>
      <c r="AG482">
        <v>2.78</v>
      </c>
      <c r="AH482">
        <v>0.51700000000000002</v>
      </c>
      <c r="AI482">
        <v>1.375</v>
      </c>
    </row>
    <row r="483" spans="1:35" x14ac:dyDescent="0.35">
      <c r="A483">
        <v>202</v>
      </c>
      <c r="B483">
        <v>202</v>
      </c>
      <c r="C483" t="s">
        <v>38</v>
      </c>
      <c r="D483" t="s">
        <v>39</v>
      </c>
      <c r="E483">
        <v>3</v>
      </c>
      <c r="F483" t="s">
        <v>373</v>
      </c>
      <c r="G483">
        <v>3</v>
      </c>
      <c r="H483">
        <v>9</v>
      </c>
      <c r="I483">
        <v>2</v>
      </c>
      <c r="J483">
        <v>2</v>
      </c>
      <c r="K483">
        <v>12</v>
      </c>
      <c r="L483">
        <v>12</v>
      </c>
      <c r="M483">
        <v>1</v>
      </c>
      <c r="N483" t="s">
        <v>95</v>
      </c>
      <c r="O483" t="s">
        <v>42</v>
      </c>
      <c r="P483" t="s">
        <v>78</v>
      </c>
      <c r="Q483" t="s">
        <v>79</v>
      </c>
      <c r="R483" t="s">
        <v>52</v>
      </c>
      <c r="S483" t="s">
        <v>53</v>
      </c>
      <c r="T483" t="s">
        <v>96</v>
      </c>
      <c r="U483">
        <v>5</v>
      </c>
      <c r="V483" t="s">
        <v>106</v>
      </c>
      <c r="W483" t="s">
        <v>133</v>
      </c>
      <c r="X483" t="s">
        <v>257</v>
      </c>
      <c r="Y483">
        <v>2</v>
      </c>
      <c r="Z483">
        <v>4</v>
      </c>
      <c r="AA483">
        <v>48</v>
      </c>
      <c r="AB483">
        <v>1.0740000000000001</v>
      </c>
      <c r="AC483" t="s">
        <v>106</v>
      </c>
      <c r="AD483">
        <v>3</v>
      </c>
      <c r="AE483">
        <v>1</v>
      </c>
      <c r="AF483">
        <v>0</v>
      </c>
      <c r="AG483">
        <v>2.2040000000000002</v>
      </c>
      <c r="AH483">
        <v>0.15</v>
      </c>
      <c r="AI483">
        <v>1.071</v>
      </c>
    </row>
    <row r="484" spans="1:35" x14ac:dyDescent="0.35">
      <c r="A484">
        <v>202</v>
      </c>
      <c r="B484">
        <v>202</v>
      </c>
      <c r="C484" t="s">
        <v>38</v>
      </c>
      <c r="D484" t="s">
        <v>39</v>
      </c>
      <c r="E484">
        <v>3</v>
      </c>
      <c r="F484" t="s">
        <v>373</v>
      </c>
      <c r="G484">
        <v>3</v>
      </c>
      <c r="H484">
        <v>9</v>
      </c>
      <c r="I484">
        <v>2</v>
      </c>
      <c r="J484">
        <v>3</v>
      </c>
      <c r="K484">
        <v>47</v>
      </c>
      <c r="L484">
        <v>47</v>
      </c>
      <c r="M484">
        <v>2</v>
      </c>
      <c r="N484" t="s">
        <v>87</v>
      </c>
      <c r="O484" t="s">
        <v>42</v>
      </c>
      <c r="P484" t="s">
        <v>50</v>
      </c>
      <c r="Q484" t="s">
        <v>51</v>
      </c>
      <c r="R484" t="s">
        <v>45</v>
      </c>
      <c r="S484" t="s">
        <v>46</v>
      </c>
      <c r="T484" t="s">
        <v>88</v>
      </c>
      <c r="U484">
        <v>5</v>
      </c>
      <c r="V484" t="s">
        <v>104</v>
      </c>
      <c r="W484" t="s">
        <v>161</v>
      </c>
      <c r="X484" t="s">
        <v>230</v>
      </c>
      <c r="Y484">
        <v>2</v>
      </c>
      <c r="Z484">
        <v>4</v>
      </c>
      <c r="AA484">
        <v>48</v>
      </c>
      <c r="AB484">
        <v>1.357</v>
      </c>
      <c r="AC484" t="s">
        <v>88</v>
      </c>
      <c r="AD484">
        <v>1</v>
      </c>
      <c r="AE484">
        <v>5</v>
      </c>
      <c r="AF484">
        <v>1</v>
      </c>
      <c r="AG484">
        <v>2.8650000000000002</v>
      </c>
      <c r="AH484">
        <v>0.26600000000000001</v>
      </c>
      <c r="AI484">
        <v>1.357</v>
      </c>
    </row>
    <row r="485" spans="1:35" x14ac:dyDescent="0.35">
      <c r="A485">
        <v>202</v>
      </c>
      <c r="B485">
        <v>202</v>
      </c>
      <c r="C485" t="s">
        <v>38</v>
      </c>
      <c r="D485" t="s">
        <v>39</v>
      </c>
      <c r="E485">
        <v>3</v>
      </c>
      <c r="F485" t="s">
        <v>373</v>
      </c>
      <c r="G485">
        <v>3</v>
      </c>
      <c r="H485">
        <v>9</v>
      </c>
      <c r="I485">
        <v>2</v>
      </c>
      <c r="J485">
        <v>4</v>
      </c>
      <c r="K485">
        <v>40</v>
      </c>
      <c r="L485">
        <v>40</v>
      </c>
      <c r="M485">
        <v>2</v>
      </c>
      <c r="N485" t="s">
        <v>105</v>
      </c>
      <c r="O485" t="s">
        <v>42</v>
      </c>
      <c r="P485" t="s">
        <v>74</v>
      </c>
      <c r="Q485" t="s">
        <v>75</v>
      </c>
      <c r="R485" t="s">
        <v>52</v>
      </c>
      <c r="S485" t="s">
        <v>53</v>
      </c>
      <c r="T485" t="s">
        <v>106</v>
      </c>
      <c r="U485">
        <v>4</v>
      </c>
      <c r="V485" t="s">
        <v>76</v>
      </c>
      <c r="W485" t="s">
        <v>245</v>
      </c>
      <c r="X485" t="s">
        <v>145</v>
      </c>
      <c r="Y485">
        <v>1</v>
      </c>
      <c r="Z485">
        <v>4</v>
      </c>
      <c r="AA485">
        <v>48</v>
      </c>
      <c r="AB485">
        <v>1.2849999999999999</v>
      </c>
      <c r="AC485" t="s">
        <v>145</v>
      </c>
      <c r="AD485">
        <v>4</v>
      </c>
      <c r="AE485">
        <v>5</v>
      </c>
      <c r="AF485">
        <v>0</v>
      </c>
      <c r="AG485">
        <v>1.2969999999999999</v>
      </c>
      <c r="AH485">
        <v>0.05</v>
      </c>
      <c r="AI485">
        <v>1.2829999999999999</v>
      </c>
    </row>
    <row r="486" spans="1:35" x14ac:dyDescent="0.35">
      <c r="A486">
        <v>202</v>
      </c>
      <c r="B486">
        <v>202</v>
      </c>
      <c r="C486" t="s">
        <v>38</v>
      </c>
      <c r="D486" t="s">
        <v>39</v>
      </c>
      <c r="E486">
        <v>3</v>
      </c>
      <c r="F486" t="s">
        <v>373</v>
      </c>
      <c r="G486">
        <v>3</v>
      </c>
      <c r="H486">
        <v>9</v>
      </c>
      <c r="I486">
        <v>2</v>
      </c>
      <c r="J486">
        <v>5</v>
      </c>
      <c r="K486">
        <v>7</v>
      </c>
      <c r="L486">
        <v>7</v>
      </c>
      <c r="M486">
        <v>1</v>
      </c>
      <c r="N486" t="s">
        <v>41</v>
      </c>
      <c r="O486" t="s">
        <v>42</v>
      </c>
      <c r="P486" t="s">
        <v>43</v>
      </c>
      <c r="Q486" t="s">
        <v>44</v>
      </c>
      <c r="R486" t="s">
        <v>45</v>
      </c>
      <c r="S486" t="s">
        <v>46</v>
      </c>
      <c r="T486" t="s">
        <v>47</v>
      </c>
      <c r="U486">
        <v>5</v>
      </c>
      <c r="V486" t="s">
        <v>58</v>
      </c>
      <c r="W486" t="s">
        <v>253</v>
      </c>
      <c r="X486" t="s">
        <v>171</v>
      </c>
      <c r="Y486">
        <v>2</v>
      </c>
      <c r="Z486">
        <v>4</v>
      </c>
      <c r="AA486">
        <v>48</v>
      </c>
      <c r="AB486">
        <v>1.3839999999999999</v>
      </c>
      <c r="AC486" t="s">
        <v>47</v>
      </c>
      <c r="AD486">
        <v>1</v>
      </c>
      <c r="AE486">
        <v>5</v>
      </c>
      <c r="AF486">
        <v>1</v>
      </c>
      <c r="AG486">
        <v>1.0629999999999999</v>
      </c>
      <c r="AH486">
        <v>0.3</v>
      </c>
      <c r="AI486">
        <v>1.381</v>
      </c>
    </row>
    <row r="487" spans="1:35" x14ac:dyDescent="0.35">
      <c r="A487">
        <v>202</v>
      </c>
      <c r="B487">
        <v>202</v>
      </c>
      <c r="C487" t="s">
        <v>38</v>
      </c>
      <c r="D487" t="s">
        <v>39</v>
      </c>
      <c r="E487">
        <v>3</v>
      </c>
      <c r="F487" t="s">
        <v>373</v>
      </c>
      <c r="G487">
        <v>3</v>
      </c>
      <c r="H487">
        <v>9</v>
      </c>
      <c r="I487">
        <v>2</v>
      </c>
      <c r="J487">
        <v>6</v>
      </c>
      <c r="K487">
        <v>11</v>
      </c>
      <c r="L487">
        <v>11</v>
      </c>
      <c r="M487">
        <v>1</v>
      </c>
      <c r="N487" t="s">
        <v>77</v>
      </c>
      <c r="O487" t="s">
        <v>42</v>
      </c>
      <c r="P487" t="s">
        <v>78</v>
      </c>
      <c r="Q487" t="s">
        <v>79</v>
      </c>
      <c r="R487" t="s">
        <v>80</v>
      </c>
      <c r="S487" t="s">
        <v>81</v>
      </c>
      <c r="T487" t="s">
        <v>82</v>
      </c>
      <c r="U487">
        <v>4</v>
      </c>
      <c r="V487" t="s">
        <v>96</v>
      </c>
      <c r="W487" t="s">
        <v>189</v>
      </c>
      <c r="X487" t="s">
        <v>247</v>
      </c>
      <c r="Y487">
        <v>1</v>
      </c>
      <c r="Z487">
        <v>4</v>
      </c>
      <c r="AA487">
        <v>48</v>
      </c>
      <c r="AB487">
        <v>1.0860000000000001</v>
      </c>
      <c r="AC487" t="s">
        <v>189</v>
      </c>
      <c r="AD487">
        <v>4</v>
      </c>
      <c r="AE487">
        <v>1</v>
      </c>
      <c r="AF487">
        <v>0</v>
      </c>
      <c r="AG487">
        <v>1.7350000000000001</v>
      </c>
      <c r="AH487">
        <v>0.28299999999999997</v>
      </c>
      <c r="AI487">
        <v>1.081</v>
      </c>
    </row>
    <row r="488" spans="1:35" x14ac:dyDescent="0.35">
      <c r="A488">
        <v>202</v>
      </c>
      <c r="B488">
        <v>202</v>
      </c>
      <c r="C488" t="s">
        <v>38</v>
      </c>
      <c r="D488" t="s">
        <v>39</v>
      </c>
      <c r="E488">
        <v>3</v>
      </c>
      <c r="F488" t="s">
        <v>373</v>
      </c>
      <c r="G488">
        <v>3</v>
      </c>
      <c r="H488">
        <v>9</v>
      </c>
      <c r="I488">
        <v>2</v>
      </c>
      <c r="J488">
        <v>7</v>
      </c>
      <c r="K488">
        <v>46</v>
      </c>
      <c r="L488">
        <v>46</v>
      </c>
      <c r="M488">
        <v>2</v>
      </c>
      <c r="N488" t="s">
        <v>115</v>
      </c>
      <c r="O488" t="s">
        <v>42</v>
      </c>
      <c r="P488" t="s">
        <v>84</v>
      </c>
      <c r="Q488" t="s">
        <v>85</v>
      </c>
      <c r="R488" t="s">
        <v>52</v>
      </c>
      <c r="S488" t="s">
        <v>53</v>
      </c>
      <c r="T488" t="s">
        <v>116</v>
      </c>
      <c r="U488">
        <v>2</v>
      </c>
      <c r="V488" t="s">
        <v>54</v>
      </c>
      <c r="W488" t="s">
        <v>249</v>
      </c>
      <c r="X488" t="s">
        <v>165</v>
      </c>
      <c r="Y488">
        <v>2</v>
      </c>
      <c r="Z488">
        <v>4</v>
      </c>
      <c r="AA488">
        <v>48</v>
      </c>
      <c r="AB488">
        <v>1.3740000000000001</v>
      </c>
      <c r="AC488" t="s">
        <v>116</v>
      </c>
      <c r="AD488">
        <v>1</v>
      </c>
      <c r="AE488">
        <v>2</v>
      </c>
      <c r="AF488">
        <v>1</v>
      </c>
      <c r="AG488">
        <v>1.6850000000000001</v>
      </c>
      <c r="AH488">
        <v>8.3000000000000004E-2</v>
      </c>
      <c r="AI488">
        <v>1.379</v>
      </c>
    </row>
    <row r="489" spans="1:35" x14ac:dyDescent="0.35">
      <c r="A489">
        <v>202</v>
      </c>
      <c r="B489">
        <v>202</v>
      </c>
      <c r="C489" t="s">
        <v>38</v>
      </c>
      <c r="D489" t="s">
        <v>39</v>
      </c>
      <c r="E489">
        <v>3</v>
      </c>
      <c r="F489" t="s">
        <v>373</v>
      </c>
      <c r="G489">
        <v>3</v>
      </c>
      <c r="H489">
        <v>9</v>
      </c>
      <c r="I489">
        <v>2</v>
      </c>
      <c r="J489">
        <v>8</v>
      </c>
      <c r="K489">
        <v>42</v>
      </c>
      <c r="L489">
        <v>42</v>
      </c>
      <c r="M489">
        <v>2</v>
      </c>
      <c r="N489" t="s">
        <v>113</v>
      </c>
      <c r="O489" t="s">
        <v>42</v>
      </c>
      <c r="P489" t="s">
        <v>102</v>
      </c>
      <c r="Q489" t="s">
        <v>103</v>
      </c>
      <c r="R489" t="s">
        <v>80</v>
      </c>
      <c r="S489" t="s">
        <v>81</v>
      </c>
      <c r="T489" t="s">
        <v>114</v>
      </c>
      <c r="U489">
        <v>5</v>
      </c>
      <c r="V489" t="s">
        <v>122</v>
      </c>
      <c r="W489" t="s">
        <v>210</v>
      </c>
      <c r="X489" t="s">
        <v>195</v>
      </c>
      <c r="Y489">
        <v>2</v>
      </c>
      <c r="Z489">
        <v>4</v>
      </c>
      <c r="AA489">
        <v>48</v>
      </c>
      <c r="AB489">
        <v>1.2569999999999999</v>
      </c>
      <c r="AC489" t="s">
        <v>114</v>
      </c>
      <c r="AD489">
        <v>1</v>
      </c>
      <c r="AE489">
        <v>5</v>
      </c>
      <c r="AF489">
        <v>1</v>
      </c>
      <c r="AG489">
        <v>1.167</v>
      </c>
      <c r="AH489">
        <v>0.2</v>
      </c>
      <c r="AI489">
        <v>1.258</v>
      </c>
    </row>
    <row r="490" spans="1:35" x14ac:dyDescent="0.35">
      <c r="A490">
        <v>202</v>
      </c>
      <c r="B490">
        <v>202</v>
      </c>
      <c r="C490" t="s">
        <v>38</v>
      </c>
      <c r="D490" t="s">
        <v>39</v>
      </c>
      <c r="E490">
        <v>3</v>
      </c>
      <c r="F490" t="s">
        <v>373</v>
      </c>
      <c r="G490">
        <v>3</v>
      </c>
      <c r="H490">
        <v>9</v>
      </c>
      <c r="I490">
        <v>2</v>
      </c>
      <c r="J490">
        <v>9</v>
      </c>
      <c r="K490">
        <v>9</v>
      </c>
      <c r="L490">
        <v>9</v>
      </c>
      <c r="M490">
        <v>1</v>
      </c>
      <c r="N490" t="s">
        <v>55</v>
      </c>
      <c r="O490" t="s">
        <v>42</v>
      </c>
      <c r="P490" t="s">
        <v>56</v>
      </c>
      <c r="Q490" t="s">
        <v>57</v>
      </c>
      <c r="R490" t="s">
        <v>45</v>
      </c>
      <c r="S490" t="s">
        <v>46</v>
      </c>
      <c r="T490" t="s">
        <v>58</v>
      </c>
      <c r="U490">
        <v>4</v>
      </c>
      <c r="V490" t="s">
        <v>108</v>
      </c>
      <c r="W490" t="s">
        <v>151</v>
      </c>
      <c r="X490" t="s">
        <v>255</v>
      </c>
      <c r="Y490">
        <v>1</v>
      </c>
      <c r="Z490">
        <v>4</v>
      </c>
      <c r="AA490">
        <v>48</v>
      </c>
      <c r="AB490">
        <v>1.196</v>
      </c>
      <c r="AC490" t="s">
        <v>108</v>
      </c>
      <c r="AD490">
        <v>2</v>
      </c>
      <c r="AE490">
        <v>1</v>
      </c>
      <c r="AF490">
        <v>0</v>
      </c>
      <c r="AG490">
        <v>2.38</v>
      </c>
      <c r="AH490">
        <v>0.26600000000000001</v>
      </c>
      <c r="AI490">
        <v>1.196</v>
      </c>
    </row>
    <row r="491" spans="1:35" x14ac:dyDescent="0.35">
      <c r="A491">
        <v>202</v>
      </c>
      <c r="B491">
        <v>202</v>
      </c>
      <c r="C491" t="s">
        <v>38</v>
      </c>
      <c r="D491" t="s">
        <v>39</v>
      </c>
      <c r="E491">
        <v>3</v>
      </c>
      <c r="F491" t="s">
        <v>373</v>
      </c>
      <c r="G491">
        <v>3</v>
      </c>
      <c r="H491">
        <v>9</v>
      </c>
      <c r="I491">
        <v>2</v>
      </c>
      <c r="J491">
        <v>10</v>
      </c>
      <c r="K491">
        <v>48</v>
      </c>
      <c r="L491">
        <v>48</v>
      </c>
      <c r="M491">
        <v>2</v>
      </c>
      <c r="N491" t="s">
        <v>49</v>
      </c>
      <c r="O491" t="s">
        <v>42</v>
      </c>
      <c r="P491" t="s">
        <v>50</v>
      </c>
      <c r="Q491" t="s">
        <v>51</v>
      </c>
      <c r="R491" t="s">
        <v>52</v>
      </c>
      <c r="S491" t="s">
        <v>53</v>
      </c>
      <c r="T491" t="s">
        <v>54</v>
      </c>
      <c r="U491">
        <v>2</v>
      </c>
      <c r="V491" t="s">
        <v>88</v>
      </c>
      <c r="W491" t="s">
        <v>183</v>
      </c>
      <c r="X491" t="s">
        <v>243</v>
      </c>
      <c r="Y491">
        <v>1</v>
      </c>
      <c r="Z491">
        <v>4</v>
      </c>
      <c r="AA491">
        <v>48</v>
      </c>
      <c r="AB491">
        <v>1.306</v>
      </c>
      <c r="AC491" t="s">
        <v>54</v>
      </c>
      <c r="AD491">
        <v>1</v>
      </c>
      <c r="AE491">
        <v>2</v>
      </c>
      <c r="AF491">
        <v>1</v>
      </c>
      <c r="AG491">
        <v>1.58</v>
      </c>
      <c r="AH491">
        <v>0.13300000000000001</v>
      </c>
      <c r="AI491">
        <v>1.3029999999999999</v>
      </c>
    </row>
    <row r="492" spans="1:35" x14ac:dyDescent="0.35">
      <c r="A492">
        <v>202</v>
      </c>
      <c r="B492">
        <v>202</v>
      </c>
      <c r="C492" t="s">
        <v>38</v>
      </c>
      <c r="D492" t="s">
        <v>39</v>
      </c>
      <c r="E492">
        <v>3</v>
      </c>
      <c r="F492" t="s">
        <v>373</v>
      </c>
      <c r="G492">
        <v>3</v>
      </c>
      <c r="H492">
        <v>9</v>
      </c>
      <c r="I492">
        <v>2</v>
      </c>
      <c r="J492">
        <v>11</v>
      </c>
      <c r="K492">
        <v>37</v>
      </c>
      <c r="L492">
        <v>37</v>
      </c>
      <c r="M492">
        <v>2</v>
      </c>
      <c r="N492" t="s">
        <v>119</v>
      </c>
      <c r="O492" t="s">
        <v>42</v>
      </c>
      <c r="P492" t="s">
        <v>66</v>
      </c>
      <c r="Q492" t="s">
        <v>67</v>
      </c>
      <c r="R492" t="s">
        <v>80</v>
      </c>
      <c r="S492" t="s">
        <v>81</v>
      </c>
      <c r="T492" t="s">
        <v>120</v>
      </c>
      <c r="U492">
        <v>2</v>
      </c>
      <c r="V492" t="s">
        <v>82</v>
      </c>
      <c r="W492" t="s">
        <v>233</v>
      </c>
      <c r="X492" t="s">
        <v>191</v>
      </c>
      <c r="Y492">
        <v>2</v>
      </c>
      <c r="Z492">
        <v>4</v>
      </c>
      <c r="AA492">
        <v>48</v>
      </c>
      <c r="AB492">
        <v>1.2949999999999999</v>
      </c>
      <c r="AC492" t="s">
        <v>191</v>
      </c>
      <c r="AD492">
        <v>4</v>
      </c>
      <c r="AE492">
        <v>5</v>
      </c>
      <c r="AF492">
        <v>0</v>
      </c>
      <c r="AG492">
        <v>2.7879999999999998</v>
      </c>
      <c r="AH492">
        <v>0.38300000000000001</v>
      </c>
      <c r="AI492">
        <v>1.2929999999999999</v>
      </c>
    </row>
    <row r="493" spans="1:35" x14ac:dyDescent="0.35">
      <c r="A493">
        <v>202</v>
      </c>
      <c r="B493">
        <v>202</v>
      </c>
      <c r="C493" t="s">
        <v>38</v>
      </c>
      <c r="D493" t="s">
        <v>39</v>
      </c>
      <c r="E493">
        <v>3</v>
      </c>
      <c r="F493" t="s">
        <v>373</v>
      </c>
      <c r="G493">
        <v>3</v>
      </c>
      <c r="H493">
        <v>9</v>
      </c>
      <c r="I493">
        <v>2</v>
      </c>
      <c r="J493">
        <v>12</v>
      </c>
      <c r="K493">
        <v>41</v>
      </c>
      <c r="L493">
        <v>41</v>
      </c>
      <c r="M493">
        <v>2</v>
      </c>
      <c r="N493" t="s">
        <v>101</v>
      </c>
      <c r="O493" t="s">
        <v>42</v>
      </c>
      <c r="P493" t="s">
        <v>102</v>
      </c>
      <c r="Q493" t="s">
        <v>103</v>
      </c>
      <c r="R493" t="s">
        <v>45</v>
      </c>
      <c r="S493" t="s">
        <v>46</v>
      </c>
      <c r="T493" t="s">
        <v>104</v>
      </c>
      <c r="U493">
        <v>2</v>
      </c>
      <c r="V493" t="s">
        <v>114</v>
      </c>
      <c r="W493" t="s">
        <v>216</v>
      </c>
      <c r="X493" t="s">
        <v>199</v>
      </c>
      <c r="Y493">
        <v>1</v>
      </c>
      <c r="Z493">
        <v>4</v>
      </c>
      <c r="AA493">
        <v>48</v>
      </c>
      <c r="AB493">
        <v>1.3149999999999999</v>
      </c>
      <c r="AC493" t="s">
        <v>104</v>
      </c>
      <c r="AD493">
        <v>1</v>
      </c>
      <c r="AE493">
        <v>2</v>
      </c>
      <c r="AF493">
        <v>1</v>
      </c>
      <c r="AG493">
        <v>2.177</v>
      </c>
      <c r="AH493">
        <v>0.216</v>
      </c>
      <c r="AI493">
        <v>1.3160000000000001</v>
      </c>
    </row>
    <row r="494" spans="1:35" x14ac:dyDescent="0.35">
      <c r="A494">
        <v>202</v>
      </c>
      <c r="B494">
        <v>202</v>
      </c>
      <c r="C494" t="s">
        <v>38</v>
      </c>
      <c r="D494" t="s">
        <v>39</v>
      </c>
      <c r="E494">
        <v>3</v>
      </c>
      <c r="F494" t="s">
        <v>373</v>
      </c>
      <c r="G494">
        <v>3</v>
      </c>
      <c r="H494">
        <v>9</v>
      </c>
      <c r="I494">
        <v>2</v>
      </c>
      <c r="J494">
        <v>13</v>
      </c>
      <c r="K494">
        <v>2</v>
      </c>
      <c r="L494">
        <v>2</v>
      </c>
      <c r="M494">
        <v>1</v>
      </c>
      <c r="N494" t="s">
        <v>97</v>
      </c>
      <c r="O494" t="s">
        <v>42</v>
      </c>
      <c r="P494" t="s">
        <v>98</v>
      </c>
      <c r="Q494" t="s">
        <v>99</v>
      </c>
      <c r="R494" t="s">
        <v>80</v>
      </c>
      <c r="S494" t="s">
        <v>81</v>
      </c>
      <c r="T494" t="s">
        <v>100</v>
      </c>
      <c r="U494">
        <v>1</v>
      </c>
      <c r="V494" t="s">
        <v>112</v>
      </c>
      <c r="W494" t="s">
        <v>222</v>
      </c>
      <c r="X494" t="s">
        <v>137</v>
      </c>
      <c r="Y494">
        <v>2</v>
      </c>
      <c r="Z494">
        <v>4</v>
      </c>
      <c r="AA494">
        <v>48</v>
      </c>
      <c r="AB494">
        <v>1.167</v>
      </c>
      <c r="AC494" t="s">
        <v>112</v>
      </c>
      <c r="AD494">
        <v>3</v>
      </c>
      <c r="AE494">
        <v>5</v>
      </c>
      <c r="AF494">
        <v>0</v>
      </c>
      <c r="AG494">
        <v>1.988</v>
      </c>
      <c r="AH494">
        <v>0.33300000000000002</v>
      </c>
      <c r="AI494">
        <v>1.1639999999999999</v>
      </c>
    </row>
    <row r="495" spans="1:35" x14ac:dyDescent="0.35">
      <c r="A495">
        <v>202</v>
      </c>
      <c r="B495">
        <v>202</v>
      </c>
      <c r="C495" t="s">
        <v>38</v>
      </c>
      <c r="D495" t="s">
        <v>39</v>
      </c>
      <c r="E495">
        <v>3</v>
      </c>
      <c r="F495" t="s">
        <v>373</v>
      </c>
      <c r="G495">
        <v>3</v>
      </c>
      <c r="H495">
        <v>9</v>
      </c>
      <c r="I495">
        <v>2</v>
      </c>
      <c r="J495">
        <v>14</v>
      </c>
      <c r="K495">
        <v>10</v>
      </c>
      <c r="L495">
        <v>10</v>
      </c>
      <c r="M495">
        <v>1</v>
      </c>
      <c r="N495" t="s">
        <v>107</v>
      </c>
      <c r="O495" t="s">
        <v>42</v>
      </c>
      <c r="P495" t="s">
        <v>56</v>
      </c>
      <c r="Q495" t="s">
        <v>57</v>
      </c>
      <c r="R495" t="s">
        <v>62</v>
      </c>
      <c r="S495" t="s">
        <v>63</v>
      </c>
      <c r="T495" t="s">
        <v>108</v>
      </c>
      <c r="U495">
        <v>2</v>
      </c>
      <c r="V495" t="s">
        <v>86</v>
      </c>
      <c r="W495" t="s">
        <v>169</v>
      </c>
      <c r="X495" t="s">
        <v>219</v>
      </c>
      <c r="Y495">
        <v>2</v>
      </c>
      <c r="Z495">
        <v>4</v>
      </c>
      <c r="AA495">
        <v>48</v>
      </c>
      <c r="AB495">
        <v>1.2949999999999999</v>
      </c>
      <c r="AC495" t="s">
        <v>108</v>
      </c>
      <c r="AD495">
        <v>1</v>
      </c>
      <c r="AE495">
        <v>2</v>
      </c>
      <c r="AF495">
        <v>1</v>
      </c>
      <c r="AG495">
        <v>2.1269999999999998</v>
      </c>
      <c r="AH495">
        <v>0.68300000000000005</v>
      </c>
      <c r="AI495">
        <v>1.29</v>
      </c>
    </row>
    <row r="496" spans="1:35" x14ac:dyDescent="0.35">
      <c r="A496">
        <v>202</v>
      </c>
      <c r="B496">
        <v>202</v>
      </c>
      <c r="C496" t="s">
        <v>38</v>
      </c>
      <c r="D496" t="s">
        <v>39</v>
      </c>
      <c r="E496">
        <v>3</v>
      </c>
      <c r="F496" t="s">
        <v>373</v>
      </c>
      <c r="G496">
        <v>3</v>
      </c>
      <c r="H496">
        <v>9</v>
      </c>
      <c r="I496">
        <v>2</v>
      </c>
      <c r="J496">
        <v>15</v>
      </c>
      <c r="K496">
        <v>6</v>
      </c>
      <c r="L496">
        <v>6</v>
      </c>
      <c r="M496">
        <v>1</v>
      </c>
      <c r="N496" t="s">
        <v>89</v>
      </c>
      <c r="O496" t="s">
        <v>42</v>
      </c>
      <c r="P496" t="s">
        <v>60</v>
      </c>
      <c r="Q496" t="s">
        <v>61</v>
      </c>
      <c r="R496" t="s">
        <v>52</v>
      </c>
      <c r="S496" t="s">
        <v>53</v>
      </c>
      <c r="T496" t="s">
        <v>90</v>
      </c>
      <c r="U496">
        <v>4</v>
      </c>
      <c r="V496" t="s">
        <v>118</v>
      </c>
      <c r="W496" t="s">
        <v>159</v>
      </c>
      <c r="X496" t="s">
        <v>241</v>
      </c>
      <c r="Y496">
        <v>2</v>
      </c>
      <c r="Z496">
        <v>4</v>
      </c>
      <c r="AA496">
        <v>48</v>
      </c>
      <c r="AB496">
        <v>1.728</v>
      </c>
      <c r="AC496" t="s">
        <v>90</v>
      </c>
      <c r="AD496">
        <v>1</v>
      </c>
      <c r="AE496">
        <v>4</v>
      </c>
      <c r="AF496">
        <v>1</v>
      </c>
      <c r="AG496">
        <v>2.31</v>
      </c>
      <c r="AH496">
        <v>3.0339999999999998</v>
      </c>
      <c r="AI496">
        <v>1.7290000000000001</v>
      </c>
    </row>
    <row r="497" spans="1:35" x14ac:dyDescent="0.35">
      <c r="A497">
        <v>202</v>
      </c>
      <c r="B497">
        <v>202</v>
      </c>
      <c r="C497" t="s">
        <v>38</v>
      </c>
      <c r="D497" t="s">
        <v>39</v>
      </c>
      <c r="E497">
        <v>3</v>
      </c>
      <c r="F497" t="s">
        <v>373</v>
      </c>
      <c r="G497">
        <v>3</v>
      </c>
      <c r="H497">
        <v>9</v>
      </c>
      <c r="I497">
        <v>2</v>
      </c>
      <c r="J497">
        <v>16</v>
      </c>
      <c r="K497">
        <v>4</v>
      </c>
      <c r="L497">
        <v>4</v>
      </c>
      <c r="M497">
        <v>1</v>
      </c>
      <c r="N497" t="s">
        <v>69</v>
      </c>
      <c r="O497" t="s">
        <v>42</v>
      </c>
      <c r="P497" t="s">
        <v>70</v>
      </c>
      <c r="Q497" t="s">
        <v>71</v>
      </c>
      <c r="R497" t="s">
        <v>62</v>
      </c>
      <c r="S497" t="s">
        <v>63</v>
      </c>
      <c r="T497" t="s">
        <v>72</v>
      </c>
      <c r="U497">
        <v>4</v>
      </c>
      <c r="V497" t="s">
        <v>64</v>
      </c>
      <c r="W497" t="s">
        <v>128</v>
      </c>
      <c r="X497" t="s">
        <v>259</v>
      </c>
      <c r="Y497">
        <v>2</v>
      </c>
      <c r="Z497">
        <v>4</v>
      </c>
      <c r="AA497">
        <v>48</v>
      </c>
      <c r="AB497">
        <v>1.2050000000000001</v>
      </c>
      <c r="AC497" t="s">
        <v>64</v>
      </c>
      <c r="AD497">
        <v>3</v>
      </c>
      <c r="AE497">
        <v>5</v>
      </c>
      <c r="AF497">
        <v>0</v>
      </c>
      <c r="AG497">
        <v>0.95299999999999996</v>
      </c>
      <c r="AH497">
        <v>1.75</v>
      </c>
      <c r="AI497">
        <v>1.2050000000000001</v>
      </c>
    </row>
    <row r="498" spans="1:35" x14ac:dyDescent="0.35">
      <c r="A498">
        <v>202</v>
      </c>
      <c r="B498">
        <v>202</v>
      </c>
      <c r="C498" t="s">
        <v>38</v>
      </c>
      <c r="D498" t="s">
        <v>39</v>
      </c>
      <c r="E498">
        <v>3</v>
      </c>
      <c r="F498" t="s">
        <v>373</v>
      </c>
      <c r="G498">
        <v>3</v>
      </c>
      <c r="H498">
        <v>9</v>
      </c>
      <c r="I498">
        <v>2</v>
      </c>
      <c r="J498">
        <v>17</v>
      </c>
      <c r="K498">
        <v>8</v>
      </c>
      <c r="L498">
        <v>8</v>
      </c>
      <c r="M498">
        <v>1</v>
      </c>
      <c r="N498" t="s">
        <v>117</v>
      </c>
      <c r="O498" t="s">
        <v>42</v>
      </c>
      <c r="P498" t="s">
        <v>43</v>
      </c>
      <c r="Q498" t="s">
        <v>44</v>
      </c>
      <c r="R498" t="s">
        <v>52</v>
      </c>
      <c r="S498" t="s">
        <v>53</v>
      </c>
      <c r="T498" t="s">
        <v>118</v>
      </c>
      <c r="U498">
        <v>1</v>
      </c>
      <c r="V498" t="s">
        <v>47</v>
      </c>
      <c r="W498" t="s">
        <v>228</v>
      </c>
      <c r="X498" t="s">
        <v>148</v>
      </c>
      <c r="Y498">
        <v>1</v>
      </c>
      <c r="Z498">
        <v>4</v>
      </c>
      <c r="AA498">
        <v>48</v>
      </c>
      <c r="AB498">
        <v>1.296</v>
      </c>
      <c r="AC498" t="s">
        <v>148</v>
      </c>
      <c r="AD498">
        <v>4</v>
      </c>
      <c r="AE498">
        <v>5</v>
      </c>
      <c r="AF498">
        <v>0</v>
      </c>
      <c r="AG498">
        <v>2.448</v>
      </c>
      <c r="AH498">
        <v>0.61599999999999999</v>
      </c>
      <c r="AI498">
        <v>1.296</v>
      </c>
    </row>
    <row r="499" spans="1:35" x14ac:dyDescent="0.35">
      <c r="A499">
        <v>202</v>
      </c>
      <c r="B499">
        <v>202</v>
      </c>
      <c r="C499" t="s">
        <v>38</v>
      </c>
      <c r="D499" t="s">
        <v>39</v>
      </c>
      <c r="E499">
        <v>3</v>
      </c>
      <c r="F499" t="s">
        <v>373</v>
      </c>
      <c r="G499">
        <v>3</v>
      </c>
      <c r="H499">
        <v>9</v>
      </c>
      <c r="I499">
        <v>2</v>
      </c>
      <c r="J499">
        <v>18</v>
      </c>
      <c r="K499">
        <v>39</v>
      </c>
      <c r="L499">
        <v>39</v>
      </c>
      <c r="M499">
        <v>2</v>
      </c>
      <c r="N499" t="s">
        <v>73</v>
      </c>
      <c r="O499" t="s">
        <v>42</v>
      </c>
      <c r="P499" t="s">
        <v>74</v>
      </c>
      <c r="Q499" t="s">
        <v>75</v>
      </c>
      <c r="R499" t="s">
        <v>45</v>
      </c>
      <c r="S499" t="s">
        <v>46</v>
      </c>
      <c r="T499" t="s">
        <v>76</v>
      </c>
      <c r="U499">
        <v>4</v>
      </c>
      <c r="V499" t="s">
        <v>110</v>
      </c>
      <c r="W499" t="s">
        <v>155</v>
      </c>
      <c r="X499" t="s">
        <v>261</v>
      </c>
      <c r="Y499">
        <v>2</v>
      </c>
      <c r="Z499">
        <v>4</v>
      </c>
      <c r="AA499">
        <v>48</v>
      </c>
      <c r="AB499">
        <v>1.3160000000000001</v>
      </c>
      <c r="AC499" t="s">
        <v>76</v>
      </c>
      <c r="AD499">
        <v>1</v>
      </c>
      <c r="AE499">
        <v>4</v>
      </c>
      <c r="AF499">
        <v>1</v>
      </c>
      <c r="AG499">
        <v>2.194</v>
      </c>
      <c r="AH499">
        <v>8.3000000000000004E-2</v>
      </c>
      <c r="AI499">
        <v>1.3160000000000001</v>
      </c>
    </row>
    <row r="500" spans="1:35" x14ac:dyDescent="0.35">
      <c r="A500">
        <v>202</v>
      </c>
      <c r="B500">
        <v>202</v>
      </c>
      <c r="C500" t="s">
        <v>38</v>
      </c>
      <c r="D500" t="s">
        <v>39</v>
      </c>
      <c r="E500">
        <v>3</v>
      </c>
      <c r="F500" t="s">
        <v>373</v>
      </c>
      <c r="G500">
        <v>3</v>
      </c>
      <c r="H500">
        <v>9</v>
      </c>
      <c r="I500">
        <v>2</v>
      </c>
      <c r="J500">
        <v>19</v>
      </c>
      <c r="K500">
        <v>43</v>
      </c>
      <c r="L500">
        <v>43</v>
      </c>
      <c r="M500">
        <v>2</v>
      </c>
      <c r="N500" t="s">
        <v>111</v>
      </c>
      <c r="O500" t="s">
        <v>42</v>
      </c>
      <c r="P500" t="s">
        <v>92</v>
      </c>
      <c r="Q500" t="s">
        <v>93</v>
      </c>
      <c r="R500" t="s">
        <v>80</v>
      </c>
      <c r="S500" t="s">
        <v>81</v>
      </c>
      <c r="T500" t="s">
        <v>112</v>
      </c>
      <c r="U500">
        <v>5</v>
      </c>
      <c r="V500" t="s">
        <v>94</v>
      </c>
      <c r="W500" t="s">
        <v>251</v>
      </c>
      <c r="X500" t="s">
        <v>175</v>
      </c>
      <c r="Y500">
        <v>1</v>
      </c>
      <c r="Z500">
        <v>4</v>
      </c>
      <c r="AA500">
        <v>48</v>
      </c>
      <c r="AB500">
        <v>1.2969999999999999</v>
      </c>
      <c r="AC500" t="s">
        <v>112</v>
      </c>
      <c r="AD500">
        <v>1</v>
      </c>
      <c r="AE500">
        <v>5</v>
      </c>
      <c r="AF500">
        <v>1</v>
      </c>
      <c r="AG500">
        <v>2.21</v>
      </c>
      <c r="AH500">
        <v>0.33300000000000002</v>
      </c>
      <c r="AI500">
        <v>1.298</v>
      </c>
    </row>
    <row r="501" spans="1:35" x14ac:dyDescent="0.35">
      <c r="A501">
        <v>202</v>
      </c>
      <c r="B501">
        <v>202</v>
      </c>
      <c r="C501" t="s">
        <v>38</v>
      </c>
      <c r="D501" t="s">
        <v>39</v>
      </c>
      <c r="E501">
        <v>3</v>
      </c>
      <c r="F501" t="s">
        <v>373</v>
      </c>
      <c r="G501">
        <v>3</v>
      </c>
      <c r="H501">
        <v>9</v>
      </c>
      <c r="I501">
        <v>2</v>
      </c>
      <c r="J501">
        <v>20</v>
      </c>
      <c r="K501">
        <v>3</v>
      </c>
      <c r="L501">
        <v>3</v>
      </c>
      <c r="M501">
        <v>1</v>
      </c>
      <c r="N501" t="s">
        <v>121</v>
      </c>
      <c r="O501" t="s">
        <v>42</v>
      </c>
      <c r="P501" t="s">
        <v>70</v>
      </c>
      <c r="Q501" t="s">
        <v>71</v>
      </c>
      <c r="R501" t="s">
        <v>80</v>
      </c>
      <c r="S501" t="s">
        <v>81</v>
      </c>
      <c r="T501" t="s">
        <v>122</v>
      </c>
      <c r="U501">
        <v>5</v>
      </c>
      <c r="V501" t="s">
        <v>72</v>
      </c>
      <c r="W501" t="s">
        <v>173</v>
      </c>
      <c r="X501" t="s">
        <v>236</v>
      </c>
      <c r="Y501">
        <v>1</v>
      </c>
      <c r="Z501">
        <v>4</v>
      </c>
      <c r="AA501">
        <v>48</v>
      </c>
      <c r="AB501">
        <v>1.4550000000000001</v>
      </c>
      <c r="AC501" t="s">
        <v>122</v>
      </c>
      <c r="AD501">
        <v>1</v>
      </c>
      <c r="AE501">
        <v>5</v>
      </c>
      <c r="AF501">
        <v>1</v>
      </c>
      <c r="AG501">
        <v>1.464</v>
      </c>
      <c r="AH501">
        <v>0.2</v>
      </c>
      <c r="AI501">
        <v>1.4530000000000001</v>
      </c>
    </row>
    <row r="502" spans="1:35" x14ac:dyDescent="0.35">
      <c r="A502">
        <v>202</v>
      </c>
      <c r="B502">
        <v>202</v>
      </c>
      <c r="C502" t="s">
        <v>38</v>
      </c>
      <c r="D502" t="s">
        <v>39</v>
      </c>
      <c r="E502">
        <v>3</v>
      </c>
      <c r="F502" t="s">
        <v>373</v>
      </c>
      <c r="G502">
        <v>3</v>
      </c>
      <c r="H502">
        <v>9</v>
      </c>
      <c r="I502">
        <v>2</v>
      </c>
      <c r="J502">
        <v>21</v>
      </c>
      <c r="K502">
        <v>1</v>
      </c>
      <c r="L502">
        <v>1</v>
      </c>
      <c r="M502">
        <v>1</v>
      </c>
      <c r="N502" t="s">
        <v>109</v>
      </c>
      <c r="O502" t="s">
        <v>42</v>
      </c>
      <c r="P502" t="s">
        <v>98</v>
      </c>
      <c r="Q502" t="s">
        <v>99</v>
      </c>
      <c r="R502" t="s">
        <v>45</v>
      </c>
      <c r="S502" t="s">
        <v>46</v>
      </c>
      <c r="T502" t="s">
        <v>110</v>
      </c>
      <c r="U502">
        <v>4</v>
      </c>
      <c r="V502" t="s">
        <v>100</v>
      </c>
      <c r="W502" t="s">
        <v>238</v>
      </c>
      <c r="X502" t="s">
        <v>193</v>
      </c>
      <c r="Y502">
        <v>1</v>
      </c>
      <c r="Z502">
        <v>4</v>
      </c>
      <c r="AA502">
        <v>48</v>
      </c>
      <c r="AB502">
        <v>1.177</v>
      </c>
      <c r="AC502" t="s">
        <v>110</v>
      </c>
      <c r="AD502">
        <v>1</v>
      </c>
      <c r="AE502">
        <v>4</v>
      </c>
      <c r="AF502">
        <v>1</v>
      </c>
      <c r="AG502">
        <v>1.3149999999999999</v>
      </c>
      <c r="AH502">
        <v>3.1E-2</v>
      </c>
      <c r="AI502">
        <v>1.177</v>
      </c>
    </row>
    <row r="503" spans="1:35" x14ac:dyDescent="0.35">
      <c r="A503">
        <v>202</v>
      </c>
      <c r="B503">
        <v>202</v>
      </c>
      <c r="C503" t="s">
        <v>38</v>
      </c>
      <c r="D503" t="s">
        <v>39</v>
      </c>
      <c r="E503">
        <v>3</v>
      </c>
      <c r="F503" t="s">
        <v>373</v>
      </c>
      <c r="G503">
        <v>3</v>
      </c>
      <c r="H503">
        <v>9</v>
      </c>
      <c r="I503">
        <v>2</v>
      </c>
      <c r="J503">
        <v>22</v>
      </c>
      <c r="K503">
        <v>45</v>
      </c>
      <c r="L503">
        <v>45</v>
      </c>
      <c r="M503">
        <v>2</v>
      </c>
      <c r="N503" t="s">
        <v>83</v>
      </c>
      <c r="O503" t="s">
        <v>42</v>
      </c>
      <c r="P503" t="s">
        <v>84</v>
      </c>
      <c r="Q503" t="s">
        <v>85</v>
      </c>
      <c r="R503" t="s">
        <v>62</v>
      </c>
      <c r="S503" t="s">
        <v>63</v>
      </c>
      <c r="T503" t="s">
        <v>86</v>
      </c>
      <c r="U503">
        <v>5</v>
      </c>
      <c r="V503" t="s">
        <v>116</v>
      </c>
      <c r="W503" t="s">
        <v>207</v>
      </c>
      <c r="X503" t="s">
        <v>187</v>
      </c>
      <c r="Y503">
        <v>1</v>
      </c>
      <c r="Z503">
        <v>4</v>
      </c>
      <c r="AA503">
        <v>48</v>
      </c>
      <c r="AB503">
        <v>1.377</v>
      </c>
      <c r="AC503" t="s">
        <v>116</v>
      </c>
      <c r="AD503">
        <v>2</v>
      </c>
      <c r="AE503">
        <v>1</v>
      </c>
      <c r="AF503">
        <v>0</v>
      </c>
      <c r="AG503">
        <v>1.9159999999999999</v>
      </c>
      <c r="AH503">
        <v>0.216</v>
      </c>
      <c r="AI503">
        <v>1.371</v>
      </c>
    </row>
    <row r="504" spans="1:35" x14ac:dyDescent="0.35">
      <c r="A504">
        <v>202</v>
      </c>
      <c r="B504">
        <v>202</v>
      </c>
      <c r="C504" t="s">
        <v>38</v>
      </c>
      <c r="D504" t="s">
        <v>39</v>
      </c>
      <c r="E504">
        <v>3</v>
      </c>
      <c r="F504" t="s">
        <v>373</v>
      </c>
      <c r="G504">
        <v>3</v>
      </c>
      <c r="H504">
        <v>9</v>
      </c>
      <c r="I504">
        <v>2</v>
      </c>
      <c r="J504">
        <v>23</v>
      </c>
      <c r="K504">
        <v>38</v>
      </c>
      <c r="L504">
        <v>38</v>
      </c>
      <c r="M504">
        <v>2</v>
      </c>
      <c r="N504" t="s">
        <v>65</v>
      </c>
      <c r="O504" t="s">
        <v>42</v>
      </c>
      <c r="P504" t="s">
        <v>66</v>
      </c>
      <c r="Q504" t="s">
        <v>67</v>
      </c>
      <c r="R504" t="s">
        <v>62</v>
      </c>
      <c r="S504" t="s">
        <v>63</v>
      </c>
      <c r="T504" t="s">
        <v>68</v>
      </c>
      <c r="U504">
        <v>4</v>
      </c>
      <c r="V504" t="s">
        <v>120</v>
      </c>
      <c r="W504" t="s">
        <v>197</v>
      </c>
      <c r="X504" t="s">
        <v>213</v>
      </c>
      <c r="Y504">
        <v>1</v>
      </c>
      <c r="Z504">
        <v>4</v>
      </c>
      <c r="AA504">
        <v>48</v>
      </c>
      <c r="AB504">
        <v>1.244</v>
      </c>
      <c r="AC504" t="s">
        <v>213</v>
      </c>
      <c r="AD504">
        <v>4</v>
      </c>
      <c r="AE504">
        <v>2</v>
      </c>
      <c r="AF504">
        <v>0</v>
      </c>
      <c r="AG504">
        <v>3.1520000000000001</v>
      </c>
      <c r="AH504">
        <v>0.13300000000000001</v>
      </c>
      <c r="AI504">
        <v>1.244</v>
      </c>
    </row>
    <row r="505" spans="1:35" x14ac:dyDescent="0.35">
      <c r="A505">
        <v>202</v>
      </c>
      <c r="B505">
        <v>202</v>
      </c>
      <c r="C505" t="s">
        <v>38</v>
      </c>
      <c r="D505" t="s">
        <v>39</v>
      </c>
      <c r="E505">
        <v>3</v>
      </c>
      <c r="F505" t="s">
        <v>373</v>
      </c>
      <c r="G505">
        <v>3</v>
      </c>
      <c r="H505">
        <v>9</v>
      </c>
      <c r="I505">
        <v>2</v>
      </c>
      <c r="J505">
        <v>24</v>
      </c>
      <c r="K505">
        <v>44</v>
      </c>
      <c r="L505">
        <v>44</v>
      </c>
      <c r="M505">
        <v>2</v>
      </c>
      <c r="N505" t="s">
        <v>91</v>
      </c>
      <c r="O505" t="s">
        <v>42</v>
      </c>
      <c r="P505" t="s">
        <v>92</v>
      </c>
      <c r="Q505" t="s">
        <v>93</v>
      </c>
      <c r="R505" t="s">
        <v>62</v>
      </c>
      <c r="S505" t="s">
        <v>63</v>
      </c>
      <c r="T505" t="s">
        <v>94</v>
      </c>
      <c r="U505">
        <v>1</v>
      </c>
      <c r="V505" t="s">
        <v>68</v>
      </c>
      <c r="W505" t="s">
        <v>204</v>
      </c>
      <c r="X505" t="s">
        <v>141</v>
      </c>
      <c r="Y505">
        <v>2</v>
      </c>
      <c r="Z505">
        <v>4</v>
      </c>
      <c r="AA505">
        <v>48</v>
      </c>
      <c r="AB505">
        <v>1.165</v>
      </c>
      <c r="AC505" t="s">
        <v>94</v>
      </c>
      <c r="AD505">
        <v>1</v>
      </c>
      <c r="AE505">
        <v>1</v>
      </c>
      <c r="AF505">
        <v>1</v>
      </c>
      <c r="AG505">
        <v>1.9059999999999999</v>
      </c>
      <c r="AH505">
        <v>0.13300000000000001</v>
      </c>
      <c r="AI505">
        <v>1.1679999999999999</v>
      </c>
    </row>
    <row r="506" spans="1:35" x14ac:dyDescent="0.35">
      <c r="A506">
        <v>202</v>
      </c>
      <c r="B506">
        <v>202</v>
      </c>
      <c r="C506" t="s">
        <v>38</v>
      </c>
      <c r="D506" t="s">
        <v>39</v>
      </c>
      <c r="E506">
        <v>3</v>
      </c>
      <c r="F506" t="s">
        <v>373</v>
      </c>
      <c r="G506">
        <v>3</v>
      </c>
      <c r="H506">
        <v>9</v>
      </c>
      <c r="I506">
        <v>2</v>
      </c>
      <c r="J506">
        <v>25</v>
      </c>
      <c r="K506">
        <v>15</v>
      </c>
      <c r="L506">
        <v>15</v>
      </c>
      <c r="M506">
        <v>1</v>
      </c>
      <c r="N506" t="s">
        <v>156</v>
      </c>
      <c r="O506" t="s">
        <v>124</v>
      </c>
      <c r="P506" t="s">
        <v>157</v>
      </c>
      <c r="Q506" t="s">
        <v>158</v>
      </c>
      <c r="R506" t="s">
        <v>132</v>
      </c>
      <c r="S506" t="s">
        <v>81</v>
      </c>
      <c r="T506" t="s">
        <v>159</v>
      </c>
      <c r="U506">
        <v>2</v>
      </c>
      <c r="V506" t="s">
        <v>171</v>
      </c>
      <c r="W506" t="s">
        <v>104</v>
      </c>
      <c r="X506" t="s">
        <v>259</v>
      </c>
      <c r="Y506">
        <v>1</v>
      </c>
      <c r="Z506">
        <v>4</v>
      </c>
      <c r="AA506">
        <v>48</v>
      </c>
      <c r="AB506">
        <v>1.377</v>
      </c>
      <c r="AC506" t="s">
        <v>171</v>
      </c>
      <c r="AD506">
        <v>2</v>
      </c>
      <c r="AE506">
        <v>5</v>
      </c>
      <c r="AF506">
        <v>0</v>
      </c>
      <c r="AG506">
        <v>0.98399999999999999</v>
      </c>
      <c r="AH506">
        <v>8.3000000000000004E-2</v>
      </c>
      <c r="AI506">
        <v>1.375</v>
      </c>
    </row>
    <row r="507" spans="1:35" x14ac:dyDescent="0.35">
      <c r="A507">
        <v>202</v>
      </c>
      <c r="B507">
        <v>202</v>
      </c>
      <c r="C507" t="s">
        <v>38</v>
      </c>
      <c r="D507" t="s">
        <v>39</v>
      </c>
      <c r="E507">
        <v>3</v>
      </c>
      <c r="F507" t="s">
        <v>373</v>
      </c>
      <c r="G507">
        <v>3</v>
      </c>
      <c r="H507">
        <v>9</v>
      </c>
      <c r="I507">
        <v>2</v>
      </c>
      <c r="J507">
        <v>26</v>
      </c>
      <c r="K507">
        <v>13</v>
      </c>
      <c r="L507">
        <v>13</v>
      </c>
      <c r="M507">
        <v>1</v>
      </c>
      <c r="N507" t="s">
        <v>188</v>
      </c>
      <c r="O507" t="s">
        <v>124</v>
      </c>
      <c r="P507" t="s">
        <v>163</v>
      </c>
      <c r="Q507" t="s">
        <v>164</v>
      </c>
      <c r="R507" t="s">
        <v>127</v>
      </c>
      <c r="S507" t="s">
        <v>46</v>
      </c>
      <c r="T507" t="s">
        <v>189</v>
      </c>
      <c r="U507">
        <v>4</v>
      </c>
      <c r="V507" t="s">
        <v>165</v>
      </c>
      <c r="W507" t="s">
        <v>68</v>
      </c>
      <c r="X507" t="s">
        <v>213</v>
      </c>
      <c r="Y507">
        <v>1</v>
      </c>
      <c r="Z507">
        <v>4</v>
      </c>
      <c r="AA507">
        <v>48</v>
      </c>
      <c r="AB507">
        <v>1.3740000000000001</v>
      </c>
      <c r="AC507" t="s">
        <v>189</v>
      </c>
      <c r="AD507">
        <v>1</v>
      </c>
      <c r="AE507">
        <v>4</v>
      </c>
      <c r="AF507">
        <v>1</v>
      </c>
      <c r="AG507">
        <v>2.4580000000000002</v>
      </c>
      <c r="AH507">
        <v>0.35</v>
      </c>
      <c r="AI507">
        <v>1.3720000000000001</v>
      </c>
    </row>
    <row r="508" spans="1:35" x14ac:dyDescent="0.35">
      <c r="A508">
        <v>202</v>
      </c>
      <c r="B508">
        <v>202</v>
      </c>
      <c r="C508" t="s">
        <v>38</v>
      </c>
      <c r="D508" t="s">
        <v>39</v>
      </c>
      <c r="E508">
        <v>3</v>
      </c>
      <c r="F508" t="s">
        <v>373</v>
      </c>
      <c r="G508">
        <v>3</v>
      </c>
      <c r="H508">
        <v>9</v>
      </c>
      <c r="I508">
        <v>2</v>
      </c>
      <c r="J508">
        <v>27</v>
      </c>
      <c r="K508">
        <v>21</v>
      </c>
      <c r="L508">
        <v>21</v>
      </c>
      <c r="M508">
        <v>1</v>
      </c>
      <c r="N508" t="s">
        <v>123</v>
      </c>
      <c r="O508" t="s">
        <v>124</v>
      </c>
      <c r="P508" t="s">
        <v>125</v>
      </c>
      <c r="Q508" t="s">
        <v>126</v>
      </c>
      <c r="R508" t="s">
        <v>127</v>
      </c>
      <c r="S508" t="s">
        <v>46</v>
      </c>
      <c r="T508" t="s">
        <v>128</v>
      </c>
      <c r="U508">
        <v>2</v>
      </c>
      <c r="V508" t="s">
        <v>148</v>
      </c>
      <c r="W508" t="s">
        <v>54</v>
      </c>
      <c r="X508" t="s">
        <v>255</v>
      </c>
      <c r="Y508">
        <v>1</v>
      </c>
      <c r="Z508">
        <v>4</v>
      </c>
      <c r="AA508">
        <v>48</v>
      </c>
      <c r="AB508">
        <v>1.3759999999999999</v>
      </c>
      <c r="AC508" t="s">
        <v>148</v>
      </c>
      <c r="AD508">
        <v>2</v>
      </c>
      <c r="AE508">
        <v>4</v>
      </c>
      <c r="AF508">
        <v>0</v>
      </c>
      <c r="AG508">
        <v>2.3090000000000002</v>
      </c>
      <c r="AH508">
        <v>0.23300000000000001</v>
      </c>
      <c r="AI508">
        <v>1.38</v>
      </c>
    </row>
    <row r="509" spans="1:35" x14ac:dyDescent="0.35">
      <c r="A509">
        <v>202</v>
      </c>
      <c r="B509">
        <v>202</v>
      </c>
      <c r="C509" t="s">
        <v>38</v>
      </c>
      <c r="D509" t="s">
        <v>39</v>
      </c>
      <c r="E509">
        <v>3</v>
      </c>
      <c r="F509" t="s">
        <v>373</v>
      </c>
      <c r="G509">
        <v>3</v>
      </c>
      <c r="H509">
        <v>9</v>
      </c>
      <c r="I509">
        <v>2</v>
      </c>
      <c r="J509">
        <v>28</v>
      </c>
      <c r="K509">
        <v>23</v>
      </c>
      <c r="L509">
        <v>23</v>
      </c>
      <c r="M509">
        <v>1</v>
      </c>
      <c r="N509" t="s">
        <v>176</v>
      </c>
      <c r="O509" t="s">
        <v>124</v>
      </c>
      <c r="P509" t="s">
        <v>177</v>
      </c>
      <c r="Q509" t="s">
        <v>178</v>
      </c>
      <c r="R509" t="s">
        <v>132</v>
      </c>
      <c r="S509" t="s">
        <v>81</v>
      </c>
      <c r="T509" t="s">
        <v>179</v>
      </c>
      <c r="U509">
        <v>5</v>
      </c>
      <c r="V509" t="s">
        <v>199</v>
      </c>
      <c r="W509" t="s">
        <v>249</v>
      </c>
      <c r="X509" t="s">
        <v>88</v>
      </c>
      <c r="Y509">
        <v>1</v>
      </c>
      <c r="Z509">
        <v>4</v>
      </c>
      <c r="AA509">
        <v>48</v>
      </c>
      <c r="AB509">
        <v>1.177</v>
      </c>
      <c r="AC509" t="s">
        <v>249</v>
      </c>
      <c r="AD509">
        <v>4</v>
      </c>
      <c r="AE509">
        <v>2</v>
      </c>
      <c r="AF509">
        <v>0</v>
      </c>
      <c r="AG509">
        <v>1.589</v>
      </c>
      <c r="AH509">
        <v>0.26600000000000001</v>
      </c>
      <c r="AI509">
        <v>1.1759999999999999</v>
      </c>
    </row>
    <row r="510" spans="1:35" x14ac:dyDescent="0.35">
      <c r="A510">
        <v>202</v>
      </c>
      <c r="B510">
        <v>202</v>
      </c>
      <c r="C510" t="s">
        <v>38</v>
      </c>
      <c r="D510" t="s">
        <v>39</v>
      </c>
      <c r="E510">
        <v>3</v>
      </c>
      <c r="F510" t="s">
        <v>373</v>
      </c>
      <c r="G510">
        <v>3</v>
      </c>
      <c r="H510">
        <v>9</v>
      </c>
      <c r="I510">
        <v>2</v>
      </c>
      <c r="J510">
        <v>29</v>
      </c>
      <c r="K510">
        <v>55</v>
      </c>
      <c r="L510">
        <v>55</v>
      </c>
      <c r="M510">
        <v>2</v>
      </c>
      <c r="N510" t="s">
        <v>138</v>
      </c>
      <c r="O510" t="s">
        <v>124</v>
      </c>
      <c r="P510" t="s">
        <v>139</v>
      </c>
      <c r="Q510" t="s">
        <v>140</v>
      </c>
      <c r="R510" t="s">
        <v>132</v>
      </c>
      <c r="S510" t="s">
        <v>81</v>
      </c>
      <c r="T510" t="s">
        <v>141</v>
      </c>
      <c r="U510">
        <v>4</v>
      </c>
      <c r="V510" t="s">
        <v>159</v>
      </c>
      <c r="W510" t="s">
        <v>222</v>
      </c>
      <c r="X510" t="s">
        <v>116</v>
      </c>
      <c r="Y510">
        <v>2</v>
      </c>
      <c r="Z510">
        <v>4</v>
      </c>
      <c r="AA510">
        <v>48</v>
      </c>
      <c r="AB510">
        <v>1.268</v>
      </c>
      <c r="AC510" t="s">
        <v>141</v>
      </c>
      <c r="AD510">
        <v>1</v>
      </c>
      <c r="AE510">
        <v>4</v>
      </c>
      <c r="AF510">
        <v>1</v>
      </c>
      <c r="AG510">
        <v>1.472</v>
      </c>
      <c r="AH510">
        <v>0.3</v>
      </c>
      <c r="AI510">
        <v>1.266</v>
      </c>
    </row>
    <row r="511" spans="1:35" x14ac:dyDescent="0.35">
      <c r="A511">
        <v>202</v>
      </c>
      <c r="B511">
        <v>202</v>
      </c>
      <c r="C511" t="s">
        <v>38</v>
      </c>
      <c r="D511" t="s">
        <v>39</v>
      </c>
      <c r="E511">
        <v>3</v>
      </c>
      <c r="F511" t="s">
        <v>373</v>
      </c>
      <c r="G511">
        <v>3</v>
      </c>
      <c r="H511">
        <v>9</v>
      </c>
      <c r="I511">
        <v>2</v>
      </c>
      <c r="J511">
        <v>30</v>
      </c>
      <c r="K511">
        <v>49</v>
      </c>
      <c r="L511">
        <v>49</v>
      </c>
      <c r="M511">
        <v>2</v>
      </c>
      <c r="N511" t="s">
        <v>129</v>
      </c>
      <c r="O511" t="s">
        <v>124</v>
      </c>
      <c r="P511" t="s">
        <v>130</v>
      </c>
      <c r="Q511" t="s">
        <v>131</v>
      </c>
      <c r="R511" t="s">
        <v>132</v>
      </c>
      <c r="S511" t="s">
        <v>81</v>
      </c>
      <c r="T511" t="s">
        <v>133</v>
      </c>
      <c r="U511">
        <v>1</v>
      </c>
      <c r="V511" t="s">
        <v>193</v>
      </c>
      <c r="W511" t="s">
        <v>106</v>
      </c>
      <c r="X511" t="s">
        <v>219</v>
      </c>
      <c r="Y511">
        <v>1</v>
      </c>
      <c r="Z511">
        <v>4</v>
      </c>
      <c r="AA511">
        <v>48</v>
      </c>
      <c r="AB511">
        <v>1.1359999999999999</v>
      </c>
      <c r="AC511" t="s">
        <v>106</v>
      </c>
      <c r="AD511">
        <v>4</v>
      </c>
      <c r="AE511">
        <v>2</v>
      </c>
      <c r="AF511">
        <v>0</v>
      </c>
      <c r="AG511">
        <v>3.0059999999999998</v>
      </c>
      <c r="AH511">
        <v>0.28299999999999997</v>
      </c>
      <c r="AI511">
        <v>1.137</v>
      </c>
    </row>
    <row r="512" spans="1:35" x14ac:dyDescent="0.35">
      <c r="A512">
        <v>202</v>
      </c>
      <c r="B512">
        <v>202</v>
      </c>
      <c r="C512" t="s">
        <v>38</v>
      </c>
      <c r="D512" t="s">
        <v>39</v>
      </c>
      <c r="E512">
        <v>3</v>
      </c>
      <c r="F512" t="s">
        <v>373</v>
      </c>
      <c r="G512">
        <v>3</v>
      </c>
      <c r="H512">
        <v>9</v>
      </c>
      <c r="I512">
        <v>2</v>
      </c>
      <c r="J512">
        <v>31</v>
      </c>
      <c r="K512">
        <v>19</v>
      </c>
      <c r="L512">
        <v>19</v>
      </c>
      <c r="M512">
        <v>1</v>
      </c>
      <c r="N512" t="s">
        <v>134</v>
      </c>
      <c r="O512" t="s">
        <v>124</v>
      </c>
      <c r="P512" t="s">
        <v>135</v>
      </c>
      <c r="Q512" t="s">
        <v>136</v>
      </c>
      <c r="R512" t="s">
        <v>127</v>
      </c>
      <c r="S512" t="s">
        <v>46</v>
      </c>
      <c r="T512" t="s">
        <v>137</v>
      </c>
      <c r="U512">
        <v>2</v>
      </c>
      <c r="V512" t="s">
        <v>189</v>
      </c>
      <c r="W512" t="s">
        <v>216</v>
      </c>
      <c r="X512" t="s">
        <v>72</v>
      </c>
      <c r="Y512">
        <v>2</v>
      </c>
      <c r="Z512">
        <v>4</v>
      </c>
      <c r="AA512">
        <v>48</v>
      </c>
      <c r="AB512">
        <v>1.3440000000000001</v>
      </c>
      <c r="AC512" t="s">
        <v>137</v>
      </c>
      <c r="AD512">
        <v>1</v>
      </c>
      <c r="AE512">
        <v>2</v>
      </c>
      <c r="AF512">
        <v>1</v>
      </c>
      <c r="AG512">
        <v>1.4970000000000001</v>
      </c>
      <c r="AH512">
        <v>0.11600000000000001</v>
      </c>
      <c r="AI512">
        <v>1.34</v>
      </c>
    </row>
    <row r="513" spans="1:35" x14ac:dyDescent="0.35">
      <c r="A513">
        <v>202</v>
      </c>
      <c r="B513">
        <v>202</v>
      </c>
      <c r="C513" t="s">
        <v>38</v>
      </c>
      <c r="D513" t="s">
        <v>39</v>
      </c>
      <c r="E513">
        <v>3</v>
      </c>
      <c r="F513" t="s">
        <v>373</v>
      </c>
      <c r="G513">
        <v>3</v>
      </c>
      <c r="H513">
        <v>9</v>
      </c>
      <c r="I513">
        <v>2</v>
      </c>
      <c r="J513">
        <v>32</v>
      </c>
      <c r="K513">
        <v>56</v>
      </c>
      <c r="L513">
        <v>56</v>
      </c>
      <c r="M513">
        <v>2</v>
      </c>
      <c r="N513" t="s">
        <v>160</v>
      </c>
      <c r="O513" t="s">
        <v>124</v>
      </c>
      <c r="P513" t="s">
        <v>139</v>
      </c>
      <c r="Q513" t="s">
        <v>140</v>
      </c>
      <c r="R513" t="s">
        <v>147</v>
      </c>
      <c r="S513" t="s">
        <v>63</v>
      </c>
      <c r="T513" t="s">
        <v>161</v>
      </c>
      <c r="U513">
        <v>5</v>
      </c>
      <c r="V513" t="s">
        <v>141</v>
      </c>
      <c r="W513" t="s">
        <v>251</v>
      </c>
      <c r="X513" t="s">
        <v>76</v>
      </c>
      <c r="Y513">
        <v>1</v>
      </c>
      <c r="Z513">
        <v>4</v>
      </c>
      <c r="AA513">
        <v>48</v>
      </c>
      <c r="AB513">
        <v>1.294</v>
      </c>
      <c r="AC513" t="s">
        <v>161</v>
      </c>
      <c r="AD513">
        <v>1</v>
      </c>
      <c r="AE513">
        <v>5</v>
      </c>
      <c r="AF513">
        <v>1</v>
      </c>
      <c r="AG513">
        <v>2.4089999999999998</v>
      </c>
      <c r="AH513">
        <v>0.216</v>
      </c>
      <c r="AI513">
        <v>1.2909999999999999</v>
      </c>
    </row>
    <row r="514" spans="1:35" x14ac:dyDescent="0.35">
      <c r="A514">
        <v>202</v>
      </c>
      <c r="B514">
        <v>202</v>
      </c>
      <c r="C514" t="s">
        <v>38</v>
      </c>
      <c r="D514" t="s">
        <v>39</v>
      </c>
      <c r="E514">
        <v>3</v>
      </c>
      <c r="F514" t="s">
        <v>373</v>
      </c>
      <c r="G514">
        <v>3</v>
      </c>
      <c r="H514">
        <v>9</v>
      </c>
      <c r="I514">
        <v>2</v>
      </c>
      <c r="J514">
        <v>33</v>
      </c>
      <c r="K514">
        <v>51</v>
      </c>
      <c r="L514">
        <v>51</v>
      </c>
      <c r="M514">
        <v>2</v>
      </c>
      <c r="N514" t="s">
        <v>194</v>
      </c>
      <c r="O514" t="s">
        <v>124</v>
      </c>
      <c r="P514" t="s">
        <v>167</v>
      </c>
      <c r="Q514" t="s">
        <v>168</v>
      </c>
      <c r="R514" t="s">
        <v>127</v>
      </c>
      <c r="S514" t="s">
        <v>46</v>
      </c>
      <c r="T514" t="s">
        <v>195</v>
      </c>
      <c r="U514">
        <v>4</v>
      </c>
      <c r="V514" t="s">
        <v>173</v>
      </c>
      <c r="W514" t="s">
        <v>228</v>
      </c>
      <c r="X514" t="s">
        <v>120</v>
      </c>
      <c r="Y514">
        <v>2</v>
      </c>
      <c r="Z514">
        <v>4</v>
      </c>
      <c r="AA514">
        <v>48</v>
      </c>
      <c r="AB514">
        <v>1.2050000000000001</v>
      </c>
      <c r="AC514" t="s">
        <v>173</v>
      </c>
      <c r="AD514">
        <v>3</v>
      </c>
      <c r="AE514">
        <v>1</v>
      </c>
      <c r="AF514">
        <v>0</v>
      </c>
      <c r="AG514">
        <v>1.6919999999999999</v>
      </c>
      <c r="AH514">
        <v>0.1</v>
      </c>
      <c r="AI514">
        <v>1.202</v>
      </c>
    </row>
    <row r="515" spans="1:35" x14ac:dyDescent="0.35">
      <c r="A515">
        <v>202</v>
      </c>
      <c r="B515">
        <v>202</v>
      </c>
      <c r="C515" t="s">
        <v>38</v>
      </c>
      <c r="D515" t="s">
        <v>39</v>
      </c>
      <c r="E515">
        <v>3</v>
      </c>
      <c r="F515" t="s">
        <v>373</v>
      </c>
      <c r="G515">
        <v>3</v>
      </c>
      <c r="H515">
        <v>9</v>
      </c>
      <c r="I515">
        <v>2</v>
      </c>
      <c r="J515">
        <v>34</v>
      </c>
      <c r="K515">
        <v>24</v>
      </c>
      <c r="L515">
        <v>24</v>
      </c>
      <c r="M515">
        <v>1</v>
      </c>
      <c r="N515" t="s">
        <v>198</v>
      </c>
      <c r="O515" t="s">
        <v>124</v>
      </c>
      <c r="P515" t="s">
        <v>177</v>
      </c>
      <c r="Q515" t="s">
        <v>178</v>
      </c>
      <c r="R515" t="s">
        <v>150</v>
      </c>
      <c r="S515" t="s">
        <v>53</v>
      </c>
      <c r="T515" t="s">
        <v>199</v>
      </c>
      <c r="U515">
        <v>1</v>
      </c>
      <c r="V515" t="s">
        <v>197</v>
      </c>
      <c r="W515" t="s">
        <v>64</v>
      </c>
      <c r="X515" t="s">
        <v>236</v>
      </c>
      <c r="Y515">
        <v>2</v>
      </c>
      <c r="Z515">
        <v>4</v>
      </c>
      <c r="AA515">
        <v>48</v>
      </c>
      <c r="AB515">
        <v>1.175</v>
      </c>
      <c r="AC515" t="s">
        <v>236</v>
      </c>
      <c r="AD515">
        <v>4</v>
      </c>
      <c r="AE515">
        <v>5</v>
      </c>
      <c r="AF515">
        <v>0</v>
      </c>
      <c r="AG515">
        <v>2.819</v>
      </c>
      <c r="AH515">
        <v>0.25</v>
      </c>
      <c r="AI515">
        <v>1.1739999999999999</v>
      </c>
    </row>
    <row r="516" spans="1:35" x14ac:dyDescent="0.35">
      <c r="A516">
        <v>202</v>
      </c>
      <c r="B516">
        <v>202</v>
      </c>
      <c r="C516" t="s">
        <v>38</v>
      </c>
      <c r="D516" t="s">
        <v>39</v>
      </c>
      <c r="E516">
        <v>3</v>
      </c>
      <c r="F516" t="s">
        <v>373</v>
      </c>
      <c r="G516">
        <v>3</v>
      </c>
      <c r="H516">
        <v>9</v>
      </c>
      <c r="I516">
        <v>2</v>
      </c>
      <c r="J516">
        <v>35</v>
      </c>
      <c r="K516">
        <v>17</v>
      </c>
      <c r="L516">
        <v>17</v>
      </c>
      <c r="M516">
        <v>1</v>
      </c>
      <c r="N516" t="s">
        <v>152</v>
      </c>
      <c r="O516" t="s">
        <v>124</v>
      </c>
      <c r="P516" t="s">
        <v>153</v>
      </c>
      <c r="Q516" t="s">
        <v>154</v>
      </c>
      <c r="R516" t="s">
        <v>147</v>
      </c>
      <c r="S516" t="s">
        <v>63</v>
      </c>
      <c r="T516" t="s">
        <v>155</v>
      </c>
      <c r="U516">
        <v>2</v>
      </c>
      <c r="V516" t="s">
        <v>175</v>
      </c>
      <c r="W516" t="s">
        <v>110</v>
      </c>
      <c r="X516" t="s">
        <v>261</v>
      </c>
      <c r="Y516">
        <v>1</v>
      </c>
      <c r="Z516">
        <v>4</v>
      </c>
      <c r="AA516">
        <v>48</v>
      </c>
      <c r="AB516">
        <v>1.274</v>
      </c>
      <c r="AC516" t="s">
        <v>155</v>
      </c>
      <c r="AD516">
        <v>1</v>
      </c>
      <c r="AE516">
        <v>2</v>
      </c>
      <c r="AF516">
        <v>1</v>
      </c>
      <c r="AG516">
        <v>2.1989999999999998</v>
      </c>
      <c r="AH516">
        <v>6.6000000000000003E-2</v>
      </c>
      <c r="AI516">
        <v>1.276</v>
      </c>
    </row>
    <row r="517" spans="1:35" x14ac:dyDescent="0.35">
      <c r="A517">
        <v>202</v>
      </c>
      <c r="B517">
        <v>202</v>
      </c>
      <c r="C517" t="s">
        <v>38</v>
      </c>
      <c r="D517" t="s">
        <v>39</v>
      </c>
      <c r="E517">
        <v>3</v>
      </c>
      <c r="F517" t="s">
        <v>373</v>
      </c>
      <c r="G517">
        <v>3</v>
      </c>
      <c r="H517">
        <v>9</v>
      </c>
      <c r="I517">
        <v>2</v>
      </c>
      <c r="J517">
        <v>36</v>
      </c>
      <c r="K517">
        <v>53</v>
      </c>
      <c r="L517">
        <v>53</v>
      </c>
      <c r="M517">
        <v>2</v>
      </c>
      <c r="N517" t="s">
        <v>172</v>
      </c>
      <c r="O517" t="s">
        <v>124</v>
      </c>
      <c r="P517" t="s">
        <v>143</v>
      </c>
      <c r="Q517" t="s">
        <v>144</v>
      </c>
      <c r="R517" t="s">
        <v>127</v>
      </c>
      <c r="S517" t="s">
        <v>46</v>
      </c>
      <c r="T517" t="s">
        <v>173</v>
      </c>
      <c r="U517">
        <v>4</v>
      </c>
      <c r="V517" t="s">
        <v>145</v>
      </c>
      <c r="W517" t="s">
        <v>86</v>
      </c>
      <c r="X517" t="s">
        <v>243</v>
      </c>
      <c r="Y517">
        <v>1</v>
      </c>
      <c r="Z517">
        <v>4</v>
      </c>
      <c r="AA517">
        <v>48</v>
      </c>
      <c r="AB517">
        <v>1.2649999999999999</v>
      </c>
      <c r="AC517" t="s">
        <v>86</v>
      </c>
      <c r="AD517">
        <v>4</v>
      </c>
      <c r="AE517">
        <v>2</v>
      </c>
      <c r="AF517">
        <v>0</v>
      </c>
      <c r="AG517">
        <v>2.6030000000000002</v>
      </c>
      <c r="AH517">
        <v>0.23300000000000001</v>
      </c>
      <c r="AI517">
        <v>1.268</v>
      </c>
    </row>
    <row r="518" spans="1:35" x14ac:dyDescent="0.35">
      <c r="A518">
        <v>202</v>
      </c>
      <c r="B518">
        <v>202</v>
      </c>
      <c r="C518" t="s">
        <v>38</v>
      </c>
      <c r="D518" t="s">
        <v>39</v>
      </c>
      <c r="E518">
        <v>3</v>
      </c>
      <c r="F518" t="s">
        <v>373</v>
      </c>
      <c r="G518">
        <v>3</v>
      </c>
      <c r="H518">
        <v>9</v>
      </c>
      <c r="I518">
        <v>2</v>
      </c>
      <c r="J518">
        <v>37</v>
      </c>
      <c r="K518">
        <v>59</v>
      </c>
      <c r="L518">
        <v>59</v>
      </c>
      <c r="M518">
        <v>2</v>
      </c>
      <c r="N518" t="s">
        <v>184</v>
      </c>
      <c r="O518" t="s">
        <v>124</v>
      </c>
      <c r="P518" t="s">
        <v>185</v>
      </c>
      <c r="Q518" t="s">
        <v>186</v>
      </c>
      <c r="R518" t="s">
        <v>127</v>
      </c>
      <c r="S518" t="s">
        <v>46</v>
      </c>
      <c r="T518" t="s">
        <v>187</v>
      </c>
      <c r="U518">
        <v>5</v>
      </c>
      <c r="V518" t="s">
        <v>128</v>
      </c>
      <c r="W518" t="s">
        <v>210</v>
      </c>
      <c r="X518" t="s">
        <v>94</v>
      </c>
      <c r="Y518">
        <v>2</v>
      </c>
      <c r="Z518">
        <v>4</v>
      </c>
      <c r="AA518">
        <v>48</v>
      </c>
      <c r="AB518">
        <v>1.1359999999999999</v>
      </c>
      <c r="AC518" t="s">
        <v>187</v>
      </c>
      <c r="AD518">
        <v>1</v>
      </c>
      <c r="AE518">
        <v>5</v>
      </c>
      <c r="AF518">
        <v>1</v>
      </c>
      <c r="AG518">
        <v>0.377</v>
      </c>
      <c r="AH518">
        <v>0.41599999999999998</v>
      </c>
      <c r="AI518">
        <v>1.1339999999999999</v>
      </c>
    </row>
    <row r="519" spans="1:35" x14ac:dyDescent="0.35">
      <c r="A519">
        <v>202</v>
      </c>
      <c r="B519">
        <v>202</v>
      </c>
      <c r="C519" t="s">
        <v>38</v>
      </c>
      <c r="D519" t="s">
        <v>39</v>
      </c>
      <c r="E519">
        <v>3</v>
      </c>
      <c r="F519" t="s">
        <v>373</v>
      </c>
      <c r="G519">
        <v>3</v>
      </c>
      <c r="H519">
        <v>9</v>
      </c>
      <c r="I519">
        <v>2</v>
      </c>
      <c r="J519">
        <v>38</v>
      </c>
      <c r="K519">
        <v>16</v>
      </c>
      <c r="L519">
        <v>16</v>
      </c>
      <c r="M519">
        <v>1</v>
      </c>
      <c r="N519" t="s">
        <v>170</v>
      </c>
      <c r="O519" t="s">
        <v>124</v>
      </c>
      <c r="P519" t="s">
        <v>157</v>
      </c>
      <c r="Q519" t="s">
        <v>158</v>
      </c>
      <c r="R519" t="s">
        <v>147</v>
      </c>
      <c r="S519" t="s">
        <v>63</v>
      </c>
      <c r="T519" t="s">
        <v>171</v>
      </c>
      <c r="U519">
        <v>5</v>
      </c>
      <c r="V519" t="s">
        <v>183</v>
      </c>
      <c r="W519" t="s">
        <v>58</v>
      </c>
      <c r="X519" t="s">
        <v>230</v>
      </c>
      <c r="Y519">
        <v>2</v>
      </c>
      <c r="Z519">
        <v>4</v>
      </c>
      <c r="AA519">
        <v>48</v>
      </c>
      <c r="AB519">
        <v>1.1160000000000001</v>
      </c>
      <c r="AC519" t="s">
        <v>58</v>
      </c>
      <c r="AD519">
        <v>4</v>
      </c>
      <c r="AE519">
        <v>4</v>
      </c>
      <c r="AF519">
        <v>0</v>
      </c>
      <c r="AG519">
        <v>1.617</v>
      </c>
      <c r="AH519">
        <v>0.36599999999999999</v>
      </c>
      <c r="AI519">
        <v>1.117</v>
      </c>
    </row>
    <row r="520" spans="1:35" x14ac:dyDescent="0.35">
      <c r="A520">
        <v>202</v>
      </c>
      <c r="B520">
        <v>202</v>
      </c>
      <c r="C520" t="s">
        <v>38</v>
      </c>
      <c r="D520" t="s">
        <v>39</v>
      </c>
      <c r="E520">
        <v>3</v>
      </c>
      <c r="F520" t="s">
        <v>373</v>
      </c>
      <c r="G520">
        <v>3</v>
      </c>
      <c r="H520">
        <v>9</v>
      </c>
      <c r="I520">
        <v>2</v>
      </c>
      <c r="J520">
        <v>39</v>
      </c>
      <c r="K520">
        <v>14</v>
      </c>
      <c r="L520">
        <v>14</v>
      </c>
      <c r="M520">
        <v>1</v>
      </c>
      <c r="N520" t="s">
        <v>162</v>
      </c>
      <c r="O520" t="s">
        <v>124</v>
      </c>
      <c r="P520" t="s">
        <v>163</v>
      </c>
      <c r="Q520" t="s">
        <v>164</v>
      </c>
      <c r="R520" t="s">
        <v>132</v>
      </c>
      <c r="S520" t="s">
        <v>81</v>
      </c>
      <c r="T520" t="s">
        <v>165</v>
      </c>
      <c r="U520">
        <v>2</v>
      </c>
      <c r="V520" t="s">
        <v>179</v>
      </c>
      <c r="W520" t="s">
        <v>118</v>
      </c>
      <c r="X520" t="s">
        <v>247</v>
      </c>
      <c r="Y520">
        <v>2</v>
      </c>
      <c r="Z520">
        <v>4</v>
      </c>
      <c r="AA520">
        <v>48</v>
      </c>
      <c r="AB520">
        <v>1.466</v>
      </c>
      <c r="AC520" t="s">
        <v>179</v>
      </c>
      <c r="AD520">
        <v>3</v>
      </c>
      <c r="AE520">
        <v>4</v>
      </c>
      <c r="AF520">
        <v>0</v>
      </c>
      <c r="AG520">
        <v>2.0449999999999999</v>
      </c>
      <c r="AH520">
        <v>0.249</v>
      </c>
      <c r="AI520">
        <v>1.46</v>
      </c>
    </row>
    <row r="521" spans="1:35" x14ac:dyDescent="0.35">
      <c r="A521">
        <v>202</v>
      </c>
      <c r="B521">
        <v>202</v>
      </c>
      <c r="C521" t="s">
        <v>38</v>
      </c>
      <c r="D521" t="s">
        <v>39</v>
      </c>
      <c r="E521">
        <v>3</v>
      </c>
      <c r="F521" t="s">
        <v>373</v>
      </c>
      <c r="G521">
        <v>3</v>
      </c>
      <c r="H521">
        <v>9</v>
      </c>
      <c r="I521">
        <v>2</v>
      </c>
      <c r="J521">
        <v>40</v>
      </c>
      <c r="K521">
        <v>58</v>
      </c>
      <c r="L521">
        <v>58</v>
      </c>
      <c r="M521">
        <v>2</v>
      </c>
      <c r="N521" t="s">
        <v>190</v>
      </c>
      <c r="O521" t="s">
        <v>124</v>
      </c>
      <c r="P521" t="s">
        <v>181</v>
      </c>
      <c r="Q521" t="s">
        <v>182</v>
      </c>
      <c r="R521" t="s">
        <v>150</v>
      </c>
      <c r="S521" t="s">
        <v>53</v>
      </c>
      <c r="T521" t="s">
        <v>191</v>
      </c>
      <c r="U521">
        <v>5</v>
      </c>
      <c r="V521" t="s">
        <v>169</v>
      </c>
      <c r="W521" t="s">
        <v>122</v>
      </c>
      <c r="X521" t="s">
        <v>225</v>
      </c>
      <c r="Y521">
        <v>2</v>
      </c>
      <c r="Z521">
        <v>4</v>
      </c>
      <c r="AA521">
        <v>48</v>
      </c>
      <c r="AB521">
        <v>1.3240000000000001</v>
      </c>
      <c r="AC521" t="s">
        <v>225</v>
      </c>
      <c r="AD521">
        <v>4</v>
      </c>
      <c r="AE521">
        <v>4</v>
      </c>
      <c r="AF521">
        <v>0</v>
      </c>
      <c r="AG521">
        <v>2.2290000000000001</v>
      </c>
      <c r="AH521">
        <v>0.33300000000000002</v>
      </c>
      <c r="AI521">
        <v>1.329</v>
      </c>
    </row>
    <row r="522" spans="1:35" x14ac:dyDescent="0.35">
      <c r="A522">
        <v>202</v>
      </c>
      <c r="B522">
        <v>202</v>
      </c>
      <c r="C522" t="s">
        <v>38</v>
      </c>
      <c r="D522" t="s">
        <v>39</v>
      </c>
      <c r="E522">
        <v>3</v>
      </c>
      <c r="F522" t="s">
        <v>373</v>
      </c>
      <c r="G522">
        <v>3</v>
      </c>
      <c r="H522">
        <v>9</v>
      </c>
      <c r="I522">
        <v>2</v>
      </c>
      <c r="J522">
        <v>41</v>
      </c>
      <c r="K522">
        <v>54</v>
      </c>
      <c r="L522">
        <v>54</v>
      </c>
      <c r="M522">
        <v>2</v>
      </c>
      <c r="N522" t="s">
        <v>142</v>
      </c>
      <c r="O522" t="s">
        <v>124</v>
      </c>
      <c r="P522" t="s">
        <v>143</v>
      </c>
      <c r="Q522" t="s">
        <v>144</v>
      </c>
      <c r="R522" t="s">
        <v>132</v>
      </c>
      <c r="S522" t="s">
        <v>81</v>
      </c>
      <c r="T522" t="s">
        <v>145</v>
      </c>
      <c r="U522">
        <v>1</v>
      </c>
      <c r="V522" t="s">
        <v>133</v>
      </c>
      <c r="W522" t="s">
        <v>238</v>
      </c>
      <c r="X522" t="s">
        <v>96</v>
      </c>
      <c r="Y522">
        <v>2</v>
      </c>
      <c r="Z522">
        <v>4</v>
      </c>
      <c r="AA522">
        <v>48</v>
      </c>
      <c r="AB522">
        <v>0.73399999999999999</v>
      </c>
      <c r="AC522" t="s">
        <v>96</v>
      </c>
      <c r="AD522">
        <v>4</v>
      </c>
      <c r="AE522">
        <v>2</v>
      </c>
      <c r="AF522">
        <v>0</v>
      </c>
      <c r="AG522">
        <v>2.3580000000000001</v>
      </c>
      <c r="AH522">
        <v>0.3</v>
      </c>
      <c r="AI522">
        <v>0.73299999999999998</v>
      </c>
    </row>
    <row r="523" spans="1:35" x14ac:dyDescent="0.35">
      <c r="A523">
        <v>202</v>
      </c>
      <c r="B523">
        <v>202</v>
      </c>
      <c r="C523" t="s">
        <v>38</v>
      </c>
      <c r="D523" t="s">
        <v>39</v>
      </c>
      <c r="E523">
        <v>3</v>
      </c>
      <c r="F523" t="s">
        <v>373</v>
      </c>
      <c r="G523">
        <v>3</v>
      </c>
      <c r="H523">
        <v>9</v>
      </c>
      <c r="I523">
        <v>2</v>
      </c>
      <c r="J523">
        <v>42</v>
      </c>
      <c r="K523">
        <v>60</v>
      </c>
      <c r="L523">
        <v>60</v>
      </c>
      <c r="M523">
        <v>2</v>
      </c>
      <c r="N523" t="s">
        <v>196</v>
      </c>
      <c r="O523" t="s">
        <v>124</v>
      </c>
      <c r="P523" t="s">
        <v>185</v>
      </c>
      <c r="Q523" t="s">
        <v>186</v>
      </c>
      <c r="R523" t="s">
        <v>150</v>
      </c>
      <c r="S523" t="s">
        <v>53</v>
      </c>
      <c r="T523" t="s">
        <v>197</v>
      </c>
      <c r="U523">
        <v>1</v>
      </c>
      <c r="V523" t="s">
        <v>187</v>
      </c>
      <c r="W523" t="s">
        <v>253</v>
      </c>
      <c r="X523" t="s">
        <v>114</v>
      </c>
      <c r="Y523">
        <v>1</v>
      </c>
      <c r="Z523">
        <v>4</v>
      </c>
      <c r="AA523">
        <v>48</v>
      </c>
      <c r="AB523">
        <v>1.498</v>
      </c>
      <c r="AC523" t="s">
        <v>197</v>
      </c>
      <c r="AD523">
        <v>1</v>
      </c>
      <c r="AE523">
        <v>1</v>
      </c>
      <c r="AF523">
        <v>1</v>
      </c>
      <c r="AG523">
        <v>1.758</v>
      </c>
      <c r="AH523">
        <v>0.4</v>
      </c>
      <c r="AI523">
        <v>1.492</v>
      </c>
    </row>
    <row r="524" spans="1:35" x14ac:dyDescent="0.35">
      <c r="A524">
        <v>202</v>
      </c>
      <c r="B524">
        <v>202</v>
      </c>
      <c r="C524" t="s">
        <v>38</v>
      </c>
      <c r="D524" t="s">
        <v>39</v>
      </c>
      <c r="E524">
        <v>3</v>
      </c>
      <c r="F524" t="s">
        <v>373</v>
      </c>
      <c r="G524">
        <v>3</v>
      </c>
      <c r="H524">
        <v>9</v>
      </c>
      <c r="I524">
        <v>2</v>
      </c>
      <c r="J524">
        <v>43</v>
      </c>
      <c r="K524">
        <v>20</v>
      </c>
      <c r="L524">
        <v>20</v>
      </c>
      <c r="M524">
        <v>1</v>
      </c>
      <c r="N524" t="s">
        <v>149</v>
      </c>
      <c r="O524" t="s">
        <v>124</v>
      </c>
      <c r="P524" t="s">
        <v>135</v>
      </c>
      <c r="Q524" t="s">
        <v>136</v>
      </c>
      <c r="R524" t="s">
        <v>150</v>
      </c>
      <c r="S524" t="s">
        <v>53</v>
      </c>
      <c r="T524" t="s">
        <v>151</v>
      </c>
      <c r="U524">
        <v>1</v>
      </c>
      <c r="V524" t="s">
        <v>137</v>
      </c>
      <c r="W524" t="s">
        <v>245</v>
      </c>
      <c r="X524" t="s">
        <v>100</v>
      </c>
      <c r="Y524">
        <v>1</v>
      </c>
      <c r="Z524">
        <v>4</v>
      </c>
      <c r="AA524">
        <v>48</v>
      </c>
      <c r="AB524">
        <v>1.357</v>
      </c>
      <c r="AC524" t="s">
        <v>151</v>
      </c>
      <c r="AD524">
        <v>1</v>
      </c>
      <c r="AE524">
        <v>1</v>
      </c>
      <c r="AF524">
        <v>1</v>
      </c>
      <c r="AG524">
        <v>1.927</v>
      </c>
      <c r="AH524">
        <v>0.15</v>
      </c>
      <c r="AI524">
        <v>1.353</v>
      </c>
    </row>
    <row r="525" spans="1:35" x14ac:dyDescent="0.35">
      <c r="A525">
        <v>202</v>
      </c>
      <c r="B525">
        <v>202</v>
      </c>
      <c r="C525" t="s">
        <v>38</v>
      </c>
      <c r="D525" t="s">
        <v>39</v>
      </c>
      <c r="E525">
        <v>3</v>
      </c>
      <c r="F525" t="s">
        <v>373</v>
      </c>
      <c r="G525">
        <v>3</v>
      </c>
      <c r="H525">
        <v>9</v>
      </c>
      <c r="I525">
        <v>2</v>
      </c>
      <c r="J525">
        <v>44</v>
      </c>
      <c r="K525">
        <v>22</v>
      </c>
      <c r="L525">
        <v>22</v>
      </c>
      <c r="M525">
        <v>1</v>
      </c>
      <c r="N525" t="s">
        <v>146</v>
      </c>
      <c r="O525" t="s">
        <v>124</v>
      </c>
      <c r="P525" t="s">
        <v>125</v>
      </c>
      <c r="Q525" t="s">
        <v>126</v>
      </c>
      <c r="R525" t="s">
        <v>147</v>
      </c>
      <c r="S525" t="s">
        <v>63</v>
      </c>
      <c r="T525" t="s">
        <v>148</v>
      </c>
      <c r="U525">
        <v>1</v>
      </c>
      <c r="V525" t="s">
        <v>161</v>
      </c>
      <c r="W525" t="s">
        <v>233</v>
      </c>
      <c r="X525" t="s">
        <v>90</v>
      </c>
      <c r="Y525">
        <v>2</v>
      </c>
      <c r="Z525">
        <v>4</v>
      </c>
      <c r="AA525">
        <v>48</v>
      </c>
      <c r="AB525">
        <v>1.4059999999999999</v>
      </c>
      <c r="AC525" t="s">
        <v>233</v>
      </c>
      <c r="AD525">
        <v>4</v>
      </c>
      <c r="AE525">
        <v>5</v>
      </c>
      <c r="AF525">
        <v>0</v>
      </c>
      <c r="AG525">
        <v>1.7989999999999999</v>
      </c>
      <c r="AH525">
        <v>0.63300000000000001</v>
      </c>
      <c r="AI525">
        <v>1.403</v>
      </c>
    </row>
    <row r="526" spans="1:35" x14ac:dyDescent="0.35">
      <c r="A526">
        <v>202</v>
      </c>
      <c r="B526">
        <v>202</v>
      </c>
      <c r="C526" t="s">
        <v>38</v>
      </c>
      <c r="D526" t="s">
        <v>39</v>
      </c>
      <c r="E526">
        <v>3</v>
      </c>
      <c r="F526" t="s">
        <v>373</v>
      </c>
      <c r="G526">
        <v>3</v>
      </c>
      <c r="H526">
        <v>9</v>
      </c>
      <c r="I526">
        <v>2</v>
      </c>
      <c r="J526">
        <v>45</v>
      </c>
      <c r="K526">
        <v>57</v>
      </c>
      <c r="L526">
        <v>57</v>
      </c>
      <c r="M526">
        <v>2</v>
      </c>
      <c r="N526" t="s">
        <v>180</v>
      </c>
      <c r="O526" t="s">
        <v>124</v>
      </c>
      <c r="P526" t="s">
        <v>181</v>
      </c>
      <c r="Q526" t="s">
        <v>182</v>
      </c>
      <c r="R526" t="s">
        <v>147</v>
      </c>
      <c r="S526" t="s">
        <v>63</v>
      </c>
      <c r="T526" t="s">
        <v>183</v>
      </c>
      <c r="U526">
        <v>2</v>
      </c>
      <c r="V526" t="s">
        <v>191</v>
      </c>
      <c r="W526" t="s">
        <v>207</v>
      </c>
      <c r="X526" t="s">
        <v>47</v>
      </c>
      <c r="Y526">
        <v>1</v>
      </c>
      <c r="Z526">
        <v>4</v>
      </c>
      <c r="AA526">
        <v>48</v>
      </c>
      <c r="AB526">
        <v>1.444</v>
      </c>
      <c r="AC526" t="s">
        <v>191</v>
      </c>
      <c r="AD526">
        <v>2</v>
      </c>
      <c r="AE526">
        <v>1</v>
      </c>
      <c r="AF526">
        <v>0</v>
      </c>
      <c r="AG526">
        <v>3.6619999999999999</v>
      </c>
      <c r="AH526">
        <v>0.183</v>
      </c>
      <c r="AI526">
        <v>1.4450000000000001</v>
      </c>
    </row>
    <row r="527" spans="1:35" x14ac:dyDescent="0.35">
      <c r="A527">
        <v>202</v>
      </c>
      <c r="B527">
        <v>202</v>
      </c>
      <c r="C527" t="s">
        <v>38</v>
      </c>
      <c r="D527" t="s">
        <v>39</v>
      </c>
      <c r="E527">
        <v>3</v>
      </c>
      <c r="F527" t="s">
        <v>373</v>
      </c>
      <c r="G527">
        <v>3</v>
      </c>
      <c r="H527">
        <v>9</v>
      </c>
      <c r="I527">
        <v>2</v>
      </c>
      <c r="J527">
        <v>46</v>
      </c>
      <c r="K527">
        <v>18</v>
      </c>
      <c r="L527">
        <v>18</v>
      </c>
      <c r="M527">
        <v>1</v>
      </c>
      <c r="N527" t="s">
        <v>174</v>
      </c>
      <c r="O527" t="s">
        <v>124</v>
      </c>
      <c r="P527" t="s">
        <v>153</v>
      </c>
      <c r="Q527" t="s">
        <v>154</v>
      </c>
      <c r="R527" t="s">
        <v>150</v>
      </c>
      <c r="S527" t="s">
        <v>53</v>
      </c>
      <c r="T527" t="s">
        <v>175</v>
      </c>
      <c r="U527">
        <v>2</v>
      </c>
      <c r="V527" t="s">
        <v>151</v>
      </c>
      <c r="W527" t="s">
        <v>204</v>
      </c>
      <c r="X527" t="s">
        <v>108</v>
      </c>
      <c r="Y527">
        <v>2</v>
      </c>
      <c r="Z527">
        <v>4</v>
      </c>
      <c r="AA527">
        <v>48</v>
      </c>
      <c r="AB527">
        <v>1.056</v>
      </c>
      <c r="AC527" t="s">
        <v>175</v>
      </c>
      <c r="AD527">
        <v>1</v>
      </c>
      <c r="AE527">
        <v>2</v>
      </c>
      <c r="AF527">
        <v>1</v>
      </c>
      <c r="AG527">
        <v>1.1080000000000001</v>
      </c>
      <c r="AH527">
        <v>1.55</v>
      </c>
      <c r="AI527">
        <v>1.0580000000000001</v>
      </c>
    </row>
    <row r="528" spans="1:35" x14ac:dyDescent="0.35">
      <c r="A528">
        <v>202</v>
      </c>
      <c r="B528">
        <v>202</v>
      </c>
      <c r="C528" t="s">
        <v>38</v>
      </c>
      <c r="D528" t="s">
        <v>39</v>
      </c>
      <c r="E528">
        <v>3</v>
      </c>
      <c r="F528" t="s">
        <v>373</v>
      </c>
      <c r="G528">
        <v>3</v>
      </c>
      <c r="H528">
        <v>9</v>
      </c>
      <c r="I528">
        <v>2</v>
      </c>
      <c r="J528">
        <v>47</v>
      </c>
      <c r="K528">
        <v>50</v>
      </c>
      <c r="L528">
        <v>50</v>
      </c>
      <c r="M528">
        <v>2</v>
      </c>
      <c r="N528" t="s">
        <v>192</v>
      </c>
      <c r="O528" t="s">
        <v>124</v>
      </c>
      <c r="P528" t="s">
        <v>130</v>
      </c>
      <c r="Q528" t="s">
        <v>131</v>
      </c>
      <c r="R528" t="s">
        <v>147</v>
      </c>
      <c r="S528" t="s">
        <v>63</v>
      </c>
      <c r="T528" t="s">
        <v>193</v>
      </c>
      <c r="U528">
        <v>1</v>
      </c>
      <c r="V528" t="s">
        <v>155</v>
      </c>
      <c r="W528" t="s">
        <v>82</v>
      </c>
      <c r="X528" t="s">
        <v>257</v>
      </c>
      <c r="Y528">
        <v>2</v>
      </c>
      <c r="Z528">
        <v>4</v>
      </c>
      <c r="AA528">
        <v>48</v>
      </c>
      <c r="AB528">
        <v>1.2250000000000001</v>
      </c>
      <c r="AC528" t="s">
        <v>155</v>
      </c>
      <c r="AD528">
        <v>3</v>
      </c>
      <c r="AE528">
        <v>2</v>
      </c>
      <c r="AF528">
        <v>0</v>
      </c>
      <c r="AG528">
        <v>3.492</v>
      </c>
      <c r="AH528">
        <v>3.0339999999999998</v>
      </c>
      <c r="AI528">
        <v>1.2210000000000001</v>
      </c>
    </row>
    <row r="529" spans="1:35" x14ac:dyDescent="0.35">
      <c r="A529">
        <v>202</v>
      </c>
      <c r="B529">
        <v>202</v>
      </c>
      <c r="C529" t="s">
        <v>38</v>
      </c>
      <c r="D529" t="s">
        <v>39</v>
      </c>
      <c r="E529">
        <v>3</v>
      </c>
      <c r="F529" t="s">
        <v>373</v>
      </c>
      <c r="G529">
        <v>3</v>
      </c>
      <c r="H529">
        <v>9</v>
      </c>
      <c r="I529">
        <v>2</v>
      </c>
      <c r="J529">
        <v>48</v>
      </c>
      <c r="K529">
        <v>52</v>
      </c>
      <c r="L529">
        <v>52</v>
      </c>
      <c r="M529">
        <v>2</v>
      </c>
      <c r="N529" t="s">
        <v>166</v>
      </c>
      <c r="O529" t="s">
        <v>124</v>
      </c>
      <c r="P529" t="s">
        <v>167</v>
      </c>
      <c r="Q529" t="s">
        <v>168</v>
      </c>
      <c r="R529" t="s">
        <v>150</v>
      </c>
      <c r="S529" t="s">
        <v>53</v>
      </c>
      <c r="T529" t="s">
        <v>169</v>
      </c>
      <c r="U529">
        <v>5</v>
      </c>
      <c r="V529" t="s">
        <v>195</v>
      </c>
      <c r="W529" t="s">
        <v>112</v>
      </c>
      <c r="X529" t="s">
        <v>241</v>
      </c>
      <c r="Y529">
        <v>1</v>
      </c>
      <c r="Z529">
        <v>4</v>
      </c>
      <c r="AA529">
        <v>48</v>
      </c>
      <c r="AB529">
        <v>0.78700000000000003</v>
      </c>
      <c r="AC529" t="s">
        <v>112</v>
      </c>
      <c r="AD529">
        <v>4</v>
      </c>
      <c r="AE529">
        <v>2</v>
      </c>
      <c r="AF529">
        <v>0</v>
      </c>
      <c r="AG529">
        <v>2.7559999999999998</v>
      </c>
      <c r="AH529">
        <v>1.85</v>
      </c>
      <c r="AI529">
        <v>0.78900000000000003</v>
      </c>
    </row>
    <row r="530" spans="1:35" x14ac:dyDescent="0.35">
      <c r="A530">
        <v>202</v>
      </c>
      <c r="B530">
        <v>202</v>
      </c>
      <c r="C530" t="s">
        <v>38</v>
      </c>
      <c r="D530" t="s">
        <v>39</v>
      </c>
      <c r="E530">
        <v>3</v>
      </c>
      <c r="F530" t="s">
        <v>373</v>
      </c>
      <c r="G530">
        <v>3</v>
      </c>
      <c r="H530">
        <v>9</v>
      </c>
      <c r="I530">
        <v>2</v>
      </c>
      <c r="J530">
        <v>49</v>
      </c>
      <c r="K530">
        <v>62</v>
      </c>
      <c r="L530">
        <v>62</v>
      </c>
      <c r="M530">
        <v>2</v>
      </c>
      <c r="N530" t="s">
        <v>239</v>
      </c>
      <c r="O530" t="s">
        <v>201</v>
      </c>
      <c r="P530" t="s">
        <v>202</v>
      </c>
      <c r="Q530" t="s">
        <v>240</v>
      </c>
      <c r="R530" t="s">
        <v>202</v>
      </c>
      <c r="S530" t="s">
        <v>63</v>
      </c>
      <c r="T530" t="s">
        <v>241</v>
      </c>
      <c r="U530">
        <v>1</v>
      </c>
      <c r="V530" t="s">
        <v>210</v>
      </c>
      <c r="W530" t="s">
        <v>120</v>
      </c>
      <c r="X530" t="s">
        <v>128</v>
      </c>
      <c r="Y530">
        <v>2</v>
      </c>
      <c r="Z530">
        <v>4</v>
      </c>
      <c r="AA530">
        <v>48</v>
      </c>
      <c r="AB530">
        <v>1.4370000000000001</v>
      </c>
      <c r="AC530" t="s">
        <v>241</v>
      </c>
      <c r="AD530">
        <v>1</v>
      </c>
      <c r="AE530">
        <v>1</v>
      </c>
      <c r="AF530">
        <v>1</v>
      </c>
      <c r="AG530">
        <v>1.762</v>
      </c>
      <c r="AH530">
        <v>3.0339999999999998</v>
      </c>
      <c r="AI530">
        <v>1.4390000000000001</v>
      </c>
    </row>
    <row r="531" spans="1:35" x14ac:dyDescent="0.35">
      <c r="A531">
        <v>202</v>
      </c>
      <c r="B531">
        <v>202</v>
      </c>
      <c r="C531" t="s">
        <v>38</v>
      </c>
      <c r="D531" t="s">
        <v>39</v>
      </c>
      <c r="E531">
        <v>3</v>
      </c>
      <c r="F531" t="s">
        <v>373</v>
      </c>
      <c r="G531">
        <v>3</v>
      </c>
      <c r="H531">
        <v>9</v>
      </c>
      <c r="I531">
        <v>2</v>
      </c>
      <c r="J531">
        <v>50</v>
      </c>
      <c r="K531">
        <v>30</v>
      </c>
      <c r="L531">
        <v>30</v>
      </c>
      <c r="M531">
        <v>1</v>
      </c>
      <c r="N531" t="s">
        <v>254</v>
      </c>
      <c r="O531" t="s">
        <v>201</v>
      </c>
      <c r="P531" t="s">
        <v>202</v>
      </c>
      <c r="Q531" t="s">
        <v>215</v>
      </c>
      <c r="R531" t="s">
        <v>202</v>
      </c>
      <c r="S531" t="s">
        <v>53</v>
      </c>
      <c r="T531" t="s">
        <v>255</v>
      </c>
      <c r="U531">
        <v>5</v>
      </c>
      <c r="V531" t="s">
        <v>233</v>
      </c>
      <c r="W531" t="s">
        <v>165</v>
      </c>
      <c r="X531" t="s">
        <v>68</v>
      </c>
      <c r="Y531">
        <v>2</v>
      </c>
      <c r="Z531">
        <v>4</v>
      </c>
      <c r="AA531">
        <v>48</v>
      </c>
      <c r="AB531">
        <v>1.577</v>
      </c>
      <c r="AC531" t="s">
        <v>255</v>
      </c>
      <c r="AD531">
        <v>1</v>
      </c>
      <c r="AE531">
        <v>5</v>
      </c>
      <c r="AF531">
        <v>1</v>
      </c>
      <c r="AG531">
        <v>1.671</v>
      </c>
      <c r="AH531">
        <v>3.0339999999999998</v>
      </c>
      <c r="AI531">
        <v>1.571</v>
      </c>
    </row>
    <row r="532" spans="1:35" x14ac:dyDescent="0.35">
      <c r="A532">
        <v>202</v>
      </c>
      <c r="B532">
        <v>202</v>
      </c>
      <c r="C532" t="s">
        <v>38</v>
      </c>
      <c r="D532" t="s">
        <v>39</v>
      </c>
      <c r="E532">
        <v>3</v>
      </c>
      <c r="F532" t="s">
        <v>373</v>
      </c>
      <c r="G532">
        <v>3</v>
      </c>
      <c r="H532">
        <v>9</v>
      </c>
      <c r="I532">
        <v>2</v>
      </c>
      <c r="J532">
        <v>51</v>
      </c>
      <c r="K532">
        <v>34</v>
      </c>
      <c r="L532">
        <v>34</v>
      </c>
      <c r="M532">
        <v>1</v>
      </c>
      <c r="N532" t="s">
        <v>208</v>
      </c>
      <c r="O532" t="s">
        <v>201</v>
      </c>
      <c r="P532" t="s">
        <v>202</v>
      </c>
      <c r="Q532" t="s">
        <v>209</v>
      </c>
      <c r="R532" t="s">
        <v>202</v>
      </c>
      <c r="S532" t="s">
        <v>63</v>
      </c>
      <c r="T532" t="s">
        <v>210</v>
      </c>
      <c r="U532">
        <v>4</v>
      </c>
      <c r="V532" t="s">
        <v>259</v>
      </c>
      <c r="W532" t="s">
        <v>175</v>
      </c>
      <c r="X532" t="s">
        <v>106</v>
      </c>
      <c r="Y532">
        <v>1</v>
      </c>
      <c r="Z532">
        <v>4</v>
      </c>
      <c r="AA532">
        <v>48</v>
      </c>
      <c r="AB532">
        <v>1.0089999999999999</v>
      </c>
      <c r="AC532" t="s">
        <v>210</v>
      </c>
      <c r="AD532">
        <v>1</v>
      </c>
      <c r="AE532">
        <v>4</v>
      </c>
      <c r="AF532">
        <v>1</v>
      </c>
      <c r="AG532">
        <v>2.0640000000000001</v>
      </c>
      <c r="AH532">
        <v>3.0339999999999998</v>
      </c>
      <c r="AI532">
        <v>1.0069999999999999</v>
      </c>
    </row>
    <row r="533" spans="1:35" x14ac:dyDescent="0.35">
      <c r="A533">
        <v>202</v>
      </c>
      <c r="B533">
        <v>202</v>
      </c>
      <c r="C533" t="s">
        <v>38</v>
      </c>
      <c r="D533" t="s">
        <v>39</v>
      </c>
      <c r="E533">
        <v>3</v>
      </c>
      <c r="F533" t="s">
        <v>373</v>
      </c>
      <c r="G533">
        <v>3</v>
      </c>
      <c r="H533">
        <v>9</v>
      </c>
      <c r="I533">
        <v>2</v>
      </c>
      <c r="J533">
        <v>52</v>
      </c>
      <c r="K533">
        <v>70</v>
      </c>
      <c r="L533">
        <v>70</v>
      </c>
      <c r="M533">
        <v>2</v>
      </c>
      <c r="N533" t="s">
        <v>217</v>
      </c>
      <c r="O533" t="s">
        <v>201</v>
      </c>
      <c r="P533" t="s">
        <v>202</v>
      </c>
      <c r="Q533" t="s">
        <v>218</v>
      </c>
      <c r="R533" t="s">
        <v>202</v>
      </c>
      <c r="S533" t="s">
        <v>53</v>
      </c>
      <c r="T533" t="s">
        <v>219</v>
      </c>
      <c r="U533">
        <v>4</v>
      </c>
      <c r="V533" t="s">
        <v>238</v>
      </c>
      <c r="W533" t="s">
        <v>72</v>
      </c>
      <c r="X533" t="s">
        <v>173</v>
      </c>
      <c r="Y533">
        <v>2</v>
      </c>
      <c r="Z533">
        <v>4</v>
      </c>
      <c r="AA533">
        <v>48</v>
      </c>
      <c r="AB533">
        <v>1.415</v>
      </c>
      <c r="AC533" t="s">
        <v>219</v>
      </c>
      <c r="AD533">
        <v>1</v>
      </c>
      <c r="AE533">
        <v>4</v>
      </c>
      <c r="AF533">
        <v>1</v>
      </c>
      <c r="AG533">
        <v>1.202</v>
      </c>
      <c r="AH533">
        <v>2.0499999999999998</v>
      </c>
      <c r="AI533">
        <v>1.4179999999999999</v>
      </c>
    </row>
    <row r="534" spans="1:35" x14ac:dyDescent="0.35">
      <c r="A534">
        <v>202</v>
      </c>
      <c r="B534">
        <v>202</v>
      </c>
      <c r="C534" t="s">
        <v>38</v>
      </c>
      <c r="D534" t="s">
        <v>39</v>
      </c>
      <c r="E534">
        <v>3</v>
      </c>
      <c r="F534" t="s">
        <v>373</v>
      </c>
      <c r="G534">
        <v>3</v>
      </c>
      <c r="H534">
        <v>9</v>
      </c>
      <c r="I534">
        <v>2</v>
      </c>
      <c r="J534">
        <v>53</v>
      </c>
      <c r="K534">
        <v>63</v>
      </c>
      <c r="L534">
        <v>63</v>
      </c>
      <c r="M534">
        <v>2</v>
      </c>
      <c r="N534" t="s">
        <v>223</v>
      </c>
      <c r="O534" t="s">
        <v>201</v>
      </c>
      <c r="P534" t="s">
        <v>202</v>
      </c>
      <c r="Q534" t="s">
        <v>224</v>
      </c>
      <c r="R534" t="s">
        <v>202</v>
      </c>
      <c r="S534" t="s">
        <v>46</v>
      </c>
      <c r="T534" t="s">
        <v>225</v>
      </c>
      <c r="U534">
        <v>1</v>
      </c>
      <c r="V534" t="s">
        <v>222</v>
      </c>
      <c r="W534" t="s">
        <v>114</v>
      </c>
      <c r="X534" t="s">
        <v>179</v>
      </c>
      <c r="Y534">
        <v>2</v>
      </c>
      <c r="Z534">
        <v>4</v>
      </c>
      <c r="AA534">
        <v>48</v>
      </c>
      <c r="AB534">
        <v>1.228</v>
      </c>
      <c r="AC534" t="s">
        <v>225</v>
      </c>
      <c r="AD534">
        <v>1</v>
      </c>
      <c r="AE534">
        <v>1</v>
      </c>
      <c r="AF534">
        <v>1</v>
      </c>
      <c r="AG534">
        <v>2.266</v>
      </c>
      <c r="AH534">
        <v>0.35</v>
      </c>
      <c r="AI534">
        <v>1.2230000000000001</v>
      </c>
    </row>
    <row r="535" spans="1:35" x14ac:dyDescent="0.35">
      <c r="A535">
        <v>202</v>
      </c>
      <c r="B535">
        <v>202</v>
      </c>
      <c r="C535" t="s">
        <v>38</v>
      </c>
      <c r="D535" t="s">
        <v>39</v>
      </c>
      <c r="E535">
        <v>3</v>
      </c>
      <c r="F535" t="s">
        <v>373</v>
      </c>
      <c r="G535">
        <v>3</v>
      </c>
      <c r="H535">
        <v>9</v>
      </c>
      <c r="I535">
        <v>2</v>
      </c>
      <c r="J535">
        <v>54</v>
      </c>
      <c r="K535">
        <v>28</v>
      </c>
      <c r="L535">
        <v>28</v>
      </c>
      <c r="M535">
        <v>1</v>
      </c>
      <c r="N535" t="s">
        <v>246</v>
      </c>
      <c r="O535" t="s">
        <v>201</v>
      </c>
      <c r="P535" t="s">
        <v>202</v>
      </c>
      <c r="Q535" t="s">
        <v>206</v>
      </c>
      <c r="R535" t="s">
        <v>202</v>
      </c>
      <c r="S535" t="s">
        <v>63</v>
      </c>
      <c r="T535" t="s">
        <v>247</v>
      </c>
      <c r="U535">
        <v>1</v>
      </c>
      <c r="V535" t="s">
        <v>216</v>
      </c>
      <c r="W535" t="s">
        <v>145</v>
      </c>
      <c r="X535" t="s">
        <v>82</v>
      </c>
      <c r="Y535">
        <v>2</v>
      </c>
      <c r="Z535">
        <v>4</v>
      </c>
      <c r="AA535">
        <v>48</v>
      </c>
      <c r="AB535">
        <v>1.325</v>
      </c>
      <c r="AC535" t="s">
        <v>145</v>
      </c>
      <c r="AD535">
        <v>4</v>
      </c>
      <c r="AE535">
        <v>5</v>
      </c>
      <c r="AF535">
        <v>0</v>
      </c>
      <c r="AG535">
        <v>0.9</v>
      </c>
      <c r="AH535">
        <v>0.4</v>
      </c>
      <c r="AI535">
        <v>1.3220000000000001</v>
      </c>
    </row>
    <row r="536" spans="1:35" x14ac:dyDescent="0.35">
      <c r="A536">
        <v>202</v>
      </c>
      <c r="B536">
        <v>202</v>
      </c>
      <c r="C536" t="s">
        <v>38</v>
      </c>
      <c r="D536" t="s">
        <v>39</v>
      </c>
      <c r="E536">
        <v>3</v>
      </c>
      <c r="F536" t="s">
        <v>373</v>
      </c>
      <c r="G536">
        <v>3</v>
      </c>
      <c r="H536">
        <v>9</v>
      </c>
      <c r="I536">
        <v>2</v>
      </c>
      <c r="J536">
        <v>55</v>
      </c>
      <c r="K536">
        <v>31</v>
      </c>
      <c r="L536">
        <v>31</v>
      </c>
      <c r="M536">
        <v>1</v>
      </c>
      <c r="N536" t="s">
        <v>248</v>
      </c>
      <c r="O536" t="s">
        <v>201</v>
      </c>
      <c r="P536" t="s">
        <v>202</v>
      </c>
      <c r="Q536" t="s">
        <v>212</v>
      </c>
      <c r="R536" t="s">
        <v>202</v>
      </c>
      <c r="S536" t="s">
        <v>46</v>
      </c>
      <c r="T536" t="s">
        <v>249</v>
      </c>
      <c r="U536">
        <v>4</v>
      </c>
      <c r="V536" t="s">
        <v>213</v>
      </c>
      <c r="W536" t="s">
        <v>193</v>
      </c>
      <c r="X536" t="s">
        <v>64</v>
      </c>
      <c r="Y536">
        <v>1</v>
      </c>
      <c r="Z536">
        <v>4</v>
      </c>
      <c r="AA536">
        <v>48</v>
      </c>
      <c r="AB536">
        <v>1.335</v>
      </c>
      <c r="AC536" t="s">
        <v>249</v>
      </c>
      <c r="AD536">
        <v>1</v>
      </c>
      <c r="AE536">
        <v>4</v>
      </c>
      <c r="AF536">
        <v>1</v>
      </c>
      <c r="AG536">
        <v>2.4089999999999998</v>
      </c>
      <c r="AH536">
        <v>0.35</v>
      </c>
      <c r="AI536">
        <v>1.337</v>
      </c>
    </row>
    <row r="537" spans="1:35" x14ac:dyDescent="0.35">
      <c r="A537">
        <v>202</v>
      </c>
      <c r="B537">
        <v>202</v>
      </c>
      <c r="C537" t="s">
        <v>38</v>
      </c>
      <c r="D537" t="s">
        <v>39</v>
      </c>
      <c r="E537">
        <v>3</v>
      </c>
      <c r="F537" t="s">
        <v>373</v>
      </c>
      <c r="G537">
        <v>3</v>
      </c>
      <c r="H537">
        <v>9</v>
      </c>
      <c r="I537">
        <v>2</v>
      </c>
      <c r="J537">
        <v>56</v>
      </c>
      <c r="K537">
        <v>29</v>
      </c>
      <c r="L537">
        <v>29</v>
      </c>
      <c r="M537">
        <v>1</v>
      </c>
      <c r="N537" t="s">
        <v>214</v>
      </c>
      <c r="O537" t="s">
        <v>201</v>
      </c>
      <c r="P537" t="s">
        <v>202</v>
      </c>
      <c r="Q537" t="s">
        <v>215</v>
      </c>
      <c r="R537" t="s">
        <v>202</v>
      </c>
      <c r="S537" t="s">
        <v>63</v>
      </c>
      <c r="T537" t="s">
        <v>216</v>
      </c>
      <c r="U537">
        <v>4</v>
      </c>
      <c r="V537" t="s">
        <v>255</v>
      </c>
      <c r="W537" t="s">
        <v>88</v>
      </c>
      <c r="X537" t="s">
        <v>159</v>
      </c>
      <c r="Y537">
        <v>1</v>
      </c>
      <c r="Z537">
        <v>4</v>
      </c>
      <c r="AA537">
        <v>48</v>
      </c>
      <c r="AB537">
        <v>1.306</v>
      </c>
      <c r="AC537" t="s">
        <v>159</v>
      </c>
      <c r="AD537">
        <v>4</v>
      </c>
      <c r="AE537">
        <v>5</v>
      </c>
      <c r="AF537">
        <v>0</v>
      </c>
      <c r="AG537">
        <v>0.81699999999999995</v>
      </c>
      <c r="AH537">
        <v>0.33300000000000002</v>
      </c>
      <c r="AI537">
        <v>1.3</v>
      </c>
    </row>
    <row r="538" spans="1:35" x14ac:dyDescent="0.35">
      <c r="A538">
        <v>202</v>
      </c>
      <c r="B538">
        <v>202</v>
      </c>
      <c r="C538" t="s">
        <v>38</v>
      </c>
      <c r="D538" t="s">
        <v>39</v>
      </c>
      <c r="E538">
        <v>3</v>
      </c>
      <c r="F538" t="s">
        <v>373</v>
      </c>
      <c r="G538">
        <v>3</v>
      </c>
      <c r="H538">
        <v>9</v>
      </c>
      <c r="I538">
        <v>2</v>
      </c>
      <c r="J538">
        <v>57</v>
      </c>
      <c r="K538">
        <v>35</v>
      </c>
      <c r="L538">
        <v>35</v>
      </c>
      <c r="M538">
        <v>1</v>
      </c>
      <c r="N538" t="s">
        <v>260</v>
      </c>
      <c r="O538" t="s">
        <v>201</v>
      </c>
      <c r="P538" t="s">
        <v>202</v>
      </c>
      <c r="Q538" t="s">
        <v>232</v>
      </c>
      <c r="R538" t="s">
        <v>202</v>
      </c>
      <c r="S538" t="s">
        <v>81</v>
      </c>
      <c r="T538" t="s">
        <v>261</v>
      </c>
      <c r="U538">
        <v>5</v>
      </c>
      <c r="V538" t="s">
        <v>207</v>
      </c>
      <c r="W538" t="s">
        <v>187</v>
      </c>
      <c r="X538" t="s">
        <v>104</v>
      </c>
      <c r="Y538">
        <v>2</v>
      </c>
      <c r="Z538">
        <v>4</v>
      </c>
      <c r="AA538">
        <v>48</v>
      </c>
      <c r="AB538">
        <v>1.224</v>
      </c>
      <c r="AC538" t="s">
        <v>207</v>
      </c>
      <c r="AD538">
        <v>3</v>
      </c>
      <c r="AE538">
        <v>4</v>
      </c>
      <c r="AF538">
        <v>0</v>
      </c>
      <c r="AG538">
        <v>2.3420000000000001</v>
      </c>
      <c r="AH538">
        <v>3.3000000000000002E-2</v>
      </c>
      <c r="AI538">
        <v>1.224</v>
      </c>
    </row>
    <row r="539" spans="1:35" x14ac:dyDescent="0.35">
      <c r="A539">
        <v>202</v>
      </c>
      <c r="B539">
        <v>202</v>
      </c>
      <c r="C539" t="s">
        <v>38</v>
      </c>
      <c r="D539" t="s">
        <v>39</v>
      </c>
      <c r="E539">
        <v>3</v>
      </c>
      <c r="F539" t="s">
        <v>373</v>
      </c>
      <c r="G539">
        <v>3</v>
      </c>
      <c r="H539">
        <v>9</v>
      </c>
      <c r="I539">
        <v>2</v>
      </c>
      <c r="J539">
        <v>58</v>
      </c>
      <c r="K539">
        <v>27</v>
      </c>
      <c r="L539">
        <v>27</v>
      </c>
      <c r="M539">
        <v>1</v>
      </c>
      <c r="N539" t="s">
        <v>205</v>
      </c>
      <c r="O539" t="s">
        <v>201</v>
      </c>
      <c r="P539" t="s">
        <v>202</v>
      </c>
      <c r="Q539" t="s">
        <v>206</v>
      </c>
      <c r="R539" t="s">
        <v>202</v>
      </c>
      <c r="S539" t="s">
        <v>81</v>
      </c>
      <c r="T539" t="s">
        <v>207</v>
      </c>
      <c r="U539">
        <v>4</v>
      </c>
      <c r="V539" t="s">
        <v>247</v>
      </c>
      <c r="W539" t="s">
        <v>90</v>
      </c>
      <c r="X539" t="s">
        <v>189</v>
      </c>
      <c r="Y539">
        <v>1</v>
      </c>
      <c r="Z539">
        <v>4</v>
      </c>
      <c r="AA539">
        <v>48</v>
      </c>
      <c r="AB539">
        <v>1.367</v>
      </c>
      <c r="AC539" t="s">
        <v>207</v>
      </c>
      <c r="AD539">
        <v>1</v>
      </c>
      <c r="AE539">
        <v>4</v>
      </c>
      <c r="AF539">
        <v>1</v>
      </c>
      <c r="AG539">
        <v>2.048</v>
      </c>
      <c r="AH539">
        <v>0.36599999999999999</v>
      </c>
      <c r="AI539">
        <v>1.3620000000000001</v>
      </c>
    </row>
    <row r="540" spans="1:35" x14ac:dyDescent="0.35">
      <c r="A540">
        <v>202</v>
      </c>
      <c r="B540">
        <v>202</v>
      </c>
      <c r="C540" t="s">
        <v>38</v>
      </c>
      <c r="D540" t="s">
        <v>39</v>
      </c>
      <c r="E540">
        <v>3</v>
      </c>
      <c r="F540" t="s">
        <v>373</v>
      </c>
      <c r="G540">
        <v>3</v>
      </c>
      <c r="H540">
        <v>9</v>
      </c>
      <c r="I540">
        <v>2</v>
      </c>
      <c r="J540">
        <v>59</v>
      </c>
      <c r="K540">
        <v>67</v>
      </c>
      <c r="L540">
        <v>67</v>
      </c>
      <c r="M540">
        <v>2</v>
      </c>
      <c r="N540" t="s">
        <v>226</v>
      </c>
      <c r="O540" t="s">
        <v>201</v>
      </c>
      <c r="P540" t="s">
        <v>202</v>
      </c>
      <c r="Q540" t="s">
        <v>227</v>
      </c>
      <c r="R540" t="s">
        <v>202</v>
      </c>
      <c r="S540" t="s">
        <v>81</v>
      </c>
      <c r="T540" t="s">
        <v>228</v>
      </c>
      <c r="U540">
        <v>2</v>
      </c>
      <c r="V540" t="s">
        <v>243</v>
      </c>
      <c r="W540" t="s">
        <v>96</v>
      </c>
      <c r="X540" t="s">
        <v>169</v>
      </c>
      <c r="Y540">
        <v>1</v>
      </c>
      <c r="Z540">
        <v>4</v>
      </c>
      <c r="AA540">
        <v>48</v>
      </c>
      <c r="AB540">
        <v>1.3169999999999999</v>
      </c>
      <c r="AC540" t="s">
        <v>228</v>
      </c>
      <c r="AD540">
        <v>1</v>
      </c>
      <c r="AE540">
        <v>2</v>
      </c>
      <c r="AF540">
        <v>1</v>
      </c>
      <c r="AG540">
        <v>0.84899999999999998</v>
      </c>
      <c r="AH540">
        <v>4.9000000000000002E-2</v>
      </c>
      <c r="AI540">
        <v>1.319</v>
      </c>
    </row>
    <row r="541" spans="1:35" x14ac:dyDescent="0.35">
      <c r="A541">
        <v>202</v>
      </c>
      <c r="B541">
        <v>202</v>
      </c>
      <c r="C541" t="s">
        <v>38</v>
      </c>
      <c r="D541" t="s">
        <v>39</v>
      </c>
      <c r="E541">
        <v>3</v>
      </c>
      <c r="F541" t="s">
        <v>373</v>
      </c>
      <c r="G541">
        <v>3</v>
      </c>
      <c r="H541">
        <v>9</v>
      </c>
      <c r="I541">
        <v>2</v>
      </c>
      <c r="J541">
        <v>60</v>
      </c>
      <c r="K541">
        <v>65</v>
      </c>
      <c r="L541">
        <v>65</v>
      </c>
      <c r="M541">
        <v>2</v>
      </c>
      <c r="N541" t="s">
        <v>200</v>
      </c>
      <c r="O541" t="s">
        <v>201</v>
      </c>
      <c r="P541" t="s">
        <v>202</v>
      </c>
      <c r="Q541" t="s">
        <v>203</v>
      </c>
      <c r="R541" t="s">
        <v>202</v>
      </c>
      <c r="S541" t="s">
        <v>46</v>
      </c>
      <c r="T541" t="s">
        <v>204</v>
      </c>
      <c r="U541">
        <v>4</v>
      </c>
      <c r="V541" t="s">
        <v>230</v>
      </c>
      <c r="W541" t="s">
        <v>148</v>
      </c>
      <c r="X541" t="s">
        <v>54</v>
      </c>
      <c r="Y541">
        <v>1</v>
      </c>
      <c r="Z541">
        <v>4</v>
      </c>
      <c r="AA541">
        <v>48</v>
      </c>
      <c r="AB541">
        <v>1.3440000000000001</v>
      </c>
      <c r="AC541" t="s">
        <v>204</v>
      </c>
      <c r="AD541">
        <v>1</v>
      </c>
      <c r="AE541">
        <v>4</v>
      </c>
      <c r="AF541">
        <v>1</v>
      </c>
      <c r="AG541">
        <v>1.333</v>
      </c>
      <c r="AH541">
        <v>0.38300000000000001</v>
      </c>
      <c r="AI541">
        <v>1.345</v>
      </c>
    </row>
    <row r="542" spans="1:35" x14ac:dyDescent="0.35">
      <c r="A542">
        <v>202</v>
      </c>
      <c r="B542">
        <v>202</v>
      </c>
      <c r="C542" t="s">
        <v>38</v>
      </c>
      <c r="D542" t="s">
        <v>39</v>
      </c>
      <c r="E542">
        <v>3</v>
      </c>
      <c r="F542" t="s">
        <v>373</v>
      </c>
      <c r="G542">
        <v>3</v>
      </c>
      <c r="H542">
        <v>9</v>
      </c>
      <c r="I542">
        <v>2</v>
      </c>
      <c r="J542">
        <v>61</v>
      </c>
      <c r="K542">
        <v>71</v>
      </c>
      <c r="L542">
        <v>71</v>
      </c>
      <c r="M542">
        <v>2</v>
      </c>
      <c r="N542" t="s">
        <v>234</v>
      </c>
      <c r="O542" t="s">
        <v>201</v>
      </c>
      <c r="P542" t="s">
        <v>202</v>
      </c>
      <c r="Q542" t="s">
        <v>235</v>
      </c>
      <c r="R542" t="s">
        <v>202</v>
      </c>
      <c r="S542" t="s">
        <v>46</v>
      </c>
      <c r="T542" t="s">
        <v>236</v>
      </c>
      <c r="U542">
        <v>1</v>
      </c>
      <c r="V542" t="s">
        <v>204</v>
      </c>
      <c r="W542" t="s">
        <v>191</v>
      </c>
      <c r="X542" t="s">
        <v>86</v>
      </c>
      <c r="Y542">
        <v>2</v>
      </c>
      <c r="Z542">
        <v>4</v>
      </c>
      <c r="AA542">
        <v>48</v>
      </c>
      <c r="AB542">
        <v>1.3340000000000001</v>
      </c>
      <c r="AC542" t="s">
        <v>191</v>
      </c>
      <c r="AD542">
        <v>4</v>
      </c>
      <c r="AE542">
        <v>2</v>
      </c>
      <c r="AF542">
        <v>0</v>
      </c>
      <c r="AG542">
        <v>2.0470000000000002</v>
      </c>
      <c r="AH542">
        <v>0.214</v>
      </c>
      <c r="AI542">
        <v>1.3360000000000001</v>
      </c>
    </row>
    <row r="543" spans="1:35" x14ac:dyDescent="0.35">
      <c r="A543">
        <v>202</v>
      </c>
      <c r="B543">
        <v>202</v>
      </c>
      <c r="C543" t="s">
        <v>38</v>
      </c>
      <c r="D543" t="s">
        <v>39</v>
      </c>
      <c r="E543">
        <v>3</v>
      </c>
      <c r="F543" t="s">
        <v>373</v>
      </c>
      <c r="G543">
        <v>3</v>
      </c>
      <c r="H543">
        <v>9</v>
      </c>
      <c r="I543">
        <v>2</v>
      </c>
      <c r="J543">
        <v>62</v>
      </c>
      <c r="K543">
        <v>69</v>
      </c>
      <c r="L543">
        <v>69</v>
      </c>
      <c r="M543">
        <v>2</v>
      </c>
      <c r="N543" t="s">
        <v>252</v>
      </c>
      <c r="O543" t="s">
        <v>201</v>
      </c>
      <c r="P543" t="s">
        <v>202</v>
      </c>
      <c r="Q543" t="s">
        <v>218</v>
      </c>
      <c r="R543" t="s">
        <v>202</v>
      </c>
      <c r="S543" t="s">
        <v>63</v>
      </c>
      <c r="T543" t="s">
        <v>253</v>
      </c>
      <c r="U543">
        <v>4</v>
      </c>
      <c r="V543" t="s">
        <v>219</v>
      </c>
      <c r="W543" t="s">
        <v>100</v>
      </c>
      <c r="X543" t="s">
        <v>133</v>
      </c>
      <c r="Y543">
        <v>1</v>
      </c>
      <c r="Z543">
        <v>4</v>
      </c>
      <c r="AA543">
        <v>48</v>
      </c>
      <c r="AB543">
        <v>1.145</v>
      </c>
      <c r="AC543" t="s">
        <v>219</v>
      </c>
      <c r="AD543">
        <v>2</v>
      </c>
      <c r="AE543">
        <v>1</v>
      </c>
      <c r="AF543">
        <v>0</v>
      </c>
      <c r="AG543">
        <v>2.649</v>
      </c>
      <c r="AH543">
        <v>0.183</v>
      </c>
      <c r="AI543">
        <v>1.143</v>
      </c>
    </row>
    <row r="544" spans="1:35" x14ac:dyDescent="0.35">
      <c r="A544">
        <v>202</v>
      </c>
      <c r="B544">
        <v>202</v>
      </c>
      <c r="C544" t="s">
        <v>38</v>
      </c>
      <c r="D544" t="s">
        <v>39</v>
      </c>
      <c r="E544">
        <v>3</v>
      </c>
      <c r="F544" t="s">
        <v>373</v>
      </c>
      <c r="G544">
        <v>3</v>
      </c>
      <c r="H544">
        <v>9</v>
      </c>
      <c r="I544">
        <v>2</v>
      </c>
      <c r="J544">
        <v>63</v>
      </c>
      <c r="K544">
        <v>36</v>
      </c>
      <c r="L544">
        <v>36</v>
      </c>
      <c r="M544">
        <v>1</v>
      </c>
      <c r="N544" t="s">
        <v>231</v>
      </c>
      <c r="O544" t="s">
        <v>201</v>
      </c>
      <c r="P544" t="s">
        <v>202</v>
      </c>
      <c r="Q544" t="s">
        <v>232</v>
      </c>
      <c r="R544" t="s">
        <v>202</v>
      </c>
      <c r="S544" t="s">
        <v>53</v>
      </c>
      <c r="T544" t="s">
        <v>233</v>
      </c>
      <c r="U544">
        <v>1</v>
      </c>
      <c r="V544" t="s">
        <v>261</v>
      </c>
      <c r="W544" t="s">
        <v>137</v>
      </c>
      <c r="X544" t="s">
        <v>110</v>
      </c>
      <c r="Y544">
        <v>1</v>
      </c>
      <c r="Z544">
        <v>4</v>
      </c>
      <c r="AA544">
        <v>48</v>
      </c>
      <c r="AB544">
        <v>1.2949999999999999</v>
      </c>
      <c r="AC544" t="s">
        <v>137</v>
      </c>
      <c r="AD544">
        <v>4</v>
      </c>
      <c r="AE544">
        <v>5</v>
      </c>
      <c r="AF544">
        <v>0</v>
      </c>
      <c r="AG544">
        <v>1.2869999999999999</v>
      </c>
      <c r="AH544">
        <v>0.36599999999999999</v>
      </c>
      <c r="AI544">
        <v>1.294</v>
      </c>
    </row>
    <row r="545" spans="1:35" x14ac:dyDescent="0.35">
      <c r="A545">
        <v>202</v>
      </c>
      <c r="B545">
        <v>202</v>
      </c>
      <c r="C545" t="s">
        <v>38</v>
      </c>
      <c r="D545" t="s">
        <v>39</v>
      </c>
      <c r="E545">
        <v>3</v>
      </c>
      <c r="F545" t="s">
        <v>373</v>
      </c>
      <c r="G545">
        <v>3</v>
      </c>
      <c r="H545">
        <v>9</v>
      </c>
      <c r="I545">
        <v>2</v>
      </c>
      <c r="J545">
        <v>64</v>
      </c>
      <c r="K545">
        <v>33</v>
      </c>
      <c r="L545">
        <v>33</v>
      </c>
      <c r="M545">
        <v>1</v>
      </c>
      <c r="N545" t="s">
        <v>258</v>
      </c>
      <c r="O545" t="s">
        <v>201</v>
      </c>
      <c r="P545" t="s">
        <v>202</v>
      </c>
      <c r="Q545" t="s">
        <v>209</v>
      </c>
      <c r="R545" t="s">
        <v>202</v>
      </c>
      <c r="S545" t="s">
        <v>46</v>
      </c>
      <c r="T545" t="s">
        <v>259</v>
      </c>
      <c r="U545">
        <v>5</v>
      </c>
      <c r="V545" t="s">
        <v>249</v>
      </c>
      <c r="W545" t="s">
        <v>94</v>
      </c>
      <c r="X545" t="s">
        <v>183</v>
      </c>
      <c r="Y545">
        <v>2</v>
      </c>
      <c r="Z545">
        <v>4</v>
      </c>
      <c r="AA545">
        <v>48</v>
      </c>
      <c r="AB545">
        <v>1.0640000000000001</v>
      </c>
      <c r="AC545" t="s">
        <v>183</v>
      </c>
      <c r="AD545">
        <v>4</v>
      </c>
      <c r="AE545">
        <v>2</v>
      </c>
      <c r="AF545">
        <v>0</v>
      </c>
      <c r="AG545">
        <v>3.2050000000000001</v>
      </c>
      <c r="AH545">
        <v>0.15</v>
      </c>
      <c r="AI545">
        <v>1.0629999999999999</v>
      </c>
    </row>
    <row r="546" spans="1:35" x14ac:dyDescent="0.35">
      <c r="A546">
        <v>202</v>
      </c>
      <c r="B546">
        <v>202</v>
      </c>
      <c r="C546" t="s">
        <v>38</v>
      </c>
      <c r="D546" t="s">
        <v>39</v>
      </c>
      <c r="E546">
        <v>3</v>
      </c>
      <c r="F546" t="s">
        <v>373</v>
      </c>
      <c r="G546">
        <v>3</v>
      </c>
      <c r="H546">
        <v>9</v>
      </c>
      <c r="I546">
        <v>2</v>
      </c>
      <c r="J546">
        <v>65</v>
      </c>
      <c r="K546">
        <v>66</v>
      </c>
      <c r="L546">
        <v>66</v>
      </c>
      <c r="M546">
        <v>2</v>
      </c>
      <c r="N546" t="s">
        <v>229</v>
      </c>
      <c r="O546" t="s">
        <v>201</v>
      </c>
      <c r="P546" t="s">
        <v>202</v>
      </c>
      <c r="Q546" t="s">
        <v>203</v>
      </c>
      <c r="R546" t="s">
        <v>202</v>
      </c>
      <c r="S546" t="s">
        <v>81</v>
      </c>
      <c r="T546" t="s">
        <v>230</v>
      </c>
      <c r="U546">
        <v>2</v>
      </c>
      <c r="V546" t="s">
        <v>228</v>
      </c>
      <c r="W546" t="s">
        <v>76</v>
      </c>
      <c r="X546" t="s">
        <v>155</v>
      </c>
      <c r="Y546">
        <v>2</v>
      </c>
      <c r="Z546">
        <v>4</v>
      </c>
      <c r="AA546">
        <v>48</v>
      </c>
      <c r="AB546">
        <v>1.327</v>
      </c>
      <c r="AC546" t="s">
        <v>155</v>
      </c>
      <c r="AD546">
        <v>4</v>
      </c>
      <c r="AE546">
        <v>5</v>
      </c>
      <c r="AF546">
        <v>0</v>
      </c>
      <c r="AG546">
        <v>2.5779999999999998</v>
      </c>
      <c r="AH546">
        <v>0.216</v>
      </c>
      <c r="AI546">
        <v>1.33</v>
      </c>
    </row>
    <row r="547" spans="1:35" x14ac:dyDescent="0.35">
      <c r="A547">
        <v>202</v>
      </c>
      <c r="B547">
        <v>202</v>
      </c>
      <c r="C547" t="s">
        <v>38</v>
      </c>
      <c r="D547" t="s">
        <v>39</v>
      </c>
      <c r="E547">
        <v>3</v>
      </c>
      <c r="F547" t="s">
        <v>373</v>
      </c>
      <c r="G547">
        <v>3</v>
      </c>
      <c r="H547">
        <v>9</v>
      </c>
      <c r="I547">
        <v>2</v>
      </c>
      <c r="J547">
        <v>66</v>
      </c>
      <c r="K547">
        <v>61</v>
      </c>
      <c r="L547">
        <v>61</v>
      </c>
      <c r="M547">
        <v>2</v>
      </c>
      <c r="N547" t="s">
        <v>244</v>
      </c>
      <c r="O547" t="s">
        <v>201</v>
      </c>
      <c r="P547" t="s">
        <v>202</v>
      </c>
      <c r="Q547" t="s">
        <v>240</v>
      </c>
      <c r="R547" t="s">
        <v>202</v>
      </c>
      <c r="S547" t="s">
        <v>81</v>
      </c>
      <c r="T547" t="s">
        <v>245</v>
      </c>
      <c r="U547">
        <v>1</v>
      </c>
      <c r="V547" t="s">
        <v>241</v>
      </c>
      <c r="W547" t="s">
        <v>47</v>
      </c>
      <c r="X547" t="s">
        <v>151</v>
      </c>
      <c r="Y547">
        <v>1</v>
      </c>
      <c r="Z547">
        <v>4</v>
      </c>
      <c r="AA547">
        <v>48</v>
      </c>
      <c r="AB547">
        <v>1.5049999999999999</v>
      </c>
      <c r="AC547" t="s">
        <v>47</v>
      </c>
      <c r="AD547">
        <v>4</v>
      </c>
      <c r="AE547">
        <v>4</v>
      </c>
      <c r="AF547">
        <v>0</v>
      </c>
      <c r="AG547">
        <v>2.5329999999999999</v>
      </c>
      <c r="AH547">
        <v>0.3</v>
      </c>
      <c r="AI547">
        <v>1.5049999999999999</v>
      </c>
    </row>
    <row r="548" spans="1:35" x14ac:dyDescent="0.35">
      <c r="A548">
        <v>202</v>
      </c>
      <c r="B548">
        <v>202</v>
      </c>
      <c r="C548" t="s">
        <v>38</v>
      </c>
      <c r="D548" t="s">
        <v>39</v>
      </c>
      <c r="E548">
        <v>3</v>
      </c>
      <c r="F548" t="s">
        <v>373</v>
      </c>
      <c r="G548">
        <v>3</v>
      </c>
      <c r="H548">
        <v>9</v>
      </c>
      <c r="I548">
        <v>2</v>
      </c>
      <c r="J548">
        <v>67</v>
      </c>
      <c r="K548">
        <v>25</v>
      </c>
      <c r="L548">
        <v>25</v>
      </c>
      <c r="M548">
        <v>1</v>
      </c>
      <c r="N548" t="s">
        <v>220</v>
      </c>
      <c r="O548" t="s">
        <v>201</v>
      </c>
      <c r="P548" t="s">
        <v>202</v>
      </c>
      <c r="Q548" t="s">
        <v>221</v>
      </c>
      <c r="R548" t="s">
        <v>202</v>
      </c>
      <c r="S548" t="s">
        <v>46</v>
      </c>
      <c r="T548" t="s">
        <v>222</v>
      </c>
      <c r="U548">
        <v>4</v>
      </c>
      <c r="V548" t="s">
        <v>257</v>
      </c>
      <c r="W548" t="s">
        <v>116</v>
      </c>
      <c r="X548" t="s">
        <v>161</v>
      </c>
      <c r="Y548">
        <v>1</v>
      </c>
      <c r="Z548">
        <v>4</v>
      </c>
      <c r="AA548">
        <v>48</v>
      </c>
      <c r="AB548">
        <v>1.194</v>
      </c>
      <c r="AC548" t="s">
        <v>161</v>
      </c>
      <c r="AD548">
        <v>4</v>
      </c>
      <c r="AE548">
        <v>2</v>
      </c>
      <c r="AF548">
        <v>0</v>
      </c>
      <c r="AG548">
        <v>2.4990000000000001</v>
      </c>
      <c r="AH548">
        <v>0.46600000000000003</v>
      </c>
      <c r="AI548">
        <v>1.198</v>
      </c>
    </row>
    <row r="549" spans="1:35" x14ac:dyDescent="0.35">
      <c r="A549">
        <v>202</v>
      </c>
      <c r="B549">
        <v>202</v>
      </c>
      <c r="C549" t="s">
        <v>38</v>
      </c>
      <c r="D549" t="s">
        <v>39</v>
      </c>
      <c r="E549">
        <v>3</v>
      </c>
      <c r="F549" t="s">
        <v>373</v>
      </c>
      <c r="G549">
        <v>3</v>
      </c>
      <c r="H549">
        <v>9</v>
      </c>
      <c r="I549">
        <v>2</v>
      </c>
      <c r="J549">
        <v>68</v>
      </c>
      <c r="K549">
        <v>64</v>
      </c>
      <c r="L549">
        <v>64</v>
      </c>
      <c r="M549">
        <v>2</v>
      </c>
      <c r="N549" t="s">
        <v>237</v>
      </c>
      <c r="O549" t="s">
        <v>201</v>
      </c>
      <c r="P549" t="s">
        <v>202</v>
      </c>
      <c r="Q549" t="s">
        <v>224</v>
      </c>
      <c r="R549" t="s">
        <v>202</v>
      </c>
      <c r="S549" t="s">
        <v>53</v>
      </c>
      <c r="T549" t="s">
        <v>238</v>
      </c>
      <c r="U549">
        <v>1</v>
      </c>
      <c r="V549" t="s">
        <v>225</v>
      </c>
      <c r="W549" t="s">
        <v>171</v>
      </c>
      <c r="X549" t="s">
        <v>112</v>
      </c>
      <c r="Y549">
        <v>1</v>
      </c>
      <c r="Z549">
        <v>4</v>
      </c>
      <c r="AA549">
        <v>48</v>
      </c>
      <c r="AB549">
        <v>1.226</v>
      </c>
      <c r="AC549" t="s">
        <v>112</v>
      </c>
      <c r="AD549">
        <v>4</v>
      </c>
      <c r="AE549">
        <v>5</v>
      </c>
      <c r="AF549">
        <v>0</v>
      </c>
      <c r="AG549">
        <v>2.23</v>
      </c>
      <c r="AH549">
        <v>0.36599999999999999</v>
      </c>
      <c r="AI549">
        <v>1.2210000000000001</v>
      </c>
    </row>
    <row r="550" spans="1:35" x14ac:dyDescent="0.35">
      <c r="A550">
        <v>202</v>
      </c>
      <c r="B550">
        <v>202</v>
      </c>
      <c r="C550" t="s">
        <v>38</v>
      </c>
      <c r="D550" t="s">
        <v>39</v>
      </c>
      <c r="E550">
        <v>3</v>
      </c>
      <c r="F550" t="s">
        <v>373</v>
      </c>
      <c r="G550">
        <v>3</v>
      </c>
      <c r="H550">
        <v>9</v>
      </c>
      <c r="I550">
        <v>2</v>
      </c>
      <c r="J550">
        <v>69</v>
      </c>
      <c r="K550">
        <v>72</v>
      </c>
      <c r="L550">
        <v>72</v>
      </c>
      <c r="M550">
        <v>2</v>
      </c>
      <c r="N550" t="s">
        <v>250</v>
      </c>
      <c r="O550" t="s">
        <v>201</v>
      </c>
      <c r="P550" t="s">
        <v>202</v>
      </c>
      <c r="Q550" t="s">
        <v>235</v>
      </c>
      <c r="R550" t="s">
        <v>202</v>
      </c>
      <c r="S550" t="s">
        <v>53</v>
      </c>
      <c r="T550" t="s">
        <v>251</v>
      </c>
      <c r="U550">
        <v>2</v>
      </c>
      <c r="V550" t="s">
        <v>236</v>
      </c>
      <c r="W550" t="s">
        <v>141</v>
      </c>
      <c r="X550" t="s">
        <v>122</v>
      </c>
      <c r="Y550">
        <v>1</v>
      </c>
      <c r="Z550">
        <v>4</v>
      </c>
      <c r="AA550">
        <v>48</v>
      </c>
      <c r="AB550">
        <v>1.2589999999999999</v>
      </c>
      <c r="AC550" t="s">
        <v>251</v>
      </c>
      <c r="AD550">
        <v>1</v>
      </c>
      <c r="AE550">
        <v>2</v>
      </c>
      <c r="AF550">
        <v>1</v>
      </c>
      <c r="AG550">
        <v>0.78500000000000003</v>
      </c>
      <c r="AH550">
        <v>3.3000000000000002E-2</v>
      </c>
      <c r="AI550">
        <v>1.2569999999999999</v>
      </c>
    </row>
    <row r="551" spans="1:35" x14ac:dyDescent="0.35">
      <c r="A551">
        <v>202</v>
      </c>
      <c r="B551">
        <v>202</v>
      </c>
      <c r="C551" t="s">
        <v>38</v>
      </c>
      <c r="D551" t="s">
        <v>39</v>
      </c>
      <c r="E551">
        <v>3</v>
      </c>
      <c r="F551" t="s">
        <v>373</v>
      </c>
      <c r="G551">
        <v>3</v>
      </c>
      <c r="H551">
        <v>9</v>
      </c>
      <c r="I551">
        <v>2</v>
      </c>
      <c r="J551">
        <v>70</v>
      </c>
      <c r="K551">
        <v>32</v>
      </c>
      <c r="L551">
        <v>32</v>
      </c>
      <c r="M551">
        <v>1</v>
      </c>
      <c r="N551" t="s">
        <v>211</v>
      </c>
      <c r="O551" t="s">
        <v>201</v>
      </c>
      <c r="P551" t="s">
        <v>202</v>
      </c>
      <c r="Q551" t="s">
        <v>212</v>
      </c>
      <c r="R551" t="s">
        <v>202</v>
      </c>
      <c r="S551" t="s">
        <v>53</v>
      </c>
      <c r="T551" t="s">
        <v>213</v>
      </c>
      <c r="U551">
        <v>1</v>
      </c>
      <c r="V551" t="s">
        <v>251</v>
      </c>
      <c r="W551" t="s">
        <v>195</v>
      </c>
      <c r="X551" t="s">
        <v>58</v>
      </c>
      <c r="Y551">
        <v>2</v>
      </c>
      <c r="Z551">
        <v>4</v>
      </c>
      <c r="AA551">
        <v>48</v>
      </c>
      <c r="AB551">
        <v>1.2649999999999999</v>
      </c>
      <c r="AC551" t="s">
        <v>213</v>
      </c>
      <c r="AD551">
        <v>1</v>
      </c>
      <c r="AE551">
        <v>1</v>
      </c>
      <c r="AF551">
        <v>1</v>
      </c>
      <c r="AG551">
        <v>1.9930000000000001</v>
      </c>
      <c r="AH551">
        <v>0.36599999999999999</v>
      </c>
      <c r="AI551">
        <v>1.26</v>
      </c>
    </row>
    <row r="552" spans="1:35" x14ac:dyDescent="0.35">
      <c r="A552">
        <v>202</v>
      </c>
      <c r="B552">
        <v>202</v>
      </c>
      <c r="C552" t="s">
        <v>38</v>
      </c>
      <c r="D552" t="s">
        <v>39</v>
      </c>
      <c r="E552">
        <v>3</v>
      </c>
      <c r="F552" t="s">
        <v>373</v>
      </c>
      <c r="G552">
        <v>3</v>
      </c>
      <c r="H552">
        <v>9</v>
      </c>
      <c r="I552">
        <v>2</v>
      </c>
      <c r="J552">
        <v>71</v>
      </c>
      <c r="K552">
        <v>26</v>
      </c>
      <c r="L552">
        <v>26</v>
      </c>
      <c r="M552">
        <v>1</v>
      </c>
      <c r="N552" t="s">
        <v>256</v>
      </c>
      <c r="O552" t="s">
        <v>201</v>
      </c>
      <c r="P552" t="s">
        <v>202</v>
      </c>
      <c r="Q552" t="s">
        <v>221</v>
      </c>
      <c r="R552" t="s">
        <v>202</v>
      </c>
      <c r="S552" t="s">
        <v>81</v>
      </c>
      <c r="T552" t="s">
        <v>257</v>
      </c>
      <c r="U552">
        <v>5</v>
      </c>
      <c r="V552" t="s">
        <v>245</v>
      </c>
      <c r="W552" t="s">
        <v>108</v>
      </c>
      <c r="X552" t="s">
        <v>197</v>
      </c>
      <c r="Y552">
        <v>2</v>
      </c>
      <c r="Z552">
        <v>4</v>
      </c>
      <c r="AA552">
        <v>48</v>
      </c>
      <c r="AB552">
        <v>1.216</v>
      </c>
      <c r="AC552" t="s">
        <v>197</v>
      </c>
      <c r="AD552">
        <v>4</v>
      </c>
      <c r="AE552">
        <v>4</v>
      </c>
      <c r="AF552">
        <v>0</v>
      </c>
      <c r="AG552">
        <v>1.8520000000000001</v>
      </c>
      <c r="AH552">
        <v>0.1</v>
      </c>
      <c r="AI552">
        <v>1.2130000000000001</v>
      </c>
    </row>
    <row r="553" spans="1:35" x14ac:dyDescent="0.35">
      <c r="A553">
        <v>202</v>
      </c>
      <c r="B553">
        <v>202</v>
      </c>
      <c r="C553" t="s">
        <v>38</v>
      </c>
      <c r="D553" t="s">
        <v>39</v>
      </c>
      <c r="E553">
        <v>3</v>
      </c>
      <c r="F553" t="s">
        <v>373</v>
      </c>
      <c r="G553">
        <v>3</v>
      </c>
      <c r="H553">
        <v>9</v>
      </c>
      <c r="I553">
        <v>2</v>
      </c>
      <c r="J553">
        <v>72</v>
      </c>
      <c r="K553">
        <v>68</v>
      </c>
      <c r="L553">
        <v>68</v>
      </c>
      <c r="M553">
        <v>2</v>
      </c>
      <c r="N553" t="s">
        <v>242</v>
      </c>
      <c r="O553" t="s">
        <v>201</v>
      </c>
      <c r="P553" t="s">
        <v>202</v>
      </c>
      <c r="Q553" t="s">
        <v>227</v>
      </c>
      <c r="R553" t="s">
        <v>202</v>
      </c>
      <c r="S553" t="s">
        <v>63</v>
      </c>
      <c r="T553" t="s">
        <v>243</v>
      </c>
      <c r="U553">
        <v>1</v>
      </c>
      <c r="V553" t="s">
        <v>253</v>
      </c>
      <c r="W553" t="s">
        <v>199</v>
      </c>
      <c r="X553" t="s">
        <v>118</v>
      </c>
      <c r="Y553">
        <v>2</v>
      </c>
      <c r="Z553">
        <v>4</v>
      </c>
      <c r="AA553">
        <v>48</v>
      </c>
      <c r="AB553">
        <v>1.355</v>
      </c>
      <c r="AC553" t="s">
        <v>199</v>
      </c>
      <c r="AD553">
        <v>4</v>
      </c>
      <c r="AE553">
        <v>5</v>
      </c>
      <c r="AF553">
        <v>0</v>
      </c>
      <c r="AG553">
        <v>1.9410000000000001</v>
      </c>
      <c r="AH553">
        <v>0.46600000000000003</v>
      </c>
      <c r="AI553">
        <v>1.3580000000000001</v>
      </c>
    </row>
    <row r="554" spans="1:35" x14ac:dyDescent="0.35">
      <c r="A554">
        <v>202</v>
      </c>
      <c r="B554">
        <v>202</v>
      </c>
      <c r="C554" t="s">
        <v>38</v>
      </c>
      <c r="D554" t="s">
        <v>39</v>
      </c>
      <c r="E554">
        <v>3</v>
      </c>
      <c r="F554" t="s">
        <v>373</v>
      </c>
      <c r="G554">
        <v>3</v>
      </c>
      <c r="H554">
        <v>9</v>
      </c>
      <c r="I554">
        <v>3</v>
      </c>
      <c r="J554">
        <v>1</v>
      </c>
      <c r="K554">
        <v>9</v>
      </c>
      <c r="L554">
        <v>9</v>
      </c>
      <c r="M554">
        <v>1</v>
      </c>
      <c r="N554" t="s">
        <v>55</v>
      </c>
      <c r="O554" t="s">
        <v>42</v>
      </c>
      <c r="P554" t="s">
        <v>56</v>
      </c>
      <c r="Q554" t="s">
        <v>57</v>
      </c>
      <c r="R554" t="s">
        <v>45</v>
      </c>
      <c r="S554" t="s">
        <v>46</v>
      </c>
      <c r="T554" t="s">
        <v>58</v>
      </c>
      <c r="U554">
        <v>1</v>
      </c>
      <c r="V554" t="s">
        <v>76</v>
      </c>
      <c r="W554" t="s">
        <v>251</v>
      </c>
      <c r="X554" t="s">
        <v>145</v>
      </c>
      <c r="Y554">
        <v>2</v>
      </c>
      <c r="Z554">
        <v>1</v>
      </c>
      <c r="AA554">
        <v>48</v>
      </c>
      <c r="AB554">
        <v>1.1379999999999999</v>
      </c>
      <c r="AC554" t="s">
        <v>58</v>
      </c>
      <c r="AD554">
        <v>1</v>
      </c>
      <c r="AE554">
        <v>1</v>
      </c>
      <c r="AF554">
        <v>1</v>
      </c>
      <c r="AG554">
        <v>2.677</v>
      </c>
      <c r="AH554">
        <v>0.5</v>
      </c>
      <c r="AI554">
        <v>1.135</v>
      </c>
    </row>
    <row r="555" spans="1:35" x14ac:dyDescent="0.35">
      <c r="A555">
        <v>202</v>
      </c>
      <c r="B555">
        <v>202</v>
      </c>
      <c r="C555" t="s">
        <v>38</v>
      </c>
      <c r="D555" t="s">
        <v>39</v>
      </c>
      <c r="E555">
        <v>3</v>
      </c>
      <c r="F555" t="s">
        <v>373</v>
      </c>
      <c r="G555">
        <v>3</v>
      </c>
      <c r="H555">
        <v>9</v>
      </c>
      <c r="I555">
        <v>3</v>
      </c>
      <c r="J555">
        <v>2</v>
      </c>
      <c r="K555">
        <v>48</v>
      </c>
      <c r="L555">
        <v>48</v>
      </c>
      <c r="M555">
        <v>2</v>
      </c>
      <c r="N555" t="s">
        <v>49</v>
      </c>
      <c r="O555" t="s">
        <v>42</v>
      </c>
      <c r="P555" t="s">
        <v>50</v>
      </c>
      <c r="Q555" t="s">
        <v>51</v>
      </c>
      <c r="R555" t="s">
        <v>52</v>
      </c>
      <c r="S555" t="s">
        <v>53</v>
      </c>
      <c r="T555" t="s">
        <v>54</v>
      </c>
      <c r="U555">
        <v>2</v>
      </c>
      <c r="V555" t="s">
        <v>96</v>
      </c>
      <c r="W555" t="s">
        <v>155</v>
      </c>
      <c r="X555" t="s">
        <v>261</v>
      </c>
      <c r="Y555">
        <v>2</v>
      </c>
      <c r="Z555">
        <v>1</v>
      </c>
      <c r="AA555">
        <v>48</v>
      </c>
      <c r="AB555">
        <v>1.135</v>
      </c>
      <c r="AC555" t="s">
        <v>54</v>
      </c>
      <c r="AD555">
        <v>1</v>
      </c>
      <c r="AE555">
        <v>2</v>
      </c>
      <c r="AF555">
        <v>1</v>
      </c>
      <c r="AG555">
        <v>2.2930000000000001</v>
      </c>
      <c r="AH555">
        <v>0.314</v>
      </c>
      <c r="AI555">
        <v>1.139</v>
      </c>
    </row>
    <row r="556" spans="1:35" x14ac:dyDescent="0.35">
      <c r="A556">
        <v>202</v>
      </c>
      <c r="B556">
        <v>202</v>
      </c>
      <c r="C556" t="s">
        <v>38</v>
      </c>
      <c r="D556" t="s">
        <v>39</v>
      </c>
      <c r="E556">
        <v>3</v>
      </c>
      <c r="F556" t="s">
        <v>373</v>
      </c>
      <c r="G556">
        <v>3</v>
      </c>
      <c r="H556">
        <v>9</v>
      </c>
      <c r="I556">
        <v>3</v>
      </c>
      <c r="J556">
        <v>3</v>
      </c>
      <c r="K556">
        <v>42</v>
      </c>
      <c r="L556">
        <v>42</v>
      </c>
      <c r="M556">
        <v>2</v>
      </c>
      <c r="N556" t="s">
        <v>113</v>
      </c>
      <c r="O556" t="s">
        <v>42</v>
      </c>
      <c r="P556" t="s">
        <v>102</v>
      </c>
      <c r="Q556" t="s">
        <v>103</v>
      </c>
      <c r="R556" t="s">
        <v>80</v>
      </c>
      <c r="S556" t="s">
        <v>81</v>
      </c>
      <c r="T556" t="s">
        <v>114</v>
      </c>
      <c r="U556">
        <v>4</v>
      </c>
      <c r="V556" t="s">
        <v>104</v>
      </c>
      <c r="W556" t="s">
        <v>197</v>
      </c>
      <c r="X556" t="s">
        <v>247</v>
      </c>
      <c r="Y556">
        <v>1</v>
      </c>
      <c r="Z556">
        <v>1</v>
      </c>
      <c r="AA556">
        <v>48</v>
      </c>
      <c r="AB556">
        <v>1.204</v>
      </c>
      <c r="AC556" t="s">
        <v>114</v>
      </c>
      <c r="AD556">
        <v>1</v>
      </c>
      <c r="AE556">
        <v>4</v>
      </c>
      <c r="AF556">
        <v>1</v>
      </c>
      <c r="AG556">
        <v>0.67200000000000004</v>
      </c>
      <c r="AH556">
        <v>0.36599999999999999</v>
      </c>
      <c r="AI556">
        <v>1.202</v>
      </c>
    </row>
    <row r="557" spans="1:35" x14ac:dyDescent="0.35">
      <c r="A557">
        <v>202</v>
      </c>
      <c r="B557">
        <v>202</v>
      </c>
      <c r="C557" t="s">
        <v>38</v>
      </c>
      <c r="D557" t="s">
        <v>39</v>
      </c>
      <c r="E557">
        <v>3</v>
      </c>
      <c r="F557" t="s">
        <v>373</v>
      </c>
      <c r="G557">
        <v>3</v>
      </c>
      <c r="H557">
        <v>9</v>
      </c>
      <c r="I557">
        <v>3</v>
      </c>
      <c r="J557">
        <v>4</v>
      </c>
      <c r="K557">
        <v>7</v>
      </c>
      <c r="L557">
        <v>7</v>
      </c>
      <c r="M557">
        <v>1</v>
      </c>
      <c r="N557" t="s">
        <v>41</v>
      </c>
      <c r="O557" t="s">
        <v>42</v>
      </c>
      <c r="P557" t="s">
        <v>43</v>
      </c>
      <c r="Q557" t="s">
        <v>44</v>
      </c>
      <c r="R557" t="s">
        <v>45</v>
      </c>
      <c r="S557" t="s">
        <v>46</v>
      </c>
      <c r="T557" t="s">
        <v>47</v>
      </c>
      <c r="U557">
        <v>4</v>
      </c>
      <c r="V557" t="s">
        <v>118</v>
      </c>
      <c r="W557" t="s">
        <v>161</v>
      </c>
      <c r="X557" t="s">
        <v>243</v>
      </c>
      <c r="Y557">
        <v>1</v>
      </c>
      <c r="Z557">
        <v>1</v>
      </c>
      <c r="AA557">
        <v>48</v>
      </c>
      <c r="AB557">
        <v>1.3180000000000001</v>
      </c>
      <c r="AC557" t="s">
        <v>47</v>
      </c>
      <c r="AD557">
        <v>1</v>
      </c>
      <c r="AE557">
        <v>4</v>
      </c>
      <c r="AF557">
        <v>1</v>
      </c>
      <c r="AG557">
        <v>1.169</v>
      </c>
      <c r="AH557">
        <v>0.249</v>
      </c>
      <c r="AI557">
        <v>1.3149999999999999</v>
      </c>
    </row>
    <row r="558" spans="1:35" x14ac:dyDescent="0.35">
      <c r="A558">
        <v>202</v>
      </c>
      <c r="B558">
        <v>202</v>
      </c>
      <c r="C558" t="s">
        <v>38</v>
      </c>
      <c r="D558" t="s">
        <v>39</v>
      </c>
      <c r="E558">
        <v>3</v>
      </c>
      <c r="F558" t="s">
        <v>373</v>
      </c>
      <c r="G558">
        <v>3</v>
      </c>
      <c r="H558">
        <v>9</v>
      </c>
      <c r="I558">
        <v>3</v>
      </c>
      <c r="J558">
        <v>5</v>
      </c>
      <c r="K558">
        <v>43</v>
      </c>
      <c r="L558">
        <v>43</v>
      </c>
      <c r="M558">
        <v>2</v>
      </c>
      <c r="N558" t="s">
        <v>111</v>
      </c>
      <c r="O558" t="s">
        <v>42</v>
      </c>
      <c r="P558" t="s">
        <v>92</v>
      </c>
      <c r="Q558" t="s">
        <v>93</v>
      </c>
      <c r="R558" t="s">
        <v>80</v>
      </c>
      <c r="S558" t="s">
        <v>81</v>
      </c>
      <c r="T558" t="s">
        <v>112</v>
      </c>
      <c r="U558">
        <v>4</v>
      </c>
      <c r="V558" t="s">
        <v>120</v>
      </c>
      <c r="W558" t="s">
        <v>128</v>
      </c>
      <c r="X558" t="s">
        <v>259</v>
      </c>
      <c r="Y558">
        <v>2</v>
      </c>
      <c r="Z558">
        <v>1</v>
      </c>
      <c r="AA558">
        <v>48</v>
      </c>
      <c r="AB558">
        <v>1.4179999999999999</v>
      </c>
      <c r="AC558" t="s">
        <v>112</v>
      </c>
      <c r="AD558">
        <v>1</v>
      </c>
      <c r="AE558">
        <v>4</v>
      </c>
      <c r="AF558">
        <v>1</v>
      </c>
      <c r="AG558">
        <v>3.1339999999999999</v>
      </c>
      <c r="AH558">
        <v>0.26600000000000001</v>
      </c>
      <c r="AI558">
        <v>1.417</v>
      </c>
    </row>
    <row r="559" spans="1:35" x14ac:dyDescent="0.35">
      <c r="A559">
        <v>202</v>
      </c>
      <c r="B559">
        <v>202</v>
      </c>
      <c r="C559" t="s">
        <v>38</v>
      </c>
      <c r="D559" t="s">
        <v>39</v>
      </c>
      <c r="E559">
        <v>3</v>
      </c>
      <c r="F559" t="s">
        <v>373</v>
      </c>
      <c r="G559">
        <v>3</v>
      </c>
      <c r="H559">
        <v>9</v>
      </c>
      <c r="I559">
        <v>3</v>
      </c>
      <c r="J559">
        <v>6</v>
      </c>
      <c r="K559">
        <v>12</v>
      </c>
      <c r="L559">
        <v>12</v>
      </c>
      <c r="M559">
        <v>1</v>
      </c>
      <c r="N559" t="s">
        <v>95</v>
      </c>
      <c r="O559" t="s">
        <v>42</v>
      </c>
      <c r="P559" t="s">
        <v>78</v>
      </c>
      <c r="Q559" t="s">
        <v>79</v>
      </c>
      <c r="R559" t="s">
        <v>52</v>
      </c>
      <c r="S559" t="s">
        <v>53</v>
      </c>
      <c r="T559" t="s">
        <v>96</v>
      </c>
      <c r="U559">
        <v>5</v>
      </c>
      <c r="V559" t="s">
        <v>82</v>
      </c>
      <c r="W559" t="s">
        <v>210</v>
      </c>
      <c r="X559" t="s">
        <v>137</v>
      </c>
      <c r="Y559">
        <v>1</v>
      </c>
      <c r="Z559">
        <v>1</v>
      </c>
      <c r="AA559">
        <v>48</v>
      </c>
      <c r="AB559">
        <v>0.98399999999999999</v>
      </c>
      <c r="AC559" t="s">
        <v>96</v>
      </c>
      <c r="AD559">
        <v>1</v>
      </c>
      <c r="AE559">
        <v>5</v>
      </c>
      <c r="AF559">
        <v>1</v>
      </c>
      <c r="AG559">
        <v>1.6759999999999999</v>
      </c>
      <c r="AH559">
        <v>0.29799999999999999</v>
      </c>
      <c r="AI559">
        <v>0.99</v>
      </c>
    </row>
    <row r="560" spans="1:35" x14ac:dyDescent="0.35">
      <c r="A560">
        <v>202</v>
      </c>
      <c r="B560">
        <v>202</v>
      </c>
      <c r="C560" t="s">
        <v>38</v>
      </c>
      <c r="D560" t="s">
        <v>39</v>
      </c>
      <c r="E560">
        <v>3</v>
      </c>
      <c r="F560" t="s">
        <v>373</v>
      </c>
      <c r="G560">
        <v>3</v>
      </c>
      <c r="H560">
        <v>9</v>
      </c>
      <c r="I560">
        <v>3</v>
      </c>
      <c r="J560">
        <v>7</v>
      </c>
      <c r="K560">
        <v>5</v>
      </c>
      <c r="L560">
        <v>5</v>
      </c>
      <c r="M560">
        <v>1</v>
      </c>
      <c r="N560" t="s">
        <v>59</v>
      </c>
      <c r="O560" t="s">
        <v>42</v>
      </c>
      <c r="P560" t="s">
        <v>60</v>
      </c>
      <c r="Q560" t="s">
        <v>61</v>
      </c>
      <c r="R560" t="s">
        <v>62</v>
      </c>
      <c r="S560" t="s">
        <v>63</v>
      </c>
      <c r="T560" t="s">
        <v>64</v>
      </c>
      <c r="U560">
        <v>5</v>
      </c>
      <c r="V560" t="s">
        <v>94</v>
      </c>
      <c r="W560" t="s">
        <v>173</v>
      </c>
      <c r="X560" t="s">
        <v>257</v>
      </c>
      <c r="Y560">
        <v>2</v>
      </c>
      <c r="Z560">
        <v>1</v>
      </c>
      <c r="AA560">
        <v>48</v>
      </c>
      <c r="AB560">
        <v>1.484</v>
      </c>
      <c r="AC560" t="s">
        <v>64</v>
      </c>
      <c r="AD560">
        <v>1</v>
      </c>
      <c r="AE560">
        <v>5</v>
      </c>
      <c r="AF560">
        <v>1</v>
      </c>
      <c r="AG560">
        <v>1.0760000000000001</v>
      </c>
      <c r="AH560">
        <v>0.25</v>
      </c>
      <c r="AI560">
        <v>1.48</v>
      </c>
    </row>
    <row r="561" spans="1:35" x14ac:dyDescent="0.35">
      <c r="A561">
        <v>202</v>
      </c>
      <c r="B561">
        <v>202</v>
      </c>
      <c r="C561" t="s">
        <v>38</v>
      </c>
      <c r="D561" t="s">
        <v>39</v>
      </c>
      <c r="E561">
        <v>3</v>
      </c>
      <c r="F561" t="s">
        <v>373</v>
      </c>
      <c r="G561">
        <v>3</v>
      </c>
      <c r="H561">
        <v>9</v>
      </c>
      <c r="I561">
        <v>3</v>
      </c>
      <c r="J561">
        <v>8</v>
      </c>
      <c r="K561">
        <v>1</v>
      </c>
      <c r="L561">
        <v>1</v>
      </c>
      <c r="M561">
        <v>1</v>
      </c>
      <c r="N561" t="s">
        <v>109</v>
      </c>
      <c r="O561" t="s">
        <v>42</v>
      </c>
      <c r="P561" t="s">
        <v>98</v>
      </c>
      <c r="Q561" t="s">
        <v>99</v>
      </c>
      <c r="R561" t="s">
        <v>45</v>
      </c>
      <c r="S561" t="s">
        <v>46</v>
      </c>
      <c r="T561" t="s">
        <v>110</v>
      </c>
      <c r="U561">
        <v>4</v>
      </c>
      <c r="V561" t="s">
        <v>88</v>
      </c>
      <c r="W561" t="s">
        <v>169</v>
      </c>
      <c r="X561" t="s">
        <v>219</v>
      </c>
      <c r="Y561">
        <v>2</v>
      </c>
      <c r="Z561">
        <v>1</v>
      </c>
      <c r="AA561">
        <v>48</v>
      </c>
      <c r="AB561">
        <v>1.2529999999999999</v>
      </c>
      <c r="AC561" t="s">
        <v>48</v>
      </c>
      <c r="AD561">
        <v>0</v>
      </c>
      <c r="AE561">
        <v>0</v>
      </c>
      <c r="AF561">
        <v>0</v>
      </c>
      <c r="AG561">
        <v>-1</v>
      </c>
      <c r="AH561">
        <v>0.35</v>
      </c>
      <c r="AI561">
        <v>1.2529999999999999</v>
      </c>
    </row>
    <row r="562" spans="1:35" x14ac:dyDescent="0.35">
      <c r="A562">
        <v>202</v>
      </c>
      <c r="B562">
        <v>202</v>
      </c>
      <c r="C562" t="s">
        <v>38</v>
      </c>
      <c r="D562" t="s">
        <v>39</v>
      </c>
      <c r="E562">
        <v>3</v>
      </c>
      <c r="F562" t="s">
        <v>373</v>
      </c>
      <c r="G562">
        <v>3</v>
      </c>
      <c r="H562">
        <v>9</v>
      </c>
      <c r="I562">
        <v>3</v>
      </c>
      <c r="J562">
        <v>9</v>
      </c>
      <c r="K562">
        <v>39</v>
      </c>
      <c r="L562">
        <v>39</v>
      </c>
      <c r="M562">
        <v>2</v>
      </c>
      <c r="N562" t="s">
        <v>73</v>
      </c>
      <c r="O562" t="s">
        <v>42</v>
      </c>
      <c r="P562" t="s">
        <v>74</v>
      </c>
      <c r="Q562" t="s">
        <v>75</v>
      </c>
      <c r="R562" t="s">
        <v>45</v>
      </c>
      <c r="S562" t="s">
        <v>46</v>
      </c>
      <c r="T562" t="s">
        <v>76</v>
      </c>
      <c r="U562">
        <v>5</v>
      </c>
      <c r="V562" t="s">
        <v>106</v>
      </c>
      <c r="W562" t="s">
        <v>245</v>
      </c>
      <c r="X562" t="s">
        <v>165</v>
      </c>
      <c r="Y562">
        <v>1</v>
      </c>
      <c r="Z562">
        <v>1</v>
      </c>
      <c r="AA562">
        <v>48</v>
      </c>
      <c r="AB562">
        <v>1.075</v>
      </c>
      <c r="AC562" t="s">
        <v>106</v>
      </c>
      <c r="AD562">
        <v>2</v>
      </c>
      <c r="AE562">
        <v>1</v>
      </c>
      <c r="AF562">
        <v>0</v>
      </c>
      <c r="AG562">
        <v>2.282</v>
      </c>
      <c r="AH562">
        <v>0.315</v>
      </c>
      <c r="AI562">
        <v>1.071</v>
      </c>
    </row>
    <row r="563" spans="1:35" x14ac:dyDescent="0.35">
      <c r="A563">
        <v>202</v>
      </c>
      <c r="B563">
        <v>202</v>
      </c>
      <c r="C563" t="s">
        <v>38</v>
      </c>
      <c r="D563" t="s">
        <v>39</v>
      </c>
      <c r="E563">
        <v>3</v>
      </c>
      <c r="F563" t="s">
        <v>373</v>
      </c>
      <c r="G563">
        <v>3</v>
      </c>
      <c r="H563">
        <v>9</v>
      </c>
      <c r="I563">
        <v>3</v>
      </c>
      <c r="J563">
        <v>10</v>
      </c>
      <c r="K563">
        <v>46</v>
      </c>
      <c r="L563">
        <v>46</v>
      </c>
      <c r="M563">
        <v>2</v>
      </c>
      <c r="N563" t="s">
        <v>115</v>
      </c>
      <c r="O563" t="s">
        <v>42</v>
      </c>
      <c r="P563" t="s">
        <v>84</v>
      </c>
      <c r="Q563" t="s">
        <v>85</v>
      </c>
      <c r="R563" t="s">
        <v>52</v>
      </c>
      <c r="S563" t="s">
        <v>53</v>
      </c>
      <c r="T563" t="s">
        <v>116</v>
      </c>
      <c r="U563">
        <v>4</v>
      </c>
      <c r="V563" t="s">
        <v>86</v>
      </c>
      <c r="W563" t="s">
        <v>133</v>
      </c>
      <c r="X563" t="s">
        <v>236</v>
      </c>
      <c r="Y563">
        <v>1</v>
      </c>
      <c r="Z563">
        <v>1</v>
      </c>
      <c r="AA563">
        <v>48</v>
      </c>
      <c r="AB563">
        <v>1.3859999999999999</v>
      </c>
      <c r="AC563" t="s">
        <v>116</v>
      </c>
      <c r="AD563">
        <v>1</v>
      </c>
      <c r="AE563">
        <v>4</v>
      </c>
      <c r="AF563">
        <v>1</v>
      </c>
      <c r="AG563">
        <v>1.4490000000000001</v>
      </c>
      <c r="AH563">
        <v>0.26600000000000001</v>
      </c>
      <c r="AI563">
        <v>1.3879999999999999</v>
      </c>
    </row>
    <row r="564" spans="1:35" x14ac:dyDescent="0.35">
      <c r="A564">
        <v>202</v>
      </c>
      <c r="B564">
        <v>202</v>
      </c>
      <c r="C564" t="s">
        <v>38</v>
      </c>
      <c r="D564" t="s">
        <v>39</v>
      </c>
      <c r="E564">
        <v>3</v>
      </c>
      <c r="F564" t="s">
        <v>373</v>
      </c>
      <c r="G564">
        <v>3</v>
      </c>
      <c r="H564">
        <v>9</v>
      </c>
      <c r="I564">
        <v>3</v>
      </c>
      <c r="J564">
        <v>11</v>
      </c>
      <c r="K564">
        <v>40</v>
      </c>
      <c r="L564">
        <v>40</v>
      </c>
      <c r="M564">
        <v>2</v>
      </c>
      <c r="N564" t="s">
        <v>105</v>
      </c>
      <c r="O564" t="s">
        <v>42</v>
      </c>
      <c r="P564" t="s">
        <v>74</v>
      </c>
      <c r="Q564" t="s">
        <v>75</v>
      </c>
      <c r="R564" t="s">
        <v>52</v>
      </c>
      <c r="S564" t="s">
        <v>53</v>
      </c>
      <c r="T564" t="s">
        <v>106</v>
      </c>
      <c r="U564">
        <v>1</v>
      </c>
      <c r="V564" t="s">
        <v>90</v>
      </c>
      <c r="W564" t="s">
        <v>183</v>
      </c>
      <c r="X564" t="s">
        <v>241</v>
      </c>
      <c r="Y564">
        <v>2</v>
      </c>
      <c r="Z564">
        <v>1</v>
      </c>
      <c r="AA564">
        <v>48</v>
      </c>
      <c r="AB564">
        <v>1.2869999999999999</v>
      </c>
      <c r="AC564" t="s">
        <v>90</v>
      </c>
      <c r="AD564">
        <v>3</v>
      </c>
      <c r="AE564">
        <v>5</v>
      </c>
      <c r="AF564">
        <v>0</v>
      </c>
      <c r="AG564">
        <v>1.476</v>
      </c>
      <c r="AH564">
        <v>9.8000000000000004E-2</v>
      </c>
      <c r="AI564">
        <v>1.2869999999999999</v>
      </c>
    </row>
    <row r="565" spans="1:35" x14ac:dyDescent="0.35">
      <c r="A565">
        <v>202</v>
      </c>
      <c r="B565">
        <v>202</v>
      </c>
      <c r="C565" t="s">
        <v>38</v>
      </c>
      <c r="D565" t="s">
        <v>39</v>
      </c>
      <c r="E565">
        <v>3</v>
      </c>
      <c r="F565" t="s">
        <v>373</v>
      </c>
      <c r="G565">
        <v>3</v>
      </c>
      <c r="H565">
        <v>9</v>
      </c>
      <c r="I565">
        <v>3</v>
      </c>
      <c r="J565">
        <v>12</v>
      </c>
      <c r="K565">
        <v>10</v>
      </c>
      <c r="L565">
        <v>10</v>
      </c>
      <c r="M565">
        <v>1</v>
      </c>
      <c r="N565" t="s">
        <v>107</v>
      </c>
      <c r="O565" t="s">
        <v>42</v>
      </c>
      <c r="P565" t="s">
        <v>56</v>
      </c>
      <c r="Q565" t="s">
        <v>57</v>
      </c>
      <c r="R565" t="s">
        <v>62</v>
      </c>
      <c r="S565" t="s">
        <v>63</v>
      </c>
      <c r="T565" t="s">
        <v>108</v>
      </c>
      <c r="U565">
        <v>4</v>
      </c>
      <c r="V565" t="s">
        <v>58</v>
      </c>
      <c r="W565" t="s">
        <v>207</v>
      </c>
      <c r="X565" t="s">
        <v>175</v>
      </c>
      <c r="Y565">
        <v>1</v>
      </c>
      <c r="Z565">
        <v>1</v>
      </c>
      <c r="AA565">
        <v>48</v>
      </c>
      <c r="AB565">
        <v>1.2569999999999999</v>
      </c>
      <c r="AC565" t="s">
        <v>58</v>
      </c>
      <c r="AD565">
        <v>2</v>
      </c>
      <c r="AE565">
        <v>5</v>
      </c>
      <c r="AF565">
        <v>0</v>
      </c>
      <c r="AG565">
        <v>1.23</v>
      </c>
      <c r="AH565">
        <v>0.36599999999999999</v>
      </c>
      <c r="AI565">
        <v>1.2529999999999999</v>
      </c>
    </row>
    <row r="566" spans="1:35" x14ac:dyDescent="0.35">
      <c r="A566">
        <v>202</v>
      </c>
      <c r="B566">
        <v>202</v>
      </c>
      <c r="C566" t="s">
        <v>38</v>
      </c>
      <c r="D566" t="s">
        <v>39</v>
      </c>
      <c r="E566">
        <v>3</v>
      </c>
      <c r="F566" t="s">
        <v>373</v>
      </c>
      <c r="G566">
        <v>3</v>
      </c>
      <c r="H566">
        <v>9</v>
      </c>
      <c r="I566">
        <v>3</v>
      </c>
      <c r="J566">
        <v>13</v>
      </c>
      <c r="K566">
        <v>45</v>
      </c>
      <c r="L566">
        <v>45</v>
      </c>
      <c r="M566">
        <v>2</v>
      </c>
      <c r="N566" t="s">
        <v>83</v>
      </c>
      <c r="O566" t="s">
        <v>42</v>
      </c>
      <c r="P566" t="s">
        <v>84</v>
      </c>
      <c r="Q566" t="s">
        <v>85</v>
      </c>
      <c r="R566" t="s">
        <v>62</v>
      </c>
      <c r="S566" t="s">
        <v>63</v>
      </c>
      <c r="T566" t="s">
        <v>86</v>
      </c>
      <c r="U566">
        <v>2</v>
      </c>
      <c r="V566" t="s">
        <v>72</v>
      </c>
      <c r="W566" t="s">
        <v>159</v>
      </c>
      <c r="X566" t="s">
        <v>255</v>
      </c>
      <c r="Y566">
        <v>2</v>
      </c>
      <c r="Z566">
        <v>1</v>
      </c>
      <c r="AA566">
        <v>48</v>
      </c>
      <c r="AB566">
        <v>1.375</v>
      </c>
      <c r="AC566" t="s">
        <v>86</v>
      </c>
      <c r="AD566">
        <v>1</v>
      </c>
      <c r="AE566">
        <v>2</v>
      </c>
      <c r="AF566">
        <v>1</v>
      </c>
      <c r="AG566">
        <v>3.202</v>
      </c>
      <c r="AH566">
        <v>0.45</v>
      </c>
      <c r="AI566">
        <v>1.375</v>
      </c>
    </row>
    <row r="567" spans="1:35" x14ac:dyDescent="0.35">
      <c r="A567">
        <v>202</v>
      </c>
      <c r="B567">
        <v>202</v>
      </c>
      <c r="C567" t="s">
        <v>38</v>
      </c>
      <c r="D567" t="s">
        <v>39</v>
      </c>
      <c r="E567">
        <v>3</v>
      </c>
      <c r="F567" t="s">
        <v>373</v>
      </c>
      <c r="G567">
        <v>3</v>
      </c>
      <c r="H567">
        <v>9</v>
      </c>
      <c r="I567">
        <v>3</v>
      </c>
      <c r="J567">
        <v>14</v>
      </c>
      <c r="K567">
        <v>38</v>
      </c>
      <c r="L567">
        <v>38</v>
      </c>
      <c r="M567">
        <v>2</v>
      </c>
      <c r="N567" t="s">
        <v>65</v>
      </c>
      <c r="O567" t="s">
        <v>42</v>
      </c>
      <c r="P567" t="s">
        <v>66</v>
      </c>
      <c r="Q567" t="s">
        <v>67</v>
      </c>
      <c r="R567" t="s">
        <v>62</v>
      </c>
      <c r="S567" t="s">
        <v>63</v>
      </c>
      <c r="T567" t="s">
        <v>68</v>
      </c>
      <c r="U567">
        <v>2</v>
      </c>
      <c r="V567" t="s">
        <v>108</v>
      </c>
      <c r="W567" t="s">
        <v>151</v>
      </c>
      <c r="X567" t="s">
        <v>213</v>
      </c>
      <c r="Y567">
        <v>2</v>
      </c>
      <c r="Z567">
        <v>1</v>
      </c>
      <c r="AA567">
        <v>48</v>
      </c>
      <c r="AB567">
        <v>1.224</v>
      </c>
      <c r="AC567" t="s">
        <v>213</v>
      </c>
      <c r="AD567">
        <v>4</v>
      </c>
      <c r="AE567">
        <v>4</v>
      </c>
      <c r="AF567">
        <v>0</v>
      </c>
      <c r="AG567">
        <v>3.03</v>
      </c>
      <c r="AH567">
        <v>0.41599999999999998</v>
      </c>
      <c r="AI567">
        <v>1.228</v>
      </c>
    </row>
    <row r="568" spans="1:35" x14ac:dyDescent="0.35">
      <c r="A568">
        <v>202</v>
      </c>
      <c r="B568">
        <v>202</v>
      </c>
      <c r="C568" t="s">
        <v>38</v>
      </c>
      <c r="D568" t="s">
        <v>39</v>
      </c>
      <c r="E568">
        <v>3</v>
      </c>
      <c r="F568" t="s">
        <v>373</v>
      </c>
      <c r="G568">
        <v>3</v>
      </c>
      <c r="H568">
        <v>9</v>
      </c>
      <c r="I568">
        <v>3</v>
      </c>
      <c r="J568">
        <v>15</v>
      </c>
      <c r="K568">
        <v>4</v>
      </c>
      <c r="L568">
        <v>4</v>
      </c>
      <c r="M568">
        <v>1</v>
      </c>
      <c r="N568" t="s">
        <v>69</v>
      </c>
      <c r="O568" t="s">
        <v>42</v>
      </c>
      <c r="P568" t="s">
        <v>70</v>
      </c>
      <c r="Q568" t="s">
        <v>71</v>
      </c>
      <c r="R568" t="s">
        <v>62</v>
      </c>
      <c r="S568" t="s">
        <v>63</v>
      </c>
      <c r="T568" t="s">
        <v>72</v>
      </c>
      <c r="U568">
        <v>2</v>
      </c>
      <c r="V568" t="s">
        <v>122</v>
      </c>
      <c r="W568" t="s">
        <v>222</v>
      </c>
      <c r="X568" t="s">
        <v>199</v>
      </c>
      <c r="Y568">
        <v>1</v>
      </c>
      <c r="Z568">
        <v>1</v>
      </c>
      <c r="AA568">
        <v>48</v>
      </c>
      <c r="AB568">
        <v>1.6950000000000001</v>
      </c>
      <c r="AC568" t="s">
        <v>72</v>
      </c>
      <c r="AD568">
        <v>1</v>
      </c>
      <c r="AE568">
        <v>2</v>
      </c>
      <c r="AF568">
        <v>1</v>
      </c>
      <c r="AG568">
        <v>2.7410000000000001</v>
      </c>
      <c r="AH568">
        <v>0.33300000000000002</v>
      </c>
      <c r="AI568">
        <v>1.6990000000000001</v>
      </c>
    </row>
    <row r="569" spans="1:35" x14ac:dyDescent="0.35">
      <c r="A569">
        <v>202</v>
      </c>
      <c r="B569">
        <v>202</v>
      </c>
      <c r="C569" t="s">
        <v>38</v>
      </c>
      <c r="D569" t="s">
        <v>39</v>
      </c>
      <c r="E569">
        <v>3</v>
      </c>
      <c r="F569" t="s">
        <v>373</v>
      </c>
      <c r="G569">
        <v>3</v>
      </c>
      <c r="H569">
        <v>9</v>
      </c>
      <c r="I569">
        <v>3</v>
      </c>
      <c r="J569">
        <v>16</v>
      </c>
      <c r="K569">
        <v>8</v>
      </c>
      <c r="L569">
        <v>8</v>
      </c>
      <c r="M569">
        <v>1</v>
      </c>
      <c r="N569" t="s">
        <v>117</v>
      </c>
      <c r="O569" t="s">
        <v>42</v>
      </c>
      <c r="P569" t="s">
        <v>43</v>
      </c>
      <c r="Q569" t="s">
        <v>44</v>
      </c>
      <c r="R569" t="s">
        <v>52</v>
      </c>
      <c r="S569" t="s">
        <v>53</v>
      </c>
      <c r="T569" t="s">
        <v>118</v>
      </c>
      <c r="U569">
        <v>2</v>
      </c>
      <c r="V569" t="s">
        <v>116</v>
      </c>
      <c r="W569" t="s">
        <v>179</v>
      </c>
      <c r="X569" t="s">
        <v>230</v>
      </c>
      <c r="Y569">
        <v>2</v>
      </c>
      <c r="Z569">
        <v>1</v>
      </c>
      <c r="AA569">
        <v>48</v>
      </c>
      <c r="AB569">
        <v>1.204</v>
      </c>
      <c r="AC569" t="s">
        <v>118</v>
      </c>
      <c r="AD569">
        <v>1</v>
      </c>
      <c r="AE569">
        <v>2</v>
      </c>
      <c r="AF569">
        <v>1</v>
      </c>
      <c r="AG569">
        <v>1.859</v>
      </c>
      <c r="AH569">
        <v>0.3</v>
      </c>
      <c r="AI569">
        <v>1.208</v>
      </c>
    </row>
    <row r="570" spans="1:35" x14ac:dyDescent="0.35">
      <c r="A570">
        <v>202</v>
      </c>
      <c r="B570">
        <v>202</v>
      </c>
      <c r="C570" t="s">
        <v>38</v>
      </c>
      <c r="D570" t="s">
        <v>39</v>
      </c>
      <c r="E570">
        <v>3</v>
      </c>
      <c r="F570" t="s">
        <v>373</v>
      </c>
      <c r="G570">
        <v>3</v>
      </c>
      <c r="H570">
        <v>9</v>
      </c>
      <c r="I570">
        <v>3</v>
      </c>
      <c r="J570">
        <v>17</v>
      </c>
      <c r="K570">
        <v>41</v>
      </c>
      <c r="L570">
        <v>41</v>
      </c>
      <c r="M570">
        <v>2</v>
      </c>
      <c r="N570" t="s">
        <v>101</v>
      </c>
      <c r="O570" t="s">
        <v>42</v>
      </c>
      <c r="P570" t="s">
        <v>102</v>
      </c>
      <c r="Q570" t="s">
        <v>103</v>
      </c>
      <c r="R570" t="s">
        <v>45</v>
      </c>
      <c r="S570" t="s">
        <v>46</v>
      </c>
      <c r="T570" t="s">
        <v>104</v>
      </c>
      <c r="U570">
        <v>1</v>
      </c>
      <c r="V570" t="s">
        <v>47</v>
      </c>
      <c r="W570" t="s">
        <v>228</v>
      </c>
      <c r="X570" t="s">
        <v>193</v>
      </c>
      <c r="Y570">
        <v>2</v>
      </c>
      <c r="Z570">
        <v>1</v>
      </c>
      <c r="AA570">
        <v>48</v>
      </c>
      <c r="AB570">
        <v>1.4379999999999999</v>
      </c>
      <c r="AC570" t="s">
        <v>104</v>
      </c>
      <c r="AD570">
        <v>1</v>
      </c>
      <c r="AE570">
        <v>1</v>
      </c>
      <c r="AF570">
        <v>1</v>
      </c>
      <c r="AG570">
        <v>1.141</v>
      </c>
      <c r="AH570">
        <v>0.26400000000000001</v>
      </c>
      <c r="AI570">
        <v>1.4350000000000001</v>
      </c>
    </row>
    <row r="571" spans="1:35" x14ac:dyDescent="0.35">
      <c r="A571">
        <v>202</v>
      </c>
      <c r="B571">
        <v>202</v>
      </c>
      <c r="C571" t="s">
        <v>38</v>
      </c>
      <c r="D571" t="s">
        <v>39</v>
      </c>
      <c r="E571">
        <v>3</v>
      </c>
      <c r="F571" t="s">
        <v>373</v>
      </c>
      <c r="G571">
        <v>3</v>
      </c>
      <c r="H571">
        <v>9</v>
      </c>
      <c r="I571">
        <v>3</v>
      </c>
      <c r="J571">
        <v>18</v>
      </c>
      <c r="K571">
        <v>44</v>
      </c>
      <c r="L571">
        <v>44</v>
      </c>
      <c r="M571">
        <v>2</v>
      </c>
      <c r="N571" t="s">
        <v>91</v>
      </c>
      <c r="O571" t="s">
        <v>42</v>
      </c>
      <c r="P571" t="s">
        <v>92</v>
      </c>
      <c r="Q571" t="s">
        <v>93</v>
      </c>
      <c r="R571" t="s">
        <v>62</v>
      </c>
      <c r="S571" t="s">
        <v>63</v>
      </c>
      <c r="T571" t="s">
        <v>94</v>
      </c>
      <c r="U571">
        <v>2</v>
      </c>
      <c r="V571" t="s">
        <v>112</v>
      </c>
      <c r="W571" t="s">
        <v>204</v>
      </c>
      <c r="X571" t="s">
        <v>195</v>
      </c>
      <c r="Y571">
        <v>1</v>
      </c>
      <c r="Z571">
        <v>1</v>
      </c>
      <c r="AA571">
        <v>48</v>
      </c>
      <c r="AB571">
        <v>1.387</v>
      </c>
      <c r="AC571" t="s">
        <v>195</v>
      </c>
      <c r="AD571">
        <v>4</v>
      </c>
      <c r="AE571">
        <v>1</v>
      </c>
      <c r="AF571">
        <v>0</v>
      </c>
      <c r="AG571">
        <v>2.516</v>
      </c>
      <c r="AH571">
        <v>0.25</v>
      </c>
      <c r="AI571">
        <v>1.3859999999999999</v>
      </c>
    </row>
    <row r="572" spans="1:35" x14ac:dyDescent="0.35">
      <c r="A572">
        <v>202</v>
      </c>
      <c r="B572">
        <v>202</v>
      </c>
      <c r="C572" t="s">
        <v>38</v>
      </c>
      <c r="D572" t="s">
        <v>39</v>
      </c>
      <c r="E572">
        <v>3</v>
      </c>
      <c r="F572" t="s">
        <v>373</v>
      </c>
      <c r="G572">
        <v>3</v>
      </c>
      <c r="H572">
        <v>9</v>
      </c>
      <c r="I572">
        <v>3</v>
      </c>
      <c r="J572">
        <v>19</v>
      </c>
      <c r="K572">
        <v>47</v>
      </c>
      <c r="L572">
        <v>47</v>
      </c>
      <c r="M572">
        <v>2</v>
      </c>
      <c r="N572" t="s">
        <v>87</v>
      </c>
      <c r="O572" t="s">
        <v>42</v>
      </c>
      <c r="P572" t="s">
        <v>50</v>
      </c>
      <c r="Q572" t="s">
        <v>51</v>
      </c>
      <c r="R572" t="s">
        <v>45</v>
      </c>
      <c r="S572" t="s">
        <v>46</v>
      </c>
      <c r="T572" t="s">
        <v>88</v>
      </c>
      <c r="U572">
        <v>4</v>
      </c>
      <c r="V572" t="s">
        <v>54</v>
      </c>
      <c r="W572" t="s">
        <v>216</v>
      </c>
      <c r="X572" t="s">
        <v>141</v>
      </c>
      <c r="Y572">
        <v>1</v>
      </c>
      <c r="Z572">
        <v>1</v>
      </c>
      <c r="AA572">
        <v>48</v>
      </c>
      <c r="AB572">
        <v>1.3959999999999999</v>
      </c>
      <c r="AC572" t="s">
        <v>54</v>
      </c>
      <c r="AD572">
        <v>2</v>
      </c>
      <c r="AE572">
        <v>1</v>
      </c>
      <c r="AF572">
        <v>0</v>
      </c>
      <c r="AG572">
        <v>1.879</v>
      </c>
      <c r="AH572">
        <v>0.35</v>
      </c>
      <c r="AI572">
        <v>1.397</v>
      </c>
    </row>
    <row r="573" spans="1:35" x14ac:dyDescent="0.35">
      <c r="A573">
        <v>202</v>
      </c>
      <c r="B573">
        <v>202</v>
      </c>
      <c r="C573" t="s">
        <v>38</v>
      </c>
      <c r="D573" t="s">
        <v>39</v>
      </c>
      <c r="E573">
        <v>3</v>
      </c>
      <c r="F573" t="s">
        <v>373</v>
      </c>
      <c r="G573">
        <v>3</v>
      </c>
      <c r="H573">
        <v>9</v>
      </c>
      <c r="I573">
        <v>3</v>
      </c>
      <c r="J573">
        <v>20</v>
      </c>
      <c r="K573">
        <v>11</v>
      </c>
      <c r="L573">
        <v>11</v>
      </c>
      <c r="M573">
        <v>1</v>
      </c>
      <c r="N573" t="s">
        <v>77</v>
      </c>
      <c r="O573" t="s">
        <v>42</v>
      </c>
      <c r="P573" t="s">
        <v>78</v>
      </c>
      <c r="Q573" t="s">
        <v>79</v>
      </c>
      <c r="R573" t="s">
        <v>80</v>
      </c>
      <c r="S573" t="s">
        <v>81</v>
      </c>
      <c r="T573" t="s">
        <v>82</v>
      </c>
      <c r="U573">
        <v>2</v>
      </c>
      <c r="V573" t="s">
        <v>114</v>
      </c>
      <c r="W573" t="s">
        <v>238</v>
      </c>
      <c r="X573" t="s">
        <v>191</v>
      </c>
      <c r="Y573">
        <v>2</v>
      </c>
      <c r="Z573">
        <v>1</v>
      </c>
      <c r="AA573">
        <v>48</v>
      </c>
      <c r="AB573">
        <v>1.075</v>
      </c>
      <c r="AC573" t="s">
        <v>82</v>
      </c>
      <c r="AD573">
        <v>1</v>
      </c>
      <c r="AE573">
        <v>2</v>
      </c>
      <c r="AF573">
        <v>1</v>
      </c>
      <c r="AG573">
        <v>2.052</v>
      </c>
      <c r="AH573">
        <v>0.35</v>
      </c>
      <c r="AI573">
        <v>1.07</v>
      </c>
    </row>
    <row r="574" spans="1:35" x14ac:dyDescent="0.35">
      <c r="A574">
        <v>202</v>
      </c>
      <c r="B574">
        <v>202</v>
      </c>
      <c r="C574" t="s">
        <v>38</v>
      </c>
      <c r="D574" t="s">
        <v>39</v>
      </c>
      <c r="E574">
        <v>3</v>
      </c>
      <c r="F574" t="s">
        <v>373</v>
      </c>
      <c r="G574">
        <v>3</v>
      </c>
      <c r="H574">
        <v>9</v>
      </c>
      <c r="I574">
        <v>3</v>
      </c>
      <c r="J574">
        <v>21</v>
      </c>
      <c r="K574">
        <v>6</v>
      </c>
      <c r="L574">
        <v>6</v>
      </c>
      <c r="M574">
        <v>1</v>
      </c>
      <c r="N574" t="s">
        <v>89</v>
      </c>
      <c r="O574" t="s">
        <v>42</v>
      </c>
      <c r="P574" t="s">
        <v>60</v>
      </c>
      <c r="Q574" t="s">
        <v>61</v>
      </c>
      <c r="R574" t="s">
        <v>52</v>
      </c>
      <c r="S574" t="s">
        <v>53</v>
      </c>
      <c r="T574" t="s">
        <v>90</v>
      </c>
      <c r="U574">
        <v>2</v>
      </c>
      <c r="V574" t="s">
        <v>64</v>
      </c>
      <c r="W574" t="s">
        <v>249</v>
      </c>
      <c r="X574" t="s">
        <v>187</v>
      </c>
      <c r="Y574">
        <v>1</v>
      </c>
      <c r="Z574">
        <v>1</v>
      </c>
      <c r="AA574">
        <v>48</v>
      </c>
      <c r="AB574">
        <v>1.2969999999999999</v>
      </c>
      <c r="AC574" t="s">
        <v>249</v>
      </c>
      <c r="AD574">
        <v>4</v>
      </c>
      <c r="AE574">
        <v>1</v>
      </c>
      <c r="AF574">
        <v>0</v>
      </c>
      <c r="AG574">
        <v>2.4470000000000001</v>
      </c>
      <c r="AH574">
        <v>0.216</v>
      </c>
      <c r="AI574">
        <v>1.296</v>
      </c>
    </row>
    <row r="575" spans="1:35" x14ac:dyDescent="0.35">
      <c r="A575">
        <v>202</v>
      </c>
      <c r="B575">
        <v>202</v>
      </c>
      <c r="C575" t="s">
        <v>38</v>
      </c>
      <c r="D575" t="s">
        <v>39</v>
      </c>
      <c r="E575">
        <v>3</v>
      </c>
      <c r="F575" t="s">
        <v>373</v>
      </c>
      <c r="G575">
        <v>3</v>
      </c>
      <c r="H575">
        <v>9</v>
      </c>
      <c r="I575">
        <v>3</v>
      </c>
      <c r="J575">
        <v>22</v>
      </c>
      <c r="K575">
        <v>37</v>
      </c>
      <c r="L575">
        <v>37</v>
      </c>
      <c r="M575">
        <v>2</v>
      </c>
      <c r="N575" t="s">
        <v>119</v>
      </c>
      <c r="O575" t="s">
        <v>42</v>
      </c>
      <c r="P575" t="s">
        <v>66</v>
      </c>
      <c r="Q575" t="s">
        <v>67</v>
      </c>
      <c r="R575" t="s">
        <v>80</v>
      </c>
      <c r="S575" t="s">
        <v>81</v>
      </c>
      <c r="T575" t="s">
        <v>120</v>
      </c>
      <c r="U575">
        <v>1</v>
      </c>
      <c r="V575" t="s">
        <v>68</v>
      </c>
      <c r="W575" t="s">
        <v>189</v>
      </c>
      <c r="X575" t="s">
        <v>225</v>
      </c>
      <c r="Y575">
        <v>1</v>
      </c>
      <c r="Z575">
        <v>1</v>
      </c>
      <c r="AA575">
        <v>48</v>
      </c>
      <c r="AB575">
        <v>1.258</v>
      </c>
      <c r="AC575" t="s">
        <v>189</v>
      </c>
      <c r="AD575">
        <v>4</v>
      </c>
      <c r="AE575">
        <v>4</v>
      </c>
      <c r="AF575">
        <v>0</v>
      </c>
      <c r="AG575">
        <v>3.1230000000000002</v>
      </c>
      <c r="AH575">
        <v>0.41599999999999998</v>
      </c>
      <c r="AI575">
        <v>1.252</v>
      </c>
    </row>
    <row r="576" spans="1:35" x14ac:dyDescent="0.35">
      <c r="A576">
        <v>202</v>
      </c>
      <c r="B576">
        <v>202</v>
      </c>
      <c r="C576" t="s">
        <v>38</v>
      </c>
      <c r="D576" t="s">
        <v>39</v>
      </c>
      <c r="E576">
        <v>3</v>
      </c>
      <c r="F576" t="s">
        <v>373</v>
      </c>
      <c r="G576">
        <v>3</v>
      </c>
      <c r="H576">
        <v>9</v>
      </c>
      <c r="I576">
        <v>3</v>
      </c>
      <c r="J576">
        <v>23</v>
      </c>
      <c r="K576">
        <v>2</v>
      </c>
      <c r="L576">
        <v>2</v>
      </c>
      <c r="M576">
        <v>1</v>
      </c>
      <c r="N576" t="s">
        <v>97</v>
      </c>
      <c r="O576" t="s">
        <v>42</v>
      </c>
      <c r="P576" t="s">
        <v>98</v>
      </c>
      <c r="Q576" t="s">
        <v>99</v>
      </c>
      <c r="R576" t="s">
        <v>80</v>
      </c>
      <c r="S576" t="s">
        <v>81</v>
      </c>
      <c r="T576" t="s">
        <v>100</v>
      </c>
      <c r="U576">
        <v>2</v>
      </c>
      <c r="V576" t="s">
        <v>110</v>
      </c>
      <c r="W576" t="s">
        <v>253</v>
      </c>
      <c r="X576" t="s">
        <v>171</v>
      </c>
      <c r="Y576">
        <v>1</v>
      </c>
      <c r="Z576">
        <v>1</v>
      </c>
      <c r="AA576">
        <v>48</v>
      </c>
      <c r="AB576">
        <v>1.167</v>
      </c>
      <c r="AC576" t="s">
        <v>110</v>
      </c>
      <c r="AD576">
        <v>2</v>
      </c>
      <c r="AE576">
        <v>5</v>
      </c>
      <c r="AF576">
        <v>0</v>
      </c>
      <c r="AG576">
        <v>1.1559999999999999</v>
      </c>
      <c r="AH576">
        <v>0.6</v>
      </c>
      <c r="AI576">
        <v>1.1659999999999999</v>
      </c>
    </row>
    <row r="577" spans="1:35" x14ac:dyDescent="0.35">
      <c r="A577">
        <v>202</v>
      </c>
      <c r="B577">
        <v>202</v>
      </c>
      <c r="C577" t="s">
        <v>38</v>
      </c>
      <c r="D577" t="s">
        <v>39</v>
      </c>
      <c r="E577">
        <v>3</v>
      </c>
      <c r="F577" t="s">
        <v>373</v>
      </c>
      <c r="G577">
        <v>3</v>
      </c>
      <c r="H577">
        <v>9</v>
      </c>
      <c r="I577">
        <v>3</v>
      </c>
      <c r="J577">
        <v>24</v>
      </c>
      <c r="K577">
        <v>3</v>
      </c>
      <c r="L577">
        <v>3</v>
      </c>
      <c r="M577">
        <v>1</v>
      </c>
      <c r="N577" t="s">
        <v>121</v>
      </c>
      <c r="O577" t="s">
        <v>42</v>
      </c>
      <c r="P577" t="s">
        <v>70</v>
      </c>
      <c r="Q577" t="s">
        <v>71</v>
      </c>
      <c r="R577" t="s">
        <v>80</v>
      </c>
      <c r="S577" t="s">
        <v>81</v>
      </c>
      <c r="T577" t="s">
        <v>122</v>
      </c>
      <c r="U577">
        <v>2</v>
      </c>
      <c r="V577" t="s">
        <v>100</v>
      </c>
      <c r="W577" t="s">
        <v>233</v>
      </c>
      <c r="X577" t="s">
        <v>148</v>
      </c>
      <c r="Y577">
        <v>2</v>
      </c>
      <c r="Z577">
        <v>1</v>
      </c>
      <c r="AA577">
        <v>48</v>
      </c>
      <c r="AB577">
        <v>1.3759999999999999</v>
      </c>
      <c r="AC577" t="s">
        <v>122</v>
      </c>
      <c r="AD577">
        <v>1</v>
      </c>
      <c r="AE577">
        <v>2</v>
      </c>
      <c r="AF577">
        <v>1</v>
      </c>
      <c r="AG577">
        <v>1.4219999999999999</v>
      </c>
      <c r="AH577">
        <v>0.35</v>
      </c>
      <c r="AI577">
        <v>1.37</v>
      </c>
    </row>
    <row r="578" spans="1:35" x14ac:dyDescent="0.35">
      <c r="A578">
        <v>202</v>
      </c>
      <c r="B578">
        <v>202</v>
      </c>
      <c r="C578" t="s">
        <v>38</v>
      </c>
      <c r="D578" t="s">
        <v>39</v>
      </c>
      <c r="E578">
        <v>3</v>
      </c>
      <c r="F578" t="s">
        <v>373</v>
      </c>
      <c r="G578">
        <v>3</v>
      </c>
      <c r="H578">
        <v>9</v>
      </c>
      <c r="I578">
        <v>3</v>
      </c>
      <c r="J578">
        <v>25</v>
      </c>
      <c r="K578">
        <v>18</v>
      </c>
      <c r="L578">
        <v>18</v>
      </c>
      <c r="M578">
        <v>1</v>
      </c>
      <c r="N578" t="s">
        <v>174</v>
      </c>
      <c r="O578" t="s">
        <v>124</v>
      </c>
      <c r="P578" t="s">
        <v>153</v>
      </c>
      <c r="Q578" t="s">
        <v>154</v>
      </c>
      <c r="R578" t="s">
        <v>150</v>
      </c>
      <c r="S578" t="s">
        <v>53</v>
      </c>
      <c r="T578" t="s">
        <v>175</v>
      </c>
      <c r="U578">
        <v>2</v>
      </c>
      <c r="V578" t="s">
        <v>155</v>
      </c>
      <c r="W578" t="s">
        <v>230</v>
      </c>
      <c r="X578" t="s">
        <v>100</v>
      </c>
      <c r="Y578">
        <v>1</v>
      </c>
      <c r="Z578">
        <v>1</v>
      </c>
      <c r="AA578">
        <v>48</v>
      </c>
      <c r="AB578">
        <v>1.204</v>
      </c>
      <c r="AC578" t="s">
        <v>175</v>
      </c>
      <c r="AD578">
        <v>1</v>
      </c>
      <c r="AE578">
        <v>2</v>
      </c>
      <c r="AF578">
        <v>1</v>
      </c>
      <c r="AG578">
        <v>0.91300000000000003</v>
      </c>
      <c r="AH578">
        <v>0.25</v>
      </c>
      <c r="AI578">
        <v>1.2010000000000001</v>
      </c>
    </row>
    <row r="579" spans="1:35" x14ac:dyDescent="0.35">
      <c r="A579">
        <v>202</v>
      </c>
      <c r="B579">
        <v>202</v>
      </c>
      <c r="C579" t="s">
        <v>38</v>
      </c>
      <c r="D579" t="s">
        <v>39</v>
      </c>
      <c r="E579">
        <v>3</v>
      </c>
      <c r="F579" t="s">
        <v>373</v>
      </c>
      <c r="G579">
        <v>3</v>
      </c>
      <c r="H579">
        <v>9</v>
      </c>
      <c r="I579">
        <v>3</v>
      </c>
      <c r="J579">
        <v>26</v>
      </c>
      <c r="K579">
        <v>54</v>
      </c>
      <c r="L579">
        <v>54</v>
      </c>
      <c r="M579">
        <v>2</v>
      </c>
      <c r="N579" t="s">
        <v>142</v>
      </c>
      <c r="O579" t="s">
        <v>124</v>
      </c>
      <c r="P579" t="s">
        <v>143</v>
      </c>
      <c r="Q579" t="s">
        <v>144</v>
      </c>
      <c r="R579" t="s">
        <v>132</v>
      </c>
      <c r="S579" t="s">
        <v>81</v>
      </c>
      <c r="T579" t="s">
        <v>145</v>
      </c>
      <c r="U579">
        <v>1</v>
      </c>
      <c r="V579" t="s">
        <v>173</v>
      </c>
      <c r="W579" t="s">
        <v>64</v>
      </c>
      <c r="X579" t="s">
        <v>233</v>
      </c>
      <c r="Y579">
        <v>1</v>
      </c>
      <c r="Z579">
        <v>1</v>
      </c>
      <c r="AA579">
        <v>48</v>
      </c>
      <c r="AB579">
        <v>0.71499999999999997</v>
      </c>
      <c r="AC579" t="s">
        <v>145</v>
      </c>
      <c r="AD579">
        <v>1</v>
      </c>
      <c r="AE579">
        <v>1</v>
      </c>
      <c r="AF579">
        <v>1</v>
      </c>
      <c r="AG579">
        <v>1.9650000000000001</v>
      </c>
      <c r="AH579">
        <v>0.15</v>
      </c>
      <c r="AI579">
        <v>0.71599999999999997</v>
      </c>
    </row>
    <row r="580" spans="1:35" x14ac:dyDescent="0.35">
      <c r="A580">
        <v>202</v>
      </c>
      <c r="B580">
        <v>202</v>
      </c>
      <c r="C580" t="s">
        <v>38</v>
      </c>
      <c r="D580" t="s">
        <v>39</v>
      </c>
      <c r="E580">
        <v>3</v>
      </c>
      <c r="F580" t="s">
        <v>373</v>
      </c>
      <c r="G580">
        <v>3</v>
      </c>
      <c r="H580">
        <v>9</v>
      </c>
      <c r="I580">
        <v>3</v>
      </c>
      <c r="J580">
        <v>27</v>
      </c>
      <c r="K580">
        <v>22</v>
      </c>
      <c r="L580">
        <v>22</v>
      </c>
      <c r="M580">
        <v>1</v>
      </c>
      <c r="N580" t="s">
        <v>146</v>
      </c>
      <c r="O580" t="s">
        <v>124</v>
      </c>
      <c r="P580" t="s">
        <v>125</v>
      </c>
      <c r="Q580" t="s">
        <v>126</v>
      </c>
      <c r="R580" t="s">
        <v>147</v>
      </c>
      <c r="S580" t="s">
        <v>63</v>
      </c>
      <c r="T580" t="s">
        <v>148</v>
      </c>
      <c r="U580">
        <v>1</v>
      </c>
      <c r="V580" t="s">
        <v>128</v>
      </c>
      <c r="W580" t="s">
        <v>122</v>
      </c>
      <c r="X580" t="s">
        <v>251</v>
      </c>
      <c r="Y580">
        <v>1</v>
      </c>
      <c r="Z580">
        <v>1</v>
      </c>
      <c r="AA580">
        <v>48</v>
      </c>
      <c r="AB580">
        <v>0.76400000000000001</v>
      </c>
      <c r="AC580" t="s">
        <v>128</v>
      </c>
      <c r="AD580">
        <v>2</v>
      </c>
      <c r="AE580">
        <v>5</v>
      </c>
      <c r="AF580">
        <v>0</v>
      </c>
      <c r="AG580">
        <v>1.476</v>
      </c>
      <c r="AH580">
        <v>2</v>
      </c>
      <c r="AI580">
        <v>0.76400000000000001</v>
      </c>
    </row>
    <row r="581" spans="1:35" x14ac:dyDescent="0.35">
      <c r="A581">
        <v>202</v>
      </c>
      <c r="B581">
        <v>202</v>
      </c>
      <c r="C581" t="s">
        <v>38</v>
      </c>
      <c r="D581" t="s">
        <v>39</v>
      </c>
      <c r="E581">
        <v>3</v>
      </c>
      <c r="F581" t="s">
        <v>373</v>
      </c>
      <c r="G581">
        <v>3</v>
      </c>
      <c r="H581">
        <v>9</v>
      </c>
      <c r="I581">
        <v>3</v>
      </c>
      <c r="J581">
        <v>28</v>
      </c>
      <c r="K581">
        <v>19</v>
      </c>
      <c r="L581">
        <v>19</v>
      </c>
      <c r="M581">
        <v>1</v>
      </c>
      <c r="N581" t="s">
        <v>134</v>
      </c>
      <c r="O581" t="s">
        <v>124</v>
      </c>
      <c r="P581" t="s">
        <v>135</v>
      </c>
      <c r="Q581" t="s">
        <v>136</v>
      </c>
      <c r="R581" t="s">
        <v>127</v>
      </c>
      <c r="S581" t="s">
        <v>46</v>
      </c>
      <c r="T581" t="s">
        <v>137</v>
      </c>
      <c r="U581">
        <v>5</v>
      </c>
      <c r="V581" t="s">
        <v>151</v>
      </c>
      <c r="W581" t="s">
        <v>243</v>
      </c>
      <c r="X581" t="s">
        <v>114</v>
      </c>
      <c r="Y581">
        <v>1</v>
      </c>
      <c r="Z581">
        <v>1</v>
      </c>
      <c r="AA581">
        <v>48</v>
      </c>
      <c r="AB581">
        <v>0.71599999999999997</v>
      </c>
      <c r="AC581" t="s">
        <v>151</v>
      </c>
      <c r="AD581">
        <v>2</v>
      </c>
      <c r="AE581">
        <v>4</v>
      </c>
      <c r="AF581">
        <v>0</v>
      </c>
      <c r="AG581">
        <v>0.72199999999999998</v>
      </c>
      <c r="AH581">
        <v>0.316</v>
      </c>
      <c r="AI581">
        <v>0.71399999999999997</v>
      </c>
    </row>
    <row r="582" spans="1:35" x14ac:dyDescent="0.35">
      <c r="A582">
        <v>202</v>
      </c>
      <c r="B582">
        <v>202</v>
      </c>
      <c r="C582" t="s">
        <v>38</v>
      </c>
      <c r="D582" t="s">
        <v>39</v>
      </c>
      <c r="E582">
        <v>3</v>
      </c>
      <c r="F582" t="s">
        <v>373</v>
      </c>
      <c r="G582">
        <v>3</v>
      </c>
      <c r="H582">
        <v>9</v>
      </c>
      <c r="I582">
        <v>3</v>
      </c>
      <c r="J582">
        <v>29</v>
      </c>
      <c r="K582">
        <v>57</v>
      </c>
      <c r="L582">
        <v>57</v>
      </c>
      <c r="M582">
        <v>2</v>
      </c>
      <c r="N582" t="s">
        <v>180</v>
      </c>
      <c r="O582" t="s">
        <v>124</v>
      </c>
      <c r="P582" t="s">
        <v>181</v>
      </c>
      <c r="Q582" t="s">
        <v>182</v>
      </c>
      <c r="R582" t="s">
        <v>147</v>
      </c>
      <c r="S582" t="s">
        <v>63</v>
      </c>
      <c r="T582" t="s">
        <v>183</v>
      </c>
      <c r="U582">
        <v>5</v>
      </c>
      <c r="V582" t="s">
        <v>171</v>
      </c>
      <c r="W582" t="s">
        <v>259</v>
      </c>
      <c r="X582" t="s">
        <v>88</v>
      </c>
      <c r="Y582">
        <v>2</v>
      </c>
      <c r="Z582">
        <v>1</v>
      </c>
      <c r="AA582">
        <v>48</v>
      </c>
      <c r="AB582">
        <v>1.3839999999999999</v>
      </c>
      <c r="AC582" t="s">
        <v>171</v>
      </c>
      <c r="AD582">
        <v>3</v>
      </c>
      <c r="AE582">
        <v>4</v>
      </c>
      <c r="AF582">
        <v>0</v>
      </c>
      <c r="AG582">
        <v>2.9689999999999999</v>
      </c>
      <c r="AH582">
        <v>0.46600000000000003</v>
      </c>
      <c r="AI582">
        <v>1.39</v>
      </c>
    </row>
    <row r="583" spans="1:35" x14ac:dyDescent="0.35">
      <c r="A583">
        <v>202</v>
      </c>
      <c r="B583">
        <v>202</v>
      </c>
      <c r="C583" t="s">
        <v>38</v>
      </c>
      <c r="D583" t="s">
        <v>39</v>
      </c>
      <c r="E583">
        <v>3</v>
      </c>
      <c r="F583" t="s">
        <v>373</v>
      </c>
      <c r="G583">
        <v>3</v>
      </c>
      <c r="H583">
        <v>9</v>
      </c>
      <c r="I583">
        <v>3</v>
      </c>
      <c r="J583">
        <v>30</v>
      </c>
      <c r="K583">
        <v>14</v>
      </c>
      <c r="L583">
        <v>14</v>
      </c>
      <c r="M583">
        <v>1</v>
      </c>
      <c r="N583" t="s">
        <v>162</v>
      </c>
      <c r="O583" t="s">
        <v>124</v>
      </c>
      <c r="P583" t="s">
        <v>163</v>
      </c>
      <c r="Q583" t="s">
        <v>164</v>
      </c>
      <c r="R583" t="s">
        <v>132</v>
      </c>
      <c r="S583" t="s">
        <v>81</v>
      </c>
      <c r="T583" t="s">
        <v>165</v>
      </c>
      <c r="U583">
        <v>5</v>
      </c>
      <c r="V583" t="s">
        <v>189</v>
      </c>
      <c r="W583" t="s">
        <v>255</v>
      </c>
      <c r="X583" t="s">
        <v>90</v>
      </c>
      <c r="Y583">
        <v>1</v>
      </c>
      <c r="Z583">
        <v>1</v>
      </c>
      <c r="AA583">
        <v>48</v>
      </c>
      <c r="AB583">
        <v>1.425</v>
      </c>
      <c r="AC583" t="s">
        <v>255</v>
      </c>
      <c r="AD583">
        <v>4</v>
      </c>
      <c r="AE583">
        <v>1</v>
      </c>
      <c r="AF583">
        <v>0</v>
      </c>
      <c r="AG583">
        <v>2.274</v>
      </c>
      <c r="AH583">
        <v>0.16600000000000001</v>
      </c>
      <c r="AI583">
        <v>1.4239999999999999</v>
      </c>
    </row>
    <row r="584" spans="1:35" x14ac:dyDescent="0.35">
      <c r="A584">
        <v>202</v>
      </c>
      <c r="B584">
        <v>202</v>
      </c>
      <c r="C584" t="s">
        <v>38</v>
      </c>
      <c r="D584" t="s">
        <v>39</v>
      </c>
      <c r="E584">
        <v>3</v>
      </c>
      <c r="F584" t="s">
        <v>373</v>
      </c>
      <c r="G584">
        <v>3</v>
      </c>
      <c r="H584">
        <v>9</v>
      </c>
      <c r="I584">
        <v>3</v>
      </c>
      <c r="J584">
        <v>31</v>
      </c>
      <c r="K584">
        <v>60</v>
      </c>
      <c r="L584">
        <v>60</v>
      </c>
      <c r="M584">
        <v>2</v>
      </c>
      <c r="N584" t="s">
        <v>196</v>
      </c>
      <c r="O584" t="s">
        <v>124</v>
      </c>
      <c r="P584" t="s">
        <v>185</v>
      </c>
      <c r="Q584" t="s">
        <v>186</v>
      </c>
      <c r="R584" t="s">
        <v>150</v>
      </c>
      <c r="S584" t="s">
        <v>53</v>
      </c>
      <c r="T584" t="s">
        <v>197</v>
      </c>
      <c r="U584">
        <v>4</v>
      </c>
      <c r="V584" t="s">
        <v>199</v>
      </c>
      <c r="W584" t="s">
        <v>257</v>
      </c>
      <c r="X584" t="s">
        <v>47</v>
      </c>
      <c r="Y584">
        <v>2</v>
      </c>
      <c r="Z584">
        <v>1</v>
      </c>
      <c r="AA584">
        <v>48</v>
      </c>
      <c r="AB584">
        <v>1.5569999999999999</v>
      </c>
      <c r="AC584" t="s">
        <v>197</v>
      </c>
      <c r="AD584">
        <v>1</v>
      </c>
      <c r="AE584">
        <v>4</v>
      </c>
      <c r="AF584">
        <v>1</v>
      </c>
      <c r="AG584">
        <v>1.7889999999999999</v>
      </c>
      <c r="AH584">
        <v>1.6E-2</v>
      </c>
      <c r="AI584">
        <v>1.556</v>
      </c>
    </row>
    <row r="585" spans="1:35" x14ac:dyDescent="0.35">
      <c r="A585">
        <v>202</v>
      </c>
      <c r="B585">
        <v>202</v>
      </c>
      <c r="C585" t="s">
        <v>38</v>
      </c>
      <c r="D585" t="s">
        <v>39</v>
      </c>
      <c r="E585">
        <v>3</v>
      </c>
      <c r="F585" t="s">
        <v>373</v>
      </c>
      <c r="G585">
        <v>3</v>
      </c>
      <c r="H585">
        <v>9</v>
      </c>
      <c r="I585">
        <v>3</v>
      </c>
      <c r="J585">
        <v>32</v>
      </c>
      <c r="K585">
        <v>52</v>
      </c>
      <c r="L585">
        <v>52</v>
      </c>
      <c r="M585">
        <v>2</v>
      </c>
      <c r="N585" t="s">
        <v>166</v>
      </c>
      <c r="O585" t="s">
        <v>124</v>
      </c>
      <c r="P585" t="s">
        <v>167</v>
      </c>
      <c r="Q585" t="s">
        <v>168</v>
      </c>
      <c r="R585" t="s">
        <v>150</v>
      </c>
      <c r="S585" t="s">
        <v>53</v>
      </c>
      <c r="T585" t="s">
        <v>169</v>
      </c>
      <c r="U585">
        <v>4</v>
      </c>
      <c r="V585" t="s">
        <v>191</v>
      </c>
      <c r="W585" t="s">
        <v>58</v>
      </c>
      <c r="X585" t="s">
        <v>204</v>
      </c>
      <c r="Y585">
        <v>2</v>
      </c>
      <c r="Z585">
        <v>1</v>
      </c>
      <c r="AA585">
        <v>48</v>
      </c>
      <c r="AB585">
        <v>0.83699999999999997</v>
      </c>
      <c r="AC585" t="s">
        <v>191</v>
      </c>
      <c r="AD585">
        <v>3</v>
      </c>
      <c r="AE585">
        <v>2</v>
      </c>
      <c r="AF585">
        <v>0</v>
      </c>
      <c r="AG585">
        <v>2.0179999999999998</v>
      </c>
      <c r="AH585">
        <v>0.216</v>
      </c>
      <c r="AI585">
        <v>0.83</v>
      </c>
    </row>
    <row r="586" spans="1:35" x14ac:dyDescent="0.35">
      <c r="A586">
        <v>202</v>
      </c>
      <c r="B586">
        <v>202</v>
      </c>
      <c r="C586" t="s">
        <v>38</v>
      </c>
      <c r="D586" t="s">
        <v>39</v>
      </c>
      <c r="E586">
        <v>3</v>
      </c>
      <c r="F586" t="s">
        <v>373</v>
      </c>
      <c r="G586">
        <v>3</v>
      </c>
      <c r="H586">
        <v>9</v>
      </c>
      <c r="I586">
        <v>3</v>
      </c>
      <c r="J586">
        <v>33</v>
      </c>
      <c r="K586">
        <v>16</v>
      </c>
      <c r="L586">
        <v>16</v>
      </c>
      <c r="M586">
        <v>1</v>
      </c>
      <c r="N586" t="s">
        <v>170</v>
      </c>
      <c r="O586" t="s">
        <v>124</v>
      </c>
      <c r="P586" t="s">
        <v>157</v>
      </c>
      <c r="Q586" t="s">
        <v>158</v>
      </c>
      <c r="R586" t="s">
        <v>147</v>
      </c>
      <c r="S586" t="s">
        <v>63</v>
      </c>
      <c r="T586" t="s">
        <v>171</v>
      </c>
      <c r="U586">
        <v>2</v>
      </c>
      <c r="V586" t="s">
        <v>159</v>
      </c>
      <c r="W586" t="s">
        <v>225</v>
      </c>
      <c r="X586" t="s">
        <v>116</v>
      </c>
      <c r="Y586">
        <v>1</v>
      </c>
      <c r="Z586">
        <v>1</v>
      </c>
      <c r="AA586">
        <v>48</v>
      </c>
      <c r="AB586">
        <v>1.4259999999999999</v>
      </c>
      <c r="AC586" t="s">
        <v>159</v>
      </c>
      <c r="AD586">
        <v>2</v>
      </c>
      <c r="AE586">
        <v>5</v>
      </c>
      <c r="AF586">
        <v>0</v>
      </c>
      <c r="AG586">
        <v>2.1850000000000001</v>
      </c>
      <c r="AH586">
        <v>0.76600000000000001</v>
      </c>
      <c r="AI586">
        <v>1.425</v>
      </c>
    </row>
    <row r="587" spans="1:35" x14ac:dyDescent="0.35">
      <c r="A587">
        <v>202</v>
      </c>
      <c r="B587">
        <v>202</v>
      </c>
      <c r="C587" t="s">
        <v>38</v>
      </c>
      <c r="D587" t="s">
        <v>39</v>
      </c>
      <c r="E587">
        <v>3</v>
      </c>
      <c r="F587" t="s">
        <v>373</v>
      </c>
      <c r="G587">
        <v>3</v>
      </c>
      <c r="H587">
        <v>9</v>
      </c>
      <c r="I587">
        <v>3</v>
      </c>
      <c r="J587">
        <v>34</v>
      </c>
      <c r="K587">
        <v>53</v>
      </c>
      <c r="L587">
        <v>53</v>
      </c>
      <c r="M587">
        <v>2</v>
      </c>
      <c r="N587" t="s">
        <v>172</v>
      </c>
      <c r="O587" t="s">
        <v>124</v>
      </c>
      <c r="P587" t="s">
        <v>143</v>
      </c>
      <c r="Q587" t="s">
        <v>144</v>
      </c>
      <c r="R587" t="s">
        <v>127</v>
      </c>
      <c r="S587" t="s">
        <v>46</v>
      </c>
      <c r="T587" t="s">
        <v>173</v>
      </c>
      <c r="U587">
        <v>2</v>
      </c>
      <c r="V587" t="s">
        <v>137</v>
      </c>
      <c r="W587" t="s">
        <v>241</v>
      </c>
      <c r="X587" t="s">
        <v>94</v>
      </c>
      <c r="Y587">
        <v>2</v>
      </c>
      <c r="Z587">
        <v>1</v>
      </c>
      <c r="AA587">
        <v>48</v>
      </c>
      <c r="AB587">
        <v>1.254</v>
      </c>
      <c r="AC587" t="s">
        <v>173</v>
      </c>
      <c r="AD587">
        <v>1</v>
      </c>
      <c r="AE587">
        <v>2</v>
      </c>
      <c r="AF587">
        <v>1</v>
      </c>
      <c r="AG587">
        <v>2.6970000000000001</v>
      </c>
      <c r="AH587">
        <v>0.38300000000000001</v>
      </c>
      <c r="AI587">
        <v>1.252</v>
      </c>
    </row>
    <row r="588" spans="1:35" x14ac:dyDescent="0.35">
      <c r="A588">
        <v>202</v>
      </c>
      <c r="B588">
        <v>202</v>
      </c>
      <c r="C588" t="s">
        <v>38</v>
      </c>
      <c r="D588" t="s">
        <v>39</v>
      </c>
      <c r="E588">
        <v>3</v>
      </c>
      <c r="F588" t="s">
        <v>373</v>
      </c>
      <c r="G588">
        <v>3</v>
      </c>
      <c r="H588">
        <v>9</v>
      </c>
      <c r="I588">
        <v>3</v>
      </c>
      <c r="J588">
        <v>35</v>
      </c>
      <c r="K588">
        <v>50</v>
      </c>
      <c r="L588">
        <v>50</v>
      </c>
      <c r="M588">
        <v>2</v>
      </c>
      <c r="N588" t="s">
        <v>192</v>
      </c>
      <c r="O588" t="s">
        <v>124</v>
      </c>
      <c r="P588" t="s">
        <v>130</v>
      </c>
      <c r="Q588" t="s">
        <v>131</v>
      </c>
      <c r="R588" t="s">
        <v>147</v>
      </c>
      <c r="S588" t="s">
        <v>63</v>
      </c>
      <c r="T588" t="s">
        <v>193</v>
      </c>
      <c r="U588">
        <v>4</v>
      </c>
      <c r="V588" t="s">
        <v>133</v>
      </c>
      <c r="W588" t="s">
        <v>219</v>
      </c>
      <c r="X588" t="s">
        <v>96</v>
      </c>
      <c r="Y588">
        <v>1</v>
      </c>
      <c r="Z588">
        <v>1</v>
      </c>
      <c r="AA588">
        <v>48</v>
      </c>
      <c r="AB588">
        <v>1.135</v>
      </c>
      <c r="AC588" t="s">
        <v>219</v>
      </c>
      <c r="AD588">
        <v>4</v>
      </c>
      <c r="AE588">
        <v>1</v>
      </c>
      <c r="AF588">
        <v>0</v>
      </c>
      <c r="AG588">
        <v>2.3679999999999999</v>
      </c>
      <c r="AH588">
        <v>0.05</v>
      </c>
      <c r="AI588">
        <v>1.137</v>
      </c>
    </row>
    <row r="589" spans="1:35" x14ac:dyDescent="0.35">
      <c r="A589">
        <v>202</v>
      </c>
      <c r="B589">
        <v>202</v>
      </c>
      <c r="C589" t="s">
        <v>38</v>
      </c>
      <c r="D589" t="s">
        <v>39</v>
      </c>
      <c r="E589">
        <v>3</v>
      </c>
      <c r="F589" t="s">
        <v>373</v>
      </c>
      <c r="G589">
        <v>3</v>
      </c>
      <c r="H589">
        <v>9</v>
      </c>
      <c r="I589">
        <v>3</v>
      </c>
      <c r="J589">
        <v>36</v>
      </c>
      <c r="K589">
        <v>56</v>
      </c>
      <c r="L589">
        <v>56</v>
      </c>
      <c r="M589">
        <v>2</v>
      </c>
      <c r="N589" t="s">
        <v>160</v>
      </c>
      <c r="O589" t="s">
        <v>124</v>
      </c>
      <c r="P589" t="s">
        <v>139</v>
      </c>
      <c r="Q589" t="s">
        <v>140</v>
      </c>
      <c r="R589" t="s">
        <v>147</v>
      </c>
      <c r="S589" t="s">
        <v>63</v>
      </c>
      <c r="T589" t="s">
        <v>161</v>
      </c>
      <c r="U589">
        <v>5</v>
      </c>
      <c r="V589" t="s">
        <v>148</v>
      </c>
      <c r="W589" t="s">
        <v>106</v>
      </c>
      <c r="X589" t="s">
        <v>228</v>
      </c>
      <c r="Y589">
        <v>2</v>
      </c>
      <c r="Z589">
        <v>1</v>
      </c>
      <c r="AA589">
        <v>48</v>
      </c>
      <c r="AB589">
        <v>1.359</v>
      </c>
      <c r="AC589" t="s">
        <v>161</v>
      </c>
      <c r="AD589">
        <v>1</v>
      </c>
      <c r="AE589">
        <v>5</v>
      </c>
      <c r="AF589">
        <v>1</v>
      </c>
      <c r="AG589">
        <v>1.0740000000000001</v>
      </c>
      <c r="AH589">
        <v>0.13300000000000001</v>
      </c>
      <c r="AI589">
        <v>1.355</v>
      </c>
    </row>
    <row r="590" spans="1:35" x14ac:dyDescent="0.35">
      <c r="A590">
        <v>202</v>
      </c>
      <c r="B590">
        <v>202</v>
      </c>
      <c r="C590" t="s">
        <v>38</v>
      </c>
      <c r="D590" t="s">
        <v>39</v>
      </c>
      <c r="E590">
        <v>3</v>
      </c>
      <c r="F590" t="s">
        <v>373</v>
      </c>
      <c r="G590">
        <v>3</v>
      </c>
      <c r="H590">
        <v>9</v>
      </c>
      <c r="I590">
        <v>3</v>
      </c>
      <c r="J590">
        <v>37</v>
      </c>
      <c r="K590">
        <v>20</v>
      </c>
      <c r="L590">
        <v>20</v>
      </c>
      <c r="M590">
        <v>1</v>
      </c>
      <c r="N590" t="s">
        <v>149</v>
      </c>
      <c r="O590" t="s">
        <v>124</v>
      </c>
      <c r="P590" t="s">
        <v>135</v>
      </c>
      <c r="Q590" t="s">
        <v>136</v>
      </c>
      <c r="R590" t="s">
        <v>150</v>
      </c>
      <c r="S590" t="s">
        <v>53</v>
      </c>
      <c r="T590" t="s">
        <v>151</v>
      </c>
      <c r="U590">
        <v>2</v>
      </c>
      <c r="V590" t="s">
        <v>175</v>
      </c>
      <c r="W590" t="s">
        <v>112</v>
      </c>
      <c r="X590" t="s">
        <v>253</v>
      </c>
      <c r="Y590">
        <v>2</v>
      </c>
      <c r="Z590">
        <v>1</v>
      </c>
      <c r="AA590">
        <v>48</v>
      </c>
      <c r="AB590">
        <v>0.81499999999999995</v>
      </c>
      <c r="AC590" t="s">
        <v>151</v>
      </c>
      <c r="AD590">
        <v>1</v>
      </c>
      <c r="AE590">
        <v>2</v>
      </c>
      <c r="AF590">
        <v>1</v>
      </c>
      <c r="AG590">
        <v>0.86099999999999999</v>
      </c>
      <c r="AH590">
        <v>1.7000000000000001E-2</v>
      </c>
      <c r="AI590">
        <v>0.81499999999999995</v>
      </c>
    </row>
    <row r="591" spans="1:35" x14ac:dyDescent="0.35">
      <c r="A591">
        <v>202</v>
      </c>
      <c r="B591">
        <v>202</v>
      </c>
      <c r="C591" t="s">
        <v>38</v>
      </c>
      <c r="D591" t="s">
        <v>39</v>
      </c>
      <c r="E591">
        <v>3</v>
      </c>
      <c r="F591" t="s">
        <v>373</v>
      </c>
      <c r="G591">
        <v>3</v>
      </c>
      <c r="H591">
        <v>9</v>
      </c>
      <c r="I591">
        <v>3</v>
      </c>
      <c r="J591">
        <v>38</v>
      </c>
      <c r="K591">
        <v>49</v>
      </c>
      <c r="L591">
        <v>49</v>
      </c>
      <c r="M591">
        <v>2</v>
      </c>
      <c r="N591" t="s">
        <v>129</v>
      </c>
      <c r="O591" t="s">
        <v>124</v>
      </c>
      <c r="P591" t="s">
        <v>130</v>
      </c>
      <c r="Q591" t="s">
        <v>131</v>
      </c>
      <c r="R591" t="s">
        <v>132</v>
      </c>
      <c r="S591" t="s">
        <v>81</v>
      </c>
      <c r="T591" t="s">
        <v>133</v>
      </c>
      <c r="U591">
        <v>1</v>
      </c>
      <c r="V591" t="s">
        <v>141</v>
      </c>
      <c r="W591" t="s">
        <v>236</v>
      </c>
      <c r="X591" t="s">
        <v>108</v>
      </c>
      <c r="Y591">
        <v>2</v>
      </c>
      <c r="Z591">
        <v>1</v>
      </c>
      <c r="AA591">
        <v>48</v>
      </c>
      <c r="AB591">
        <v>1.194</v>
      </c>
      <c r="AC591" t="s">
        <v>236</v>
      </c>
      <c r="AD591">
        <v>4</v>
      </c>
      <c r="AE591">
        <v>5</v>
      </c>
      <c r="AF591">
        <v>0</v>
      </c>
      <c r="AG591">
        <v>1.6040000000000001</v>
      </c>
      <c r="AH591">
        <v>0.33300000000000002</v>
      </c>
      <c r="AI591">
        <v>1.1919999999999999</v>
      </c>
    </row>
    <row r="592" spans="1:35" x14ac:dyDescent="0.35">
      <c r="A592">
        <v>202</v>
      </c>
      <c r="B592">
        <v>202</v>
      </c>
      <c r="C592" t="s">
        <v>38</v>
      </c>
      <c r="D592" t="s">
        <v>39</v>
      </c>
      <c r="E592">
        <v>3</v>
      </c>
      <c r="F592" t="s">
        <v>373</v>
      </c>
      <c r="G592">
        <v>3</v>
      </c>
      <c r="H592">
        <v>9</v>
      </c>
      <c r="I592">
        <v>3</v>
      </c>
      <c r="J592">
        <v>39</v>
      </c>
      <c r="K592">
        <v>58</v>
      </c>
      <c r="L592">
        <v>58</v>
      </c>
      <c r="M592">
        <v>2</v>
      </c>
      <c r="N592" t="s">
        <v>190</v>
      </c>
      <c r="O592" t="s">
        <v>124</v>
      </c>
      <c r="P592" t="s">
        <v>181</v>
      </c>
      <c r="Q592" t="s">
        <v>182</v>
      </c>
      <c r="R592" t="s">
        <v>150</v>
      </c>
      <c r="S592" t="s">
        <v>53</v>
      </c>
      <c r="T592" t="s">
        <v>191</v>
      </c>
      <c r="U592">
        <v>4</v>
      </c>
      <c r="V592" t="s">
        <v>183</v>
      </c>
      <c r="W592" t="s">
        <v>261</v>
      </c>
      <c r="X592" t="s">
        <v>120</v>
      </c>
      <c r="Y592">
        <v>1</v>
      </c>
      <c r="Z592">
        <v>1</v>
      </c>
      <c r="AA592">
        <v>48</v>
      </c>
      <c r="AB592">
        <v>1.3069999999999999</v>
      </c>
      <c r="AC592" t="s">
        <v>261</v>
      </c>
      <c r="AD592">
        <v>4</v>
      </c>
      <c r="AE592">
        <v>1</v>
      </c>
      <c r="AF592">
        <v>0</v>
      </c>
      <c r="AG592">
        <v>1.87</v>
      </c>
      <c r="AH592">
        <v>0.28299999999999997</v>
      </c>
      <c r="AI592">
        <v>1.3009999999999999</v>
      </c>
    </row>
    <row r="593" spans="1:35" x14ac:dyDescent="0.35">
      <c r="A593">
        <v>202</v>
      </c>
      <c r="B593">
        <v>202</v>
      </c>
      <c r="C593" t="s">
        <v>38</v>
      </c>
      <c r="D593" t="s">
        <v>39</v>
      </c>
      <c r="E593">
        <v>3</v>
      </c>
      <c r="F593" t="s">
        <v>373</v>
      </c>
      <c r="G593">
        <v>3</v>
      </c>
      <c r="H593">
        <v>9</v>
      </c>
      <c r="I593">
        <v>3</v>
      </c>
      <c r="J593">
        <v>40</v>
      </c>
      <c r="K593">
        <v>59</v>
      </c>
      <c r="L593">
        <v>59</v>
      </c>
      <c r="M593">
        <v>2</v>
      </c>
      <c r="N593" t="s">
        <v>184</v>
      </c>
      <c r="O593" t="s">
        <v>124</v>
      </c>
      <c r="P593" t="s">
        <v>185</v>
      </c>
      <c r="Q593" t="s">
        <v>186</v>
      </c>
      <c r="R593" t="s">
        <v>127</v>
      </c>
      <c r="S593" t="s">
        <v>46</v>
      </c>
      <c r="T593" t="s">
        <v>187</v>
      </c>
      <c r="U593">
        <v>5</v>
      </c>
      <c r="V593" t="s">
        <v>197</v>
      </c>
      <c r="W593" t="s">
        <v>86</v>
      </c>
      <c r="X593" t="s">
        <v>210</v>
      </c>
      <c r="Y593">
        <v>1</v>
      </c>
      <c r="Z593">
        <v>1</v>
      </c>
      <c r="AA593">
        <v>48</v>
      </c>
      <c r="AB593">
        <v>1.175</v>
      </c>
      <c r="AC593" t="s">
        <v>187</v>
      </c>
      <c r="AD593">
        <v>1</v>
      </c>
      <c r="AE593">
        <v>5</v>
      </c>
      <c r="AF593">
        <v>1</v>
      </c>
      <c r="AG593">
        <v>0.59799999999999998</v>
      </c>
      <c r="AH593">
        <v>0.11600000000000001</v>
      </c>
      <c r="AI593">
        <v>1.179</v>
      </c>
    </row>
    <row r="594" spans="1:35" x14ac:dyDescent="0.35">
      <c r="A594">
        <v>202</v>
      </c>
      <c r="B594">
        <v>202</v>
      </c>
      <c r="C594" t="s">
        <v>38</v>
      </c>
      <c r="D594" t="s">
        <v>39</v>
      </c>
      <c r="E594">
        <v>3</v>
      </c>
      <c r="F594" t="s">
        <v>373</v>
      </c>
      <c r="G594">
        <v>3</v>
      </c>
      <c r="H594">
        <v>9</v>
      </c>
      <c r="I594">
        <v>3</v>
      </c>
      <c r="J594">
        <v>41</v>
      </c>
      <c r="K594">
        <v>17</v>
      </c>
      <c r="L594">
        <v>17</v>
      </c>
      <c r="M594">
        <v>1</v>
      </c>
      <c r="N594" t="s">
        <v>152</v>
      </c>
      <c r="O594" t="s">
        <v>124</v>
      </c>
      <c r="P594" t="s">
        <v>153</v>
      </c>
      <c r="Q594" t="s">
        <v>154</v>
      </c>
      <c r="R594" t="s">
        <v>147</v>
      </c>
      <c r="S594" t="s">
        <v>63</v>
      </c>
      <c r="T594" t="s">
        <v>155</v>
      </c>
      <c r="U594">
        <v>4</v>
      </c>
      <c r="V594" t="s">
        <v>193</v>
      </c>
      <c r="W594" t="s">
        <v>118</v>
      </c>
      <c r="X594" t="s">
        <v>238</v>
      </c>
      <c r="Y594">
        <v>2</v>
      </c>
      <c r="Z594">
        <v>1</v>
      </c>
      <c r="AA594">
        <v>48</v>
      </c>
      <c r="AB594">
        <v>1.306</v>
      </c>
      <c r="AC594" t="s">
        <v>155</v>
      </c>
      <c r="AD594">
        <v>1</v>
      </c>
      <c r="AE594">
        <v>4</v>
      </c>
      <c r="AF594">
        <v>1</v>
      </c>
      <c r="AG594">
        <v>1.1419999999999999</v>
      </c>
      <c r="AH594">
        <v>0.35</v>
      </c>
      <c r="AI594">
        <v>1.3069999999999999</v>
      </c>
    </row>
    <row r="595" spans="1:35" x14ac:dyDescent="0.35">
      <c r="A595">
        <v>202</v>
      </c>
      <c r="B595">
        <v>202</v>
      </c>
      <c r="C595" t="s">
        <v>38</v>
      </c>
      <c r="D595" t="s">
        <v>39</v>
      </c>
      <c r="E595">
        <v>3</v>
      </c>
      <c r="F595" t="s">
        <v>373</v>
      </c>
      <c r="G595">
        <v>3</v>
      </c>
      <c r="H595">
        <v>9</v>
      </c>
      <c r="I595">
        <v>3</v>
      </c>
      <c r="J595">
        <v>42</v>
      </c>
      <c r="K595">
        <v>13</v>
      </c>
      <c r="L595">
        <v>13</v>
      </c>
      <c r="M595">
        <v>1</v>
      </c>
      <c r="N595" t="s">
        <v>188</v>
      </c>
      <c r="O595" t="s">
        <v>124</v>
      </c>
      <c r="P595" t="s">
        <v>163</v>
      </c>
      <c r="Q595" t="s">
        <v>164</v>
      </c>
      <c r="R595" t="s">
        <v>127</v>
      </c>
      <c r="S595" t="s">
        <v>46</v>
      </c>
      <c r="T595" t="s">
        <v>189</v>
      </c>
      <c r="U595">
        <v>4</v>
      </c>
      <c r="V595" t="s">
        <v>187</v>
      </c>
      <c r="W595" t="s">
        <v>68</v>
      </c>
      <c r="X595" t="s">
        <v>207</v>
      </c>
      <c r="Y595">
        <v>2</v>
      </c>
      <c r="Z595">
        <v>1</v>
      </c>
      <c r="AA595">
        <v>48</v>
      </c>
      <c r="AB595">
        <v>0.69699999999999995</v>
      </c>
      <c r="AC595" t="s">
        <v>68</v>
      </c>
      <c r="AD595">
        <v>4</v>
      </c>
      <c r="AE595">
        <v>2</v>
      </c>
      <c r="AF595">
        <v>0</v>
      </c>
      <c r="AG595">
        <v>2.081</v>
      </c>
      <c r="AH595">
        <v>0.33300000000000002</v>
      </c>
      <c r="AI595">
        <v>0.69699999999999995</v>
      </c>
    </row>
    <row r="596" spans="1:35" x14ac:dyDescent="0.35">
      <c r="A596">
        <v>202</v>
      </c>
      <c r="B596">
        <v>202</v>
      </c>
      <c r="C596" t="s">
        <v>38</v>
      </c>
      <c r="D596" t="s">
        <v>39</v>
      </c>
      <c r="E596">
        <v>3</v>
      </c>
      <c r="F596" t="s">
        <v>373</v>
      </c>
      <c r="G596">
        <v>3</v>
      </c>
      <c r="H596">
        <v>9</v>
      </c>
      <c r="I596">
        <v>3</v>
      </c>
      <c r="J596">
        <v>43</v>
      </c>
      <c r="K596">
        <v>23</v>
      </c>
      <c r="L596">
        <v>23</v>
      </c>
      <c r="M596">
        <v>1</v>
      </c>
      <c r="N596" t="s">
        <v>176</v>
      </c>
      <c r="O596" t="s">
        <v>124</v>
      </c>
      <c r="P596" t="s">
        <v>177</v>
      </c>
      <c r="Q596" t="s">
        <v>178</v>
      </c>
      <c r="R596" t="s">
        <v>132</v>
      </c>
      <c r="S596" t="s">
        <v>81</v>
      </c>
      <c r="T596" t="s">
        <v>179</v>
      </c>
      <c r="U596">
        <v>2</v>
      </c>
      <c r="V596" t="s">
        <v>145</v>
      </c>
      <c r="W596" t="s">
        <v>104</v>
      </c>
      <c r="X596" t="s">
        <v>222</v>
      </c>
      <c r="Y596">
        <v>2</v>
      </c>
      <c r="Z596">
        <v>1</v>
      </c>
      <c r="AA596">
        <v>48</v>
      </c>
      <c r="AB596">
        <v>1.2150000000000001</v>
      </c>
      <c r="AC596" t="s">
        <v>145</v>
      </c>
      <c r="AD596">
        <v>3</v>
      </c>
      <c r="AE596">
        <v>5</v>
      </c>
      <c r="AF596">
        <v>0</v>
      </c>
      <c r="AG596">
        <v>1.0149999999999999</v>
      </c>
      <c r="AH596">
        <v>0.3</v>
      </c>
      <c r="AI596">
        <v>1.216</v>
      </c>
    </row>
    <row r="597" spans="1:35" x14ac:dyDescent="0.35">
      <c r="A597">
        <v>202</v>
      </c>
      <c r="B597">
        <v>202</v>
      </c>
      <c r="C597" t="s">
        <v>38</v>
      </c>
      <c r="D597" t="s">
        <v>39</v>
      </c>
      <c r="E597">
        <v>3</v>
      </c>
      <c r="F597" t="s">
        <v>373</v>
      </c>
      <c r="G597">
        <v>3</v>
      </c>
      <c r="H597">
        <v>9</v>
      </c>
      <c r="I597">
        <v>3</v>
      </c>
      <c r="J597">
        <v>44</v>
      </c>
      <c r="K597">
        <v>21</v>
      </c>
      <c r="L597">
        <v>21</v>
      </c>
      <c r="M597">
        <v>1</v>
      </c>
      <c r="N597" t="s">
        <v>123</v>
      </c>
      <c r="O597" t="s">
        <v>124</v>
      </c>
      <c r="P597" t="s">
        <v>125</v>
      </c>
      <c r="Q597" t="s">
        <v>126</v>
      </c>
      <c r="R597" t="s">
        <v>127</v>
      </c>
      <c r="S597" t="s">
        <v>46</v>
      </c>
      <c r="T597" t="s">
        <v>128</v>
      </c>
      <c r="U597">
        <v>1</v>
      </c>
      <c r="V597" t="s">
        <v>195</v>
      </c>
      <c r="W597" t="s">
        <v>54</v>
      </c>
      <c r="X597" t="s">
        <v>245</v>
      </c>
      <c r="Y597">
        <v>2</v>
      </c>
      <c r="Z597">
        <v>1</v>
      </c>
      <c r="AA597">
        <v>48</v>
      </c>
      <c r="AB597">
        <v>1.2050000000000001</v>
      </c>
      <c r="AC597" t="s">
        <v>195</v>
      </c>
      <c r="AD597">
        <v>3</v>
      </c>
      <c r="AE597">
        <v>5</v>
      </c>
      <c r="AF597">
        <v>0</v>
      </c>
      <c r="AG597">
        <v>2.57</v>
      </c>
      <c r="AH597">
        <v>0.316</v>
      </c>
      <c r="AI597">
        <v>1.2070000000000001</v>
      </c>
    </row>
    <row r="598" spans="1:35" x14ac:dyDescent="0.35">
      <c r="A598">
        <v>202</v>
      </c>
      <c r="B598">
        <v>202</v>
      </c>
      <c r="C598" t="s">
        <v>38</v>
      </c>
      <c r="D598" t="s">
        <v>39</v>
      </c>
      <c r="E598">
        <v>3</v>
      </c>
      <c r="F598" t="s">
        <v>373</v>
      </c>
      <c r="G598">
        <v>3</v>
      </c>
      <c r="H598">
        <v>9</v>
      </c>
      <c r="I598">
        <v>3</v>
      </c>
      <c r="J598">
        <v>45</v>
      </c>
      <c r="K598">
        <v>51</v>
      </c>
      <c r="L598">
        <v>51</v>
      </c>
      <c r="M598">
        <v>2</v>
      </c>
      <c r="N598" t="s">
        <v>194</v>
      </c>
      <c r="O598" t="s">
        <v>124</v>
      </c>
      <c r="P598" t="s">
        <v>167</v>
      </c>
      <c r="Q598" t="s">
        <v>168</v>
      </c>
      <c r="R598" t="s">
        <v>127</v>
      </c>
      <c r="S598" t="s">
        <v>46</v>
      </c>
      <c r="T598" t="s">
        <v>195</v>
      </c>
      <c r="U598">
        <v>4</v>
      </c>
      <c r="V598" t="s">
        <v>169</v>
      </c>
      <c r="W598" t="s">
        <v>82</v>
      </c>
      <c r="X598" t="s">
        <v>216</v>
      </c>
      <c r="Y598">
        <v>1</v>
      </c>
      <c r="Z598">
        <v>1</v>
      </c>
      <c r="AA598">
        <v>48</v>
      </c>
      <c r="AB598">
        <v>0.85599999999999998</v>
      </c>
      <c r="AC598" t="s">
        <v>195</v>
      </c>
      <c r="AD598">
        <v>1</v>
      </c>
      <c r="AE598">
        <v>4</v>
      </c>
      <c r="AF598">
        <v>1</v>
      </c>
      <c r="AG598">
        <v>2.629</v>
      </c>
      <c r="AH598">
        <v>0.11600000000000001</v>
      </c>
      <c r="AI598">
        <v>0.85599999999999998</v>
      </c>
    </row>
    <row r="599" spans="1:35" x14ac:dyDescent="0.35">
      <c r="A599">
        <v>202</v>
      </c>
      <c r="B599">
        <v>202</v>
      </c>
      <c r="C599" t="s">
        <v>38</v>
      </c>
      <c r="D599" t="s">
        <v>39</v>
      </c>
      <c r="E599">
        <v>3</v>
      </c>
      <c r="F599" t="s">
        <v>373</v>
      </c>
      <c r="G599">
        <v>3</v>
      </c>
      <c r="H599">
        <v>9</v>
      </c>
      <c r="I599">
        <v>3</v>
      </c>
      <c r="J599">
        <v>46</v>
      </c>
      <c r="K599">
        <v>15</v>
      </c>
      <c r="L599">
        <v>15</v>
      </c>
      <c r="M599">
        <v>1</v>
      </c>
      <c r="N599" t="s">
        <v>156</v>
      </c>
      <c r="O599" t="s">
        <v>124</v>
      </c>
      <c r="P599" t="s">
        <v>157</v>
      </c>
      <c r="Q599" t="s">
        <v>158</v>
      </c>
      <c r="R599" t="s">
        <v>132</v>
      </c>
      <c r="S599" t="s">
        <v>81</v>
      </c>
      <c r="T599" t="s">
        <v>159</v>
      </c>
      <c r="U599">
        <v>4</v>
      </c>
      <c r="V599" t="s">
        <v>165</v>
      </c>
      <c r="W599" t="s">
        <v>110</v>
      </c>
      <c r="X599" t="s">
        <v>249</v>
      </c>
      <c r="Y599">
        <v>2</v>
      </c>
      <c r="Z599">
        <v>1</v>
      </c>
      <c r="AA599">
        <v>48</v>
      </c>
      <c r="AB599">
        <v>1.425</v>
      </c>
      <c r="AC599" t="s">
        <v>159</v>
      </c>
      <c r="AD599">
        <v>1</v>
      </c>
      <c r="AE599">
        <v>4</v>
      </c>
      <c r="AF599">
        <v>1</v>
      </c>
      <c r="AG599">
        <v>2.1829999999999998</v>
      </c>
      <c r="AH599">
        <v>0.26600000000000001</v>
      </c>
      <c r="AI599">
        <v>1.4259999999999999</v>
      </c>
    </row>
    <row r="600" spans="1:35" x14ac:dyDescent="0.35">
      <c r="A600">
        <v>202</v>
      </c>
      <c r="B600">
        <v>202</v>
      </c>
      <c r="C600" t="s">
        <v>38</v>
      </c>
      <c r="D600" t="s">
        <v>39</v>
      </c>
      <c r="E600">
        <v>3</v>
      </c>
      <c r="F600" t="s">
        <v>373</v>
      </c>
      <c r="G600">
        <v>3</v>
      </c>
      <c r="H600">
        <v>9</v>
      </c>
      <c r="I600">
        <v>3</v>
      </c>
      <c r="J600">
        <v>47</v>
      </c>
      <c r="K600">
        <v>24</v>
      </c>
      <c r="L600">
        <v>24</v>
      </c>
      <c r="M600">
        <v>1</v>
      </c>
      <c r="N600" t="s">
        <v>198</v>
      </c>
      <c r="O600" t="s">
        <v>124</v>
      </c>
      <c r="P600" t="s">
        <v>177</v>
      </c>
      <c r="Q600" t="s">
        <v>178</v>
      </c>
      <c r="R600" t="s">
        <v>150</v>
      </c>
      <c r="S600" t="s">
        <v>53</v>
      </c>
      <c r="T600" t="s">
        <v>199</v>
      </c>
      <c r="U600">
        <v>4</v>
      </c>
      <c r="V600" t="s">
        <v>179</v>
      </c>
      <c r="W600" t="s">
        <v>247</v>
      </c>
      <c r="X600" t="s">
        <v>72</v>
      </c>
      <c r="Y600">
        <v>1</v>
      </c>
      <c r="Z600">
        <v>1</v>
      </c>
      <c r="AA600">
        <v>48</v>
      </c>
      <c r="AB600">
        <v>1.177</v>
      </c>
      <c r="AC600" t="s">
        <v>247</v>
      </c>
      <c r="AD600">
        <v>4</v>
      </c>
      <c r="AE600">
        <v>1</v>
      </c>
      <c r="AF600">
        <v>0</v>
      </c>
      <c r="AG600">
        <v>1.8620000000000001</v>
      </c>
      <c r="AH600">
        <v>0.38300000000000001</v>
      </c>
      <c r="AI600">
        <v>1.1739999999999999</v>
      </c>
    </row>
    <row r="601" spans="1:35" x14ac:dyDescent="0.35">
      <c r="A601">
        <v>202</v>
      </c>
      <c r="B601">
        <v>202</v>
      </c>
      <c r="C601" t="s">
        <v>38</v>
      </c>
      <c r="D601" t="s">
        <v>39</v>
      </c>
      <c r="E601">
        <v>3</v>
      </c>
      <c r="F601" t="s">
        <v>373</v>
      </c>
      <c r="G601">
        <v>3</v>
      </c>
      <c r="H601">
        <v>9</v>
      </c>
      <c r="I601">
        <v>3</v>
      </c>
      <c r="J601">
        <v>48</v>
      </c>
      <c r="K601">
        <v>55</v>
      </c>
      <c r="L601">
        <v>55</v>
      </c>
      <c r="M601">
        <v>2</v>
      </c>
      <c r="N601" t="s">
        <v>138</v>
      </c>
      <c r="O601" t="s">
        <v>124</v>
      </c>
      <c r="P601" t="s">
        <v>139</v>
      </c>
      <c r="Q601" t="s">
        <v>140</v>
      </c>
      <c r="R601" t="s">
        <v>132</v>
      </c>
      <c r="S601" t="s">
        <v>81</v>
      </c>
      <c r="T601" t="s">
        <v>141</v>
      </c>
      <c r="U601">
        <v>2</v>
      </c>
      <c r="V601" t="s">
        <v>161</v>
      </c>
      <c r="W601" t="s">
        <v>213</v>
      </c>
      <c r="X601" t="s">
        <v>76</v>
      </c>
      <c r="Y601">
        <v>1</v>
      </c>
      <c r="Z601">
        <v>1</v>
      </c>
      <c r="AA601">
        <v>48</v>
      </c>
      <c r="AB601">
        <v>1.244</v>
      </c>
      <c r="AC601" t="s">
        <v>141</v>
      </c>
      <c r="AD601">
        <v>1</v>
      </c>
      <c r="AE601">
        <v>2</v>
      </c>
      <c r="AF601">
        <v>1</v>
      </c>
      <c r="AG601">
        <v>2.06</v>
      </c>
      <c r="AH601">
        <v>0.13300000000000001</v>
      </c>
      <c r="AI601">
        <v>1.24</v>
      </c>
    </row>
    <row r="602" spans="1:35" x14ac:dyDescent="0.35">
      <c r="A602">
        <v>202</v>
      </c>
      <c r="B602">
        <v>202</v>
      </c>
      <c r="C602" t="s">
        <v>38</v>
      </c>
      <c r="D602" t="s">
        <v>39</v>
      </c>
      <c r="E602">
        <v>3</v>
      </c>
      <c r="F602" t="s">
        <v>373</v>
      </c>
      <c r="G602">
        <v>3</v>
      </c>
      <c r="H602">
        <v>9</v>
      </c>
      <c r="I602">
        <v>3</v>
      </c>
      <c r="J602">
        <v>49</v>
      </c>
      <c r="K602">
        <v>36</v>
      </c>
      <c r="L602">
        <v>36</v>
      </c>
      <c r="M602">
        <v>1</v>
      </c>
      <c r="N602" t="s">
        <v>231</v>
      </c>
      <c r="O602" t="s">
        <v>201</v>
      </c>
      <c r="P602" t="s">
        <v>202</v>
      </c>
      <c r="Q602" t="s">
        <v>232</v>
      </c>
      <c r="R602" t="s">
        <v>202</v>
      </c>
      <c r="S602" t="s">
        <v>53</v>
      </c>
      <c r="T602" t="s">
        <v>233</v>
      </c>
      <c r="U602">
        <v>4</v>
      </c>
      <c r="V602" t="s">
        <v>255</v>
      </c>
      <c r="W602" t="s">
        <v>114</v>
      </c>
      <c r="X602" t="s">
        <v>133</v>
      </c>
      <c r="Y602">
        <v>2</v>
      </c>
      <c r="Z602">
        <v>1</v>
      </c>
      <c r="AA602">
        <v>48</v>
      </c>
      <c r="AB602">
        <v>1.3360000000000001</v>
      </c>
      <c r="AC602" t="s">
        <v>233</v>
      </c>
      <c r="AD602">
        <v>1</v>
      </c>
      <c r="AE602">
        <v>4</v>
      </c>
      <c r="AF602">
        <v>1</v>
      </c>
      <c r="AG602">
        <v>1.43</v>
      </c>
      <c r="AH602">
        <v>3.0339999999999998</v>
      </c>
      <c r="AI602">
        <v>1.3380000000000001</v>
      </c>
    </row>
    <row r="603" spans="1:35" x14ac:dyDescent="0.35">
      <c r="A603">
        <v>202</v>
      </c>
      <c r="B603">
        <v>202</v>
      </c>
      <c r="C603" t="s">
        <v>38</v>
      </c>
      <c r="D603" t="s">
        <v>39</v>
      </c>
      <c r="E603">
        <v>3</v>
      </c>
      <c r="F603" t="s">
        <v>373</v>
      </c>
      <c r="G603">
        <v>3</v>
      </c>
      <c r="H603">
        <v>9</v>
      </c>
      <c r="I603">
        <v>3</v>
      </c>
      <c r="J603">
        <v>50</v>
      </c>
      <c r="K603">
        <v>27</v>
      </c>
      <c r="L603">
        <v>27</v>
      </c>
      <c r="M603">
        <v>1</v>
      </c>
      <c r="N603" t="s">
        <v>205</v>
      </c>
      <c r="O603" t="s">
        <v>201</v>
      </c>
      <c r="P603" t="s">
        <v>202</v>
      </c>
      <c r="Q603" t="s">
        <v>206</v>
      </c>
      <c r="R603" t="s">
        <v>202</v>
      </c>
      <c r="S603" t="s">
        <v>81</v>
      </c>
      <c r="T603" t="s">
        <v>207</v>
      </c>
      <c r="U603">
        <v>4</v>
      </c>
      <c r="V603" t="s">
        <v>257</v>
      </c>
      <c r="W603" t="s">
        <v>76</v>
      </c>
      <c r="X603" t="s">
        <v>189</v>
      </c>
      <c r="Y603">
        <v>2</v>
      </c>
      <c r="Z603">
        <v>1</v>
      </c>
      <c r="AA603">
        <v>48</v>
      </c>
      <c r="AB603">
        <v>0.70699999999999996</v>
      </c>
      <c r="AC603" t="s">
        <v>257</v>
      </c>
      <c r="AD603">
        <v>3</v>
      </c>
      <c r="AE603">
        <v>5</v>
      </c>
      <c r="AF603">
        <v>0</v>
      </c>
      <c r="AG603">
        <v>2.3580000000000001</v>
      </c>
      <c r="AH603">
        <v>0.316</v>
      </c>
      <c r="AI603">
        <v>0.70399999999999996</v>
      </c>
    </row>
    <row r="604" spans="1:35" x14ac:dyDescent="0.35">
      <c r="A604">
        <v>202</v>
      </c>
      <c r="B604">
        <v>202</v>
      </c>
      <c r="C604" t="s">
        <v>38</v>
      </c>
      <c r="D604" t="s">
        <v>39</v>
      </c>
      <c r="E604">
        <v>3</v>
      </c>
      <c r="F604" t="s">
        <v>373</v>
      </c>
      <c r="G604">
        <v>3</v>
      </c>
      <c r="H604">
        <v>9</v>
      </c>
      <c r="I604">
        <v>3</v>
      </c>
      <c r="J604">
        <v>51</v>
      </c>
      <c r="K604">
        <v>30</v>
      </c>
      <c r="L604">
        <v>30</v>
      </c>
      <c r="M604">
        <v>1</v>
      </c>
      <c r="N604" t="s">
        <v>254</v>
      </c>
      <c r="O604" t="s">
        <v>201</v>
      </c>
      <c r="P604" t="s">
        <v>202</v>
      </c>
      <c r="Q604" t="s">
        <v>215</v>
      </c>
      <c r="R604" t="s">
        <v>202</v>
      </c>
      <c r="S604" t="s">
        <v>53</v>
      </c>
      <c r="T604" t="s">
        <v>255</v>
      </c>
      <c r="U604">
        <v>2</v>
      </c>
      <c r="V604" t="s">
        <v>216</v>
      </c>
      <c r="W604" t="s">
        <v>120</v>
      </c>
      <c r="X604" t="s">
        <v>128</v>
      </c>
      <c r="Y604">
        <v>1</v>
      </c>
      <c r="Z604">
        <v>1</v>
      </c>
      <c r="AA604">
        <v>48</v>
      </c>
      <c r="AB604">
        <v>1.266</v>
      </c>
      <c r="AC604" t="s">
        <v>255</v>
      </c>
      <c r="AD604">
        <v>1</v>
      </c>
      <c r="AE604">
        <v>2</v>
      </c>
      <c r="AF604">
        <v>1</v>
      </c>
      <c r="AG604">
        <v>1.304</v>
      </c>
      <c r="AH604">
        <v>0.13300000000000001</v>
      </c>
      <c r="AI604">
        <v>1.2609999999999999</v>
      </c>
    </row>
    <row r="605" spans="1:35" x14ac:dyDescent="0.35">
      <c r="A605">
        <v>202</v>
      </c>
      <c r="B605">
        <v>202</v>
      </c>
      <c r="C605" t="s">
        <v>38</v>
      </c>
      <c r="D605" t="s">
        <v>39</v>
      </c>
      <c r="E605">
        <v>3</v>
      </c>
      <c r="F605" t="s">
        <v>373</v>
      </c>
      <c r="G605">
        <v>3</v>
      </c>
      <c r="H605">
        <v>9</v>
      </c>
      <c r="I605">
        <v>3</v>
      </c>
      <c r="J605">
        <v>52</v>
      </c>
      <c r="K605">
        <v>69</v>
      </c>
      <c r="L605">
        <v>69</v>
      </c>
      <c r="M605">
        <v>2</v>
      </c>
      <c r="N605" t="s">
        <v>252</v>
      </c>
      <c r="O605" t="s">
        <v>201</v>
      </c>
      <c r="P605" t="s">
        <v>202</v>
      </c>
      <c r="Q605" t="s">
        <v>218</v>
      </c>
      <c r="R605" t="s">
        <v>202</v>
      </c>
      <c r="S605" t="s">
        <v>63</v>
      </c>
      <c r="T605" t="s">
        <v>253</v>
      </c>
      <c r="U605">
        <v>1</v>
      </c>
      <c r="V605" t="s">
        <v>243</v>
      </c>
      <c r="W605" t="s">
        <v>137</v>
      </c>
      <c r="X605" t="s">
        <v>122</v>
      </c>
      <c r="Y605">
        <v>2</v>
      </c>
      <c r="Z605">
        <v>1</v>
      </c>
      <c r="AA605">
        <v>48</v>
      </c>
      <c r="AB605">
        <v>1.0840000000000001</v>
      </c>
      <c r="AC605" t="s">
        <v>253</v>
      </c>
      <c r="AD605">
        <v>1</v>
      </c>
      <c r="AE605">
        <v>1</v>
      </c>
      <c r="AF605">
        <v>1</v>
      </c>
      <c r="AG605">
        <v>2.5569999999999999</v>
      </c>
      <c r="AH605">
        <v>0.33300000000000002</v>
      </c>
      <c r="AI605">
        <v>1.089</v>
      </c>
    </row>
    <row r="606" spans="1:35" x14ac:dyDescent="0.35">
      <c r="A606">
        <v>202</v>
      </c>
      <c r="B606">
        <v>202</v>
      </c>
      <c r="C606" t="s">
        <v>38</v>
      </c>
      <c r="D606" t="s">
        <v>39</v>
      </c>
      <c r="E606">
        <v>3</v>
      </c>
      <c r="F606" t="s">
        <v>373</v>
      </c>
      <c r="G606">
        <v>3</v>
      </c>
      <c r="H606">
        <v>9</v>
      </c>
      <c r="I606">
        <v>3</v>
      </c>
      <c r="J606">
        <v>53</v>
      </c>
      <c r="K606">
        <v>63</v>
      </c>
      <c r="L606">
        <v>63</v>
      </c>
      <c r="M606">
        <v>2</v>
      </c>
      <c r="N606" t="s">
        <v>223</v>
      </c>
      <c r="O606" t="s">
        <v>201</v>
      </c>
      <c r="P606" t="s">
        <v>202</v>
      </c>
      <c r="Q606" t="s">
        <v>224</v>
      </c>
      <c r="R606" t="s">
        <v>202</v>
      </c>
      <c r="S606" t="s">
        <v>46</v>
      </c>
      <c r="T606" t="s">
        <v>225</v>
      </c>
      <c r="U606">
        <v>4</v>
      </c>
      <c r="V606" t="s">
        <v>238</v>
      </c>
      <c r="W606" t="s">
        <v>145</v>
      </c>
      <c r="X606" t="s">
        <v>86</v>
      </c>
      <c r="Y606">
        <v>1</v>
      </c>
      <c r="Z606">
        <v>1</v>
      </c>
      <c r="AA606">
        <v>48</v>
      </c>
      <c r="AB606">
        <v>1.1759999999999999</v>
      </c>
      <c r="AC606" t="s">
        <v>225</v>
      </c>
      <c r="AD606">
        <v>1</v>
      </c>
      <c r="AE606">
        <v>4</v>
      </c>
      <c r="AF606">
        <v>1</v>
      </c>
      <c r="AG606">
        <v>1.7490000000000001</v>
      </c>
      <c r="AH606">
        <v>0.23300000000000001</v>
      </c>
      <c r="AI606">
        <v>1.1719999999999999</v>
      </c>
    </row>
    <row r="607" spans="1:35" x14ac:dyDescent="0.35">
      <c r="A607">
        <v>202</v>
      </c>
      <c r="B607">
        <v>202</v>
      </c>
      <c r="C607" t="s">
        <v>38</v>
      </c>
      <c r="D607" t="s">
        <v>39</v>
      </c>
      <c r="E607">
        <v>3</v>
      </c>
      <c r="F607" t="s">
        <v>373</v>
      </c>
      <c r="G607">
        <v>3</v>
      </c>
      <c r="H607">
        <v>9</v>
      </c>
      <c r="I607">
        <v>3</v>
      </c>
      <c r="J607">
        <v>54</v>
      </c>
      <c r="K607">
        <v>72</v>
      </c>
      <c r="L607">
        <v>72</v>
      </c>
      <c r="M607">
        <v>2</v>
      </c>
      <c r="N607" t="s">
        <v>250</v>
      </c>
      <c r="O607" t="s">
        <v>201</v>
      </c>
      <c r="P607" t="s">
        <v>202</v>
      </c>
      <c r="Q607" t="s">
        <v>235</v>
      </c>
      <c r="R607" t="s">
        <v>202</v>
      </c>
      <c r="S607" t="s">
        <v>53</v>
      </c>
      <c r="T607" t="s">
        <v>251</v>
      </c>
      <c r="U607">
        <v>2</v>
      </c>
      <c r="V607" t="s">
        <v>219</v>
      </c>
      <c r="W607" t="s">
        <v>88</v>
      </c>
      <c r="X607" t="s">
        <v>155</v>
      </c>
      <c r="Y607">
        <v>2</v>
      </c>
      <c r="Z607">
        <v>1</v>
      </c>
      <c r="AA607">
        <v>48</v>
      </c>
      <c r="AB607">
        <v>1.238</v>
      </c>
      <c r="AC607" t="s">
        <v>251</v>
      </c>
      <c r="AD607">
        <v>1</v>
      </c>
      <c r="AE607">
        <v>2</v>
      </c>
      <c r="AF607">
        <v>1</v>
      </c>
      <c r="AG607">
        <v>0.71399999999999997</v>
      </c>
      <c r="AH607">
        <v>0.28299999999999997</v>
      </c>
      <c r="AI607">
        <v>1.238</v>
      </c>
    </row>
    <row r="608" spans="1:35" x14ac:dyDescent="0.35">
      <c r="A608">
        <v>202</v>
      </c>
      <c r="B608">
        <v>202</v>
      </c>
      <c r="C608" t="s">
        <v>38</v>
      </c>
      <c r="D608" t="s">
        <v>39</v>
      </c>
      <c r="E608">
        <v>3</v>
      </c>
      <c r="F608" t="s">
        <v>373</v>
      </c>
      <c r="G608">
        <v>3</v>
      </c>
      <c r="H608">
        <v>9</v>
      </c>
      <c r="I608">
        <v>3</v>
      </c>
      <c r="J608">
        <v>55</v>
      </c>
      <c r="K608">
        <v>31</v>
      </c>
      <c r="L608">
        <v>31</v>
      </c>
      <c r="M608">
        <v>1</v>
      </c>
      <c r="N608" t="s">
        <v>248</v>
      </c>
      <c r="O608" t="s">
        <v>201</v>
      </c>
      <c r="P608" t="s">
        <v>202</v>
      </c>
      <c r="Q608" t="s">
        <v>212</v>
      </c>
      <c r="R608" t="s">
        <v>202</v>
      </c>
      <c r="S608" t="s">
        <v>46</v>
      </c>
      <c r="T608" t="s">
        <v>249</v>
      </c>
      <c r="U608">
        <v>5</v>
      </c>
      <c r="V608" t="s">
        <v>259</v>
      </c>
      <c r="W608" t="s">
        <v>100</v>
      </c>
      <c r="X608" t="s">
        <v>161</v>
      </c>
      <c r="Y608">
        <v>2</v>
      </c>
      <c r="Z608">
        <v>1</v>
      </c>
      <c r="AA608">
        <v>48</v>
      </c>
      <c r="AB608">
        <v>1.3340000000000001</v>
      </c>
      <c r="AC608" t="s">
        <v>100</v>
      </c>
      <c r="AD608">
        <v>4</v>
      </c>
      <c r="AE608">
        <v>2</v>
      </c>
      <c r="AF608">
        <v>0</v>
      </c>
      <c r="AG608">
        <v>2.6880000000000002</v>
      </c>
      <c r="AH608">
        <v>0.48299999999999998</v>
      </c>
      <c r="AI608">
        <v>1.34</v>
      </c>
    </row>
    <row r="609" spans="1:35" x14ac:dyDescent="0.35">
      <c r="A609">
        <v>202</v>
      </c>
      <c r="B609">
        <v>202</v>
      </c>
      <c r="C609" t="s">
        <v>38</v>
      </c>
      <c r="D609" t="s">
        <v>39</v>
      </c>
      <c r="E609">
        <v>3</v>
      </c>
      <c r="F609" t="s">
        <v>373</v>
      </c>
      <c r="G609">
        <v>3</v>
      </c>
      <c r="H609">
        <v>9</v>
      </c>
      <c r="I609">
        <v>3</v>
      </c>
      <c r="J609">
        <v>56</v>
      </c>
      <c r="K609">
        <v>65</v>
      </c>
      <c r="L609">
        <v>65</v>
      </c>
      <c r="M609">
        <v>2</v>
      </c>
      <c r="N609" t="s">
        <v>200</v>
      </c>
      <c r="O609" t="s">
        <v>201</v>
      </c>
      <c r="P609" t="s">
        <v>202</v>
      </c>
      <c r="Q609" t="s">
        <v>203</v>
      </c>
      <c r="R609" t="s">
        <v>202</v>
      </c>
      <c r="S609" t="s">
        <v>46</v>
      </c>
      <c r="T609" t="s">
        <v>204</v>
      </c>
      <c r="U609">
        <v>1</v>
      </c>
      <c r="V609" t="s">
        <v>225</v>
      </c>
      <c r="W609" t="s">
        <v>199</v>
      </c>
      <c r="X609" t="s">
        <v>112</v>
      </c>
      <c r="Y609">
        <v>2</v>
      </c>
      <c r="Z609">
        <v>1</v>
      </c>
      <c r="AA609">
        <v>48</v>
      </c>
      <c r="AB609">
        <v>1.1240000000000001</v>
      </c>
      <c r="AC609" t="s">
        <v>204</v>
      </c>
      <c r="AD609">
        <v>1</v>
      </c>
      <c r="AE609">
        <v>1</v>
      </c>
      <c r="AF609">
        <v>1</v>
      </c>
      <c r="AG609">
        <v>1.4750000000000001</v>
      </c>
      <c r="AH609">
        <v>0.183</v>
      </c>
      <c r="AI609">
        <v>1.1279999999999999</v>
      </c>
    </row>
    <row r="610" spans="1:35" x14ac:dyDescent="0.35">
      <c r="A610">
        <v>202</v>
      </c>
      <c r="B610">
        <v>202</v>
      </c>
      <c r="C610" t="s">
        <v>38</v>
      </c>
      <c r="D610" t="s">
        <v>39</v>
      </c>
      <c r="E610">
        <v>3</v>
      </c>
      <c r="F610" t="s">
        <v>373</v>
      </c>
      <c r="G610">
        <v>3</v>
      </c>
      <c r="H610">
        <v>9</v>
      </c>
      <c r="I610">
        <v>3</v>
      </c>
      <c r="J610">
        <v>57</v>
      </c>
      <c r="K610">
        <v>34</v>
      </c>
      <c r="L610">
        <v>34</v>
      </c>
      <c r="M610">
        <v>1</v>
      </c>
      <c r="N610" t="s">
        <v>208</v>
      </c>
      <c r="O610" t="s">
        <v>201</v>
      </c>
      <c r="P610" t="s">
        <v>202</v>
      </c>
      <c r="Q610" t="s">
        <v>209</v>
      </c>
      <c r="R610" t="s">
        <v>202</v>
      </c>
      <c r="S610" t="s">
        <v>63</v>
      </c>
      <c r="T610" t="s">
        <v>210</v>
      </c>
      <c r="U610">
        <v>2</v>
      </c>
      <c r="V610" t="s">
        <v>247</v>
      </c>
      <c r="W610" t="s">
        <v>47</v>
      </c>
      <c r="X610" t="s">
        <v>173</v>
      </c>
      <c r="Y610">
        <v>2</v>
      </c>
      <c r="Z610">
        <v>1</v>
      </c>
      <c r="AA610">
        <v>48</v>
      </c>
      <c r="AB610">
        <v>1.145</v>
      </c>
      <c r="AC610" t="s">
        <v>210</v>
      </c>
      <c r="AD610">
        <v>1</v>
      </c>
      <c r="AE610">
        <v>2</v>
      </c>
      <c r="AF610">
        <v>1</v>
      </c>
      <c r="AG610">
        <v>1.849</v>
      </c>
      <c r="AH610">
        <v>0.5</v>
      </c>
      <c r="AI610">
        <v>1.149</v>
      </c>
    </row>
    <row r="611" spans="1:35" x14ac:dyDescent="0.35">
      <c r="A611">
        <v>202</v>
      </c>
      <c r="B611">
        <v>202</v>
      </c>
      <c r="C611" t="s">
        <v>38</v>
      </c>
      <c r="D611" t="s">
        <v>39</v>
      </c>
      <c r="E611">
        <v>3</v>
      </c>
      <c r="F611" t="s">
        <v>373</v>
      </c>
      <c r="G611">
        <v>3</v>
      </c>
      <c r="H611">
        <v>9</v>
      </c>
      <c r="I611">
        <v>3</v>
      </c>
      <c r="J611">
        <v>58</v>
      </c>
      <c r="K611">
        <v>25</v>
      </c>
      <c r="L611">
        <v>25</v>
      </c>
      <c r="M611">
        <v>1</v>
      </c>
      <c r="N611" t="s">
        <v>220</v>
      </c>
      <c r="O611" t="s">
        <v>201</v>
      </c>
      <c r="P611" t="s">
        <v>202</v>
      </c>
      <c r="Q611" t="s">
        <v>221</v>
      </c>
      <c r="R611" t="s">
        <v>202</v>
      </c>
      <c r="S611" t="s">
        <v>46</v>
      </c>
      <c r="T611" t="s">
        <v>222</v>
      </c>
      <c r="U611">
        <v>1</v>
      </c>
      <c r="V611" t="s">
        <v>236</v>
      </c>
      <c r="W611" t="s">
        <v>94</v>
      </c>
      <c r="X611" t="s">
        <v>183</v>
      </c>
      <c r="Y611">
        <v>2</v>
      </c>
      <c r="Z611">
        <v>1</v>
      </c>
      <c r="AA611">
        <v>48</v>
      </c>
      <c r="AB611">
        <v>1.238</v>
      </c>
      <c r="AC611" t="s">
        <v>222</v>
      </c>
      <c r="AD611">
        <v>1</v>
      </c>
      <c r="AE611">
        <v>1</v>
      </c>
      <c r="AF611">
        <v>1</v>
      </c>
      <c r="AG611">
        <v>1.9339999999999999</v>
      </c>
      <c r="AH611">
        <v>0.16600000000000001</v>
      </c>
      <c r="AI611">
        <v>1.2350000000000001</v>
      </c>
    </row>
    <row r="612" spans="1:35" x14ac:dyDescent="0.35">
      <c r="A612">
        <v>202</v>
      </c>
      <c r="B612">
        <v>202</v>
      </c>
      <c r="C612" t="s">
        <v>38</v>
      </c>
      <c r="D612" t="s">
        <v>39</v>
      </c>
      <c r="E612">
        <v>3</v>
      </c>
      <c r="F612" t="s">
        <v>373</v>
      </c>
      <c r="G612">
        <v>3</v>
      </c>
      <c r="H612">
        <v>9</v>
      </c>
      <c r="I612">
        <v>3</v>
      </c>
      <c r="J612">
        <v>59</v>
      </c>
      <c r="K612">
        <v>71</v>
      </c>
      <c r="L612">
        <v>71</v>
      </c>
      <c r="M612">
        <v>2</v>
      </c>
      <c r="N612" t="s">
        <v>234</v>
      </c>
      <c r="O612" t="s">
        <v>201</v>
      </c>
      <c r="P612" t="s">
        <v>202</v>
      </c>
      <c r="Q612" t="s">
        <v>235</v>
      </c>
      <c r="R612" t="s">
        <v>202</v>
      </c>
      <c r="S612" t="s">
        <v>46</v>
      </c>
      <c r="T612" t="s">
        <v>236</v>
      </c>
      <c r="U612">
        <v>1</v>
      </c>
      <c r="V612" t="s">
        <v>251</v>
      </c>
      <c r="W612" t="s">
        <v>108</v>
      </c>
      <c r="X612" t="s">
        <v>179</v>
      </c>
      <c r="Y612">
        <v>1</v>
      </c>
      <c r="Z612">
        <v>1</v>
      </c>
      <c r="AA612">
        <v>48</v>
      </c>
      <c r="AB612">
        <v>1.0249999999999999</v>
      </c>
      <c r="AC612" t="s">
        <v>108</v>
      </c>
      <c r="AD612">
        <v>4</v>
      </c>
      <c r="AE612">
        <v>4</v>
      </c>
      <c r="AF612">
        <v>0</v>
      </c>
      <c r="AG612">
        <v>1.819</v>
      </c>
      <c r="AH612">
        <v>0.314</v>
      </c>
      <c r="AI612">
        <v>1.0269999999999999</v>
      </c>
    </row>
    <row r="613" spans="1:35" x14ac:dyDescent="0.35">
      <c r="A613">
        <v>202</v>
      </c>
      <c r="B613">
        <v>202</v>
      </c>
      <c r="C613" t="s">
        <v>38</v>
      </c>
      <c r="D613" t="s">
        <v>39</v>
      </c>
      <c r="E613">
        <v>3</v>
      </c>
      <c r="F613" t="s">
        <v>373</v>
      </c>
      <c r="G613">
        <v>3</v>
      </c>
      <c r="H613">
        <v>9</v>
      </c>
      <c r="I613">
        <v>3</v>
      </c>
      <c r="J613">
        <v>60</v>
      </c>
      <c r="K613">
        <v>66</v>
      </c>
      <c r="L613">
        <v>66</v>
      </c>
      <c r="M613">
        <v>2</v>
      </c>
      <c r="N613" t="s">
        <v>229</v>
      </c>
      <c r="O613" t="s">
        <v>201</v>
      </c>
      <c r="P613" t="s">
        <v>202</v>
      </c>
      <c r="Q613" t="s">
        <v>203</v>
      </c>
      <c r="R613" t="s">
        <v>202</v>
      </c>
      <c r="S613" t="s">
        <v>81</v>
      </c>
      <c r="T613" t="s">
        <v>230</v>
      </c>
      <c r="U613">
        <v>4</v>
      </c>
      <c r="V613" t="s">
        <v>204</v>
      </c>
      <c r="W613" t="s">
        <v>148</v>
      </c>
      <c r="X613" t="s">
        <v>68</v>
      </c>
      <c r="Y613">
        <v>1</v>
      </c>
      <c r="Z613">
        <v>1</v>
      </c>
      <c r="AA613">
        <v>48</v>
      </c>
      <c r="AB613">
        <v>1.246</v>
      </c>
      <c r="AC613" t="s">
        <v>148</v>
      </c>
      <c r="AD613">
        <v>4</v>
      </c>
      <c r="AE613">
        <v>1</v>
      </c>
      <c r="AF613">
        <v>0</v>
      </c>
      <c r="AG613">
        <v>1.742</v>
      </c>
      <c r="AH613">
        <v>0.26600000000000001</v>
      </c>
      <c r="AI613">
        <v>1.2410000000000001</v>
      </c>
    </row>
    <row r="614" spans="1:35" x14ac:dyDescent="0.35">
      <c r="A614">
        <v>202</v>
      </c>
      <c r="B614">
        <v>202</v>
      </c>
      <c r="C614" t="s">
        <v>38</v>
      </c>
      <c r="D614" t="s">
        <v>39</v>
      </c>
      <c r="E614">
        <v>3</v>
      </c>
      <c r="F614" t="s">
        <v>373</v>
      </c>
      <c r="G614">
        <v>3</v>
      </c>
      <c r="H614">
        <v>9</v>
      </c>
      <c r="I614">
        <v>3</v>
      </c>
      <c r="J614">
        <v>61</v>
      </c>
      <c r="K614">
        <v>35</v>
      </c>
      <c r="L614">
        <v>35</v>
      </c>
      <c r="M614">
        <v>1</v>
      </c>
      <c r="N614" t="s">
        <v>260</v>
      </c>
      <c r="O614" t="s">
        <v>201</v>
      </c>
      <c r="P614" t="s">
        <v>202</v>
      </c>
      <c r="Q614" t="s">
        <v>232</v>
      </c>
      <c r="R614" t="s">
        <v>202</v>
      </c>
      <c r="S614" t="s">
        <v>81</v>
      </c>
      <c r="T614" t="s">
        <v>261</v>
      </c>
      <c r="U614">
        <v>2</v>
      </c>
      <c r="V614" t="s">
        <v>233</v>
      </c>
      <c r="W614" t="s">
        <v>193</v>
      </c>
      <c r="X614" t="s">
        <v>64</v>
      </c>
      <c r="Y614">
        <v>1</v>
      </c>
      <c r="Z614">
        <v>1</v>
      </c>
      <c r="AA614">
        <v>48</v>
      </c>
      <c r="AB614">
        <v>1.196</v>
      </c>
      <c r="AC614" t="s">
        <v>261</v>
      </c>
      <c r="AD614">
        <v>1</v>
      </c>
      <c r="AE614">
        <v>2</v>
      </c>
      <c r="AF614">
        <v>1</v>
      </c>
      <c r="AG614">
        <v>3.944</v>
      </c>
      <c r="AH614">
        <v>0.15</v>
      </c>
      <c r="AI614">
        <v>1.2</v>
      </c>
    </row>
    <row r="615" spans="1:35" x14ac:dyDescent="0.35">
      <c r="A615">
        <v>202</v>
      </c>
      <c r="B615">
        <v>202</v>
      </c>
      <c r="C615" t="s">
        <v>38</v>
      </c>
      <c r="D615" t="s">
        <v>39</v>
      </c>
      <c r="E615">
        <v>3</v>
      </c>
      <c r="F615" t="s">
        <v>373</v>
      </c>
      <c r="G615">
        <v>3</v>
      </c>
      <c r="H615">
        <v>9</v>
      </c>
      <c r="I615">
        <v>3</v>
      </c>
      <c r="J615">
        <v>62</v>
      </c>
      <c r="K615">
        <v>68</v>
      </c>
      <c r="L615">
        <v>68</v>
      </c>
      <c r="M615">
        <v>2</v>
      </c>
      <c r="N615" t="s">
        <v>242</v>
      </c>
      <c r="O615" t="s">
        <v>201</v>
      </c>
      <c r="P615" t="s">
        <v>202</v>
      </c>
      <c r="Q615" t="s">
        <v>227</v>
      </c>
      <c r="R615" t="s">
        <v>202</v>
      </c>
      <c r="S615" t="s">
        <v>63</v>
      </c>
      <c r="T615" t="s">
        <v>243</v>
      </c>
      <c r="U615">
        <v>5</v>
      </c>
      <c r="V615" t="s">
        <v>228</v>
      </c>
      <c r="W615" t="s">
        <v>116</v>
      </c>
      <c r="X615" t="s">
        <v>151</v>
      </c>
      <c r="Y615">
        <v>1</v>
      </c>
      <c r="Z615">
        <v>1</v>
      </c>
      <c r="AA615">
        <v>48</v>
      </c>
      <c r="AB615">
        <v>1.405</v>
      </c>
      <c r="AC615" t="s">
        <v>116</v>
      </c>
      <c r="AD615">
        <v>4</v>
      </c>
      <c r="AE615">
        <v>2</v>
      </c>
      <c r="AF615">
        <v>0</v>
      </c>
      <c r="AG615">
        <v>3.6840000000000002</v>
      </c>
      <c r="AH615">
        <v>0.316</v>
      </c>
      <c r="AI615">
        <v>1.409</v>
      </c>
    </row>
    <row r="616" spans="1:35" x14ac:dyDescent="0.35">
      <c r="A616">
        <v>202</v>
      </c>
      <c r="B616">
        <v>202</v>
      </c>
      <c r="C616" t="s">
        <v>38</v>
      </c>
      <c r="D616" t="s">
        <v>39</v>
      </c>
      <c r="E616">
        <v>3</v>
      </c>
      <c r="F616" t="s">
        <v>373</v>
      </c>
      <c r="G616">
        <v>3</v>
      </c>
      <c r="H616">
        <v>9</v>
      </c>
      <c r="I616">
        <v>3</v>
      </c>
      <c r="J616">
        <v>63</v>
      </c>
      <c r="K616">
        <v>70</v>
      </c>
      <c r="L616">
        <v>70</v>
      </c>
      <c r="M616">
        <v>2</v>
      </c>
      <c r="N616" t="s">
        <v>217</v>
      </c>
      <c r="O616" t="s">
        <v>201</v>
      </c>
      <c r="P616" t="s">
        <v>202</v>
      </c>
      <c r="Q616" t="s">
        <v>218</v>
      </c>
      <c r="R616" t="s">
        <v>202</v>
      </c>
      <c r="S616" t="s">
        <v>53</v>
      </c>
      <c r="T616" t="s">
        <v>219</v>
      </c>
      <c r="U616">
        <v>5</v>
      </c>
      <c r="V616" t="s">
        <v>253</v>
      </c>
      <c r="W616" t="s">
        <v>195</v>
      </c>
      <c r="X616" t="s">
        <v>110</v>
      </c>
      <c r="Y616">
        <v>1</v>
      </c>
      <c r="Z616">
        <v>1</v>
      </c>
      <c r="AA616">
        <v>48</v>
      </c>
      <c r="AB616">
        <v>1.3779999999999999</v>
      </c>
      <c r="AC616" t="s">
        <v>195</v>
      </c>
      <c r="AD616">
        <v>4</v>
      </c>
      <c r="AE616">
        <v>2</v>
      </c>
      <c r="AF616">
        <v>0</v>
      </c>
      <c r="AG616">
        <v>2.6349999999999998</v>
      </c>
      <c r="AH616">
        <v>0.28299999999999997</v>
      </c>
      <c r="AI616">
        <v>1.377</v>
      </c>
    </row>
    <row r="617" spans="1:35" x14ac:dyDescent="0.35">
      <c r="A617">
        <v>202</v>
      </c>
      <c r="B617">
        <v>202</v>
      </c>
      <c r="C617" t="s">
        <v>38</v>
      </c>
      <c r="D617" t="s">
        <v>39</v>
      </c>
      <c r="E617">
        <v>3</v>
      </c>
      <c r="F617" t="s">
        <v>373</v>
      </c>
      <c r="G617">
        <v>3</v>
      </c>
      <c r="H617">
        <v>9</v>
      </c>
      <c r="I617">
        <v>3</v>
      </c>
      <c r="J617">
        <v>64</v>
      </c>
      <c r="K617">
        <v>61</v>
      </c>
      <c r="L617">
        <v>61</v>
      </c>
      <c r="M617">
        <v>2</v>
      </c>
      <c r="N617" t="s">
        <v>244</v>
      </c>
      <c r="O617" t="s">
        <v>201</v>
      </c>
      <c r="P617" t="s">
        <v>202</v>
      </c>
      <c r="Q617" t="s">
        <v>240</v>
      </c>
      <c r="R617" t="s">
        <v>202</v>
      </c>
      <c r="S617" t="s">
        <v>81</v>
      </c>
      <c r="T617" t="s">
        <v>245</v>
      </c>
      <c r="U617">
        <v>4</v>
      </c>
      <c r="V617" t="s">
        <v>230</v>
      </c>
      <c r="W617" t="s">
        <v>171</v>
      </c>
      <c r="X617" t="s">
        <v>106</v>
      </c>
      <c r="Y617">
        <v>2</v>
      </c>
      <c r="Z617">
        <v>1</v>
      </c>
      <c r="AA617">
        <v>48</v>
      </c>
      <c r="AB617">
        <v>1.3939999999999999</v>
      </c>
      <c r="AC617" t="s">
        <v>106</v>
      </c>
      <c r="AD617">
        <v>4</v>
      </c>
      <c r="AE617">
        <v>2</v>
      </c>
      <c r="AF617">
        <v>0</v>
      </c>
      <c r="AG617">
        <v>2.0790000000000002</v>
      </c>
      <c r="AH617">
        <v>0.216</v>
      </c>
      <c r="AI617">
        <v>1.395</v>
      </c>
    </row>
    <row r="618" spans="1:35" x14ac:dyDescent="0.35">
      <c r="A618">
        <v>202</v>
      </c>
      <c r="B618">
        <v>202</v>
      </c>
      <c r="C618" t="s">
        <v>38</v>
      </c>
      <c r="D618" t="s">
        <v>39</v>
      </c>
      <c r="E618">
        <v>3</v>
      </c>
      <c r="F618" t="s">
        <v>373</v>
      </c>
      <c r="G618">
        <v>3</v>
      </c>
      <c r="H618">
        <v>9</v>
      </c>
      <c r="I618">
        <v>3</v>
      </c>
      <c r="J618">
        <v>65</v>
      </c>
      <c r="K618">
        <v>64</v>
      </c>
      <c r="L618">
        <v>64</v>
      </c>
      <c r="M618">
        <v>2</v>
      </c>
      <c r="N618" t="s">
        <v>237</v>
      </c>
      <c r="O618" t="s">
        <v>201</v>
      </c>
      <c r="P618" t="s">
        <v>202</v>
      </c>
      <c r="Q618" t="s">
        <v>224</v>
      </c>
      <c r="R618" t="s">
        <v>202</v>
      </c>
      <c r="S618" t="s">
        <v>53</v>
      </c>
      <c r="T618" t="s">
        <v>238</v>
      </c>
      <c r="U618">
        <v>5</v>
      </c>
      <c r="V618" t="s">
        <v>213</v>
      </c>
      <c r="W618" t="s">
        <v>141</v>
      </c>
      <c r="X618" t="s">
        <v>104</v>
      </c>
      <c r="Y618">
        <v>2</v>
      </c>
      <c r="Z618">
        <v>1</v>
      </c>
      <c r="AA618">
        <v>48</v>
      </c>
      <c r="AB618">
        <v>1.228</v>
      </c>
      <c r="AC618" t="s">
        <v>238</v>
      </c>
      <c r="AD618">
        <v>1</v>
      </c>
      <c r="AE618">
        <v>5</v>
      </c>
      <c r="AF618">
        <v>1</v>
      </c>
      <c r="AG618">
        <v>1.7869999999999999</v>
      </c>
      <c r="AH618">
        <v>0.23300000000000001</v>
      </c>
      <c r="AI618">
        <v>1.226</v>
      </c>
    </row>
    <row r="619" spans="1:35" x14ac:dyDescent="0.35">
      <c r="A619">
        <v>202</v>
      </c>
      <c r="B619">
        <v>202</v>
      </c>
      <c r="C619" t="s">
        <v>38</v>
      </c>
      <c r="D619" t="s">
        <v>39</v>
      </c>
      <c r="E619">
        <v>3</v>
      </c>
      <c r="F619" t="s">
        <v>373</v>
      </c>
      <c r="G619">
        <v>3</v>
      </c>
      <c r="H619">
        <v>9</v>
      </c>
      <c r="I619">
        <v>3</v>
      </c>
      <c r="J619">
        <v>66</v>
      </c>
      <c r="K619">
        <v>29</v>
      </c>
      <c r="L619">
        <v>29</v>
      </c>
      <c r="M619">
        <v>1</v>
      </c>
      <c r="N619" t="s">
        <v>214</v>
      </c>
      <c r="O619" t="s">
        <v>201</v>
      </c>
      <c r="P619" t="s">
        <v>202</v>
      </c>
      <c r="Q619" t="s">
        <v>215</v>
      </c>
      <c r="R619" t="s">
        <v>202</v>
      </c>
      <c r="S619" t="s">
        <v>63</v>
      </c>
      <c r="T619" t="s">
        <v>216</v>
      </c>
      <c r="U619">
        <v>1</v>
      </c>
      <c r="V619" t="s">
        <v>241</v>
      </c>
      <c r="W619" t="s">
        <v>96</v>
      </c>
      <c r="X619" t="s">
        <v>197</v>
      </c>
      <c r="Y619">
        <v>2</v>
      </c>
      <c r="Z619">
        <v>1</v>
      </c>
      <c r="AA619">
        <v>48</v>
      </c>
      <c r="AB619">
        <v>1.177</v>
      </c>
      <c r="AC619" t="s">
        <v>216</v>
      </c>
      <c r="AD619">
        <v>1</v>
      </c>
      <c r="AE619">
        <v>1</v>
      </c>
      <c r="AF619">
        <v>1</v>
      </c>
      <c r="AG619">
        <v>2.585</v>
      </c>
      <c r="AH619">
        <v>0.78300000000000003</v>
      </c>
      <c r="AI619">
        <v>1.1719999999999999</v>
      </c>
    </row>
    <row r="620" spans="1:35" x14ac:dyDescent="0.35">
      <c r="A620">
        <v>202</v>
      </c>
      <c r="B620">
        <v>202</v>
      </c>
      <c r="C620" t="s">
        <v>38</v>
      </c>
      <c r="D620" t="s">
        <v>39</v>
      </c>
      <c r="E620">
        <v>3</v>
      </c>
      <c r="F620" t="s">
        <v>373</v>
      </c>
      <c r="G620">
        <v>3</v>
      </c>
      <c r="H620">
        <v>9</v>
      </c>
      <c r="I620">
        <v>3</v>
      </c>
      <c r="J620">
        <v>67</v>
      </c>
      <c r="K620">
        <v>28</v>
      </c>
      <c r="L620">
        <v>28</v>
      </c>
      <c r="M620">
        <v>1</v>
      </c>
      <c r="N620" t="s">
        <v>246</v>
      </c>
      <c r="O620" t="s">
        <v>201</v>
      </c>
      <c r="P620" t="s">
        <v>202</v>
      </c>
      <c r="Q620" t="s">
        <v>206</v>
      </c>
      <c r="R620" t="s">
        <v>202</v>
      </c>
      <c r="S620" t="s">
        <v>63</v>
      </c>
      <c r="T620" t="s">
        <v>247</v>
      </c>
      <c r="U620">
        <v>2</v>
      </c>
      <c r="V620" t="s">
        <v>207</v>
      </c>
      <c r="W620" t="s">
        <v>187</v>
      </c>
      <c r="X620" t="s">
        <v>54</v>
      </c>
      <c r="Y620">
        <v>1</v>
      </c>
      <c r="Z620">
        <v>1</v>
      </c>
      <c r="AA620">
        <v>48</v>
      </c>
      <c r="AB620">
        <v>1.5469999999999999</v>
      </c>
      <c r="AC620" t="s">
        <v>247</v>
      </c>
      <c r="AD620">
        <v>1</v>
      </c>
      <c r="AE620">
        <v>2</v>
      </c>
      <c r="AF620">
        <v>1</v>
      </c>
      <c r="AG620">
        <v>2.8290000000000002</v>
      </c>
      <c r="AH620">
        <v>0.25</v>
      </c>
      <c r="AI620">
        <v>1.546</v>
      </c>
    </row>
    <row r="621" spans="1:35" x14ac:dyDescent="0.35">
      <c r="A621">
        <v>202</v>
      </c>
      <c r="B621">
        <v>202</v>
      </c>
      <c r="C621" t="s">
        <v>38</v>
      </c>
      <c r="D621" t="s">
        <v>39</v>
      </c>
      <c r="E621">
        <v>3</v>
      </c>
      <c r="F621" t="s">
        <v>373</v>
      </c>
      <c r="G621">
        <v>3</v>
      </c>
      <c r="H621">
        <v>9</v>
      </c>
      <c r="I621">
        <v>3</v>
      </c>
      <c r="J621">
        <v>68</v>
      </c>
      <c r="K621">
        <v>33</v>
      </c>
      <c r="L621">
        <v>33</v>
      </c>
      <c r="M621">
        <v>1</v>
      </c>
      <c r="N621" t="s">
        <v>258</v>
      </c>
      <c r="O621" t="s">
        <v>201</v>
      </c>
      <c r="P621" t="s">
        <v>202</v>
      </c>
      <c r="Q621" t="s">
        <v>209</v>
      </c>
      <c r="R621" t="s">
        <v>202</v>
      </c>
      <c r="S621" t="s">
        <v>46</v>
      </c>
      <c r="T621" t="s">
        <v>259</v>
      </c>
      <c r="U621">
        <v>1</v>
      </c>
      <c r="V621" t="s">
        <v>210</v>
      </c>
      <c r="W621" t="s">
        <v>165</v>
      </c>
      <c r="X621" t="s">
        <v>82</v>
      </c>
      <c r="Y621">
        <v>1</v>
      </c>
      <c r="Z621">
        <v>1</v>
      </c>
      <c r="AA621">
        <v>48</v>
      </c>
      <c r="AB621">
        <v>1.2849999999999999</v>
      </c>
      <c r="AC621" t="s">
        <v>165</v>
      </c>
      <c r="AD621">
        <v>4</v>
      </c>
      <c r="AE621">
        <v>4</v>
      </c>
      <c r="AF621">
        <v>0</v>
      </c>
      <c r="AG621">
        <v>2.944</v>
      </c>
      <c r="AH621">
        <v>0.48099999999999998</v>
      </c>
      <c r="AI621">
        <v>1.288</v>
      </c>
    </row>
    <row r="622" spans="1:35" x14ac:dyDescent="0.35">
      <c r="A622">
        <v>202</v>
      </c>
      <c r="B622">
        <v>202</v>
      </c>
      <c r="C622" t="s">
        <v>38</v>
      </c>
      <c r="D622" t="s">
        <v>39</v>
      </c>
      <c r="E622">
        <v>3</v>
      </c>
      <c r="F622" t="s">
        <v>373</v>
      </c>
      <c r="G622">
        <v>3</v>
      </c>
      <c r="H622">
        <v>9</v>
      </c>
      <c r="I622">
        <v>3</v>
      </c>
      <c r="J622">
        <v>69</v>
      </c>
      <c r="K622">
        <v>32</v>
      </c>
      <c r="L622">
        <v>32</v>
      </c>
      <c r="M622">
        <v>1</v>
      </c>
      <c r="N622" t="s">
        <v>211</v>
      </c>
      <c r="O622" t="s">
        <v>201</v>
      </c>
      <c r="P622" t="s">
        <v>202</v>
      </c>
      <c r="Q622" t="s">
        <v>212</v>
      </c>
      <c r="R622" t="s">
        <v>202</v>
      </c>
      <c r="S622" t="s">
        <v>53</v>
      </c>
      <c r="T622" t="s">
        <v>213</v>
      </c>
      <c r="U622">
        <v>4</v>
      </c>
      <c r="V622" t="s">
        <v>249</v>
      </c>
      <c r="W622" t="s">
        <v>72</v>
      </c>
      <c r="X622" t="s">
        <v>159</v>
      </c>
      <c r="Y622">
        <v>1</v>
      </c>
      <c r="Z622">
        <v>1</v>
      </c>
      <c r="AA622">
        <v>48</v>
      </c>
      <c r="AB622">
        <v>1.165</v>
      </c>
      <c r="AC622" t="s">
        <v>159</v>
      </c>
      <c r="AD622">
        <v>4</v>
      </c>
      <c r="AE622">
        <v>1</v>
      </c>
      <c r="AF622">
        <v>0</v>
      </c>
      <c r="AG622">
        <v>3.266</v>
      </c>
      <c r="AH622">
        <v>0.33300000000000002</v>
      </c>
      <c r="AI622">
        <v>1.161</v>
      </c>
    </row>
    <row r="623" spans="1:35" x14ac:dyDescent="0.35">
      <c r="A623">
        <v>202</v>
      </c>
      <c r="B623">
        <v>202</v>
      </c>
      <c r="C623" t="s">
        <v>38</v>
      </c>
      <c r="D623" t="s">
        <v>39</v>
      </c>
      <c r="E623">
        <v>3</v>
      </c>
      <c r="F623" t="s">
        <v>373</v>
      </c>
      <c r="G623">
        <v>3</v>
      </c>
      <c r="H623">
        <v>9</v>
      </c>
      <c r="I623">
        <v>3</v>
      </c>
      <c r="J623">
        <v>70</v>
      </c>
      <c r="K623">
        <v>26</v>
      </c>
      <c r="L623">
        <v>26</v>
      </c>
      <c r="M623">
        <v>1</v>
      </c>
      <c r="N623" t="s">
        <v>256</v>
      </c>
      <c r="O623" t="s">
        <v>201</v>
      </c>
      <c r="P623" t="s">
        <v>202</v>
      </c>
      <c r="Q623" t="s">
        <v>221</v>
      </c>
      <c r="R623" t="s">
        <v>202</v>
      </c>
      <c r="S623" t="s">
        <v>81</v>
      </c>
      <c r="T623" t="s">
        <v>257</v>
      </c>
      <c r="U623">
        <v>2</v>
      </c>
      <c r="V623" t="s">
        <v>222</v>
      </c>
      <c r="W623" t="s">
        <v>175</v>
      </c>
      <c r="X623" t="s">
        <v>118</v>
      </c>
      <c r="Y623">
        <v>1</v>
      </c>
      <c r="Z623">
        <v>1</v>
      </c>
      <c r="AA623">
        <v>48</v>
      </c>
      <c r="AB623">
        <v>1.155</v>
      </c>
      <c r="AC623" t="s">
        <v>257</v>
      </c>
      <c r="AD623">
        <v>1</v>
      </c>
      <c r="AE623">
        <v>2</v>
      </c>
      <c r="AF623">
        <v>1</v>
      </c>
      <c r="AG623">
        <v>2.5720000000000001</v>
      </c>
      <c r="AH623">
        <v>3.0339999999999998</v>
      </c>
      <c r="AI623">
        <v>1.151</v>
      </c>
    </row>
    <row r="624" spans="1:35" x14ac:dyDescent="0.35">
      <c r="A624">
        <v>202</v>
      </c>
      <c r="B624">
        <v>202</v>
      </c>
      <c r="C624" t="s">
        <v>38</v>
      </c>
      <c r="D624" t="s">
        <v>39</v>
      </c>
      <c r="E624">
        <v>3</v>
      </c>
      <c r="F624" t="s">
        <v>373</v>
      </c>
      <c r="G624">
        <v>3</v>
      </c>
      <c r="H624">
        <v>9</v>
      </c>
      <c r="I624">
        <v>3</v>
      </c>
      <c r="J624">
        <v>71</v>
      </c>
      <c r="K624">
        <v>62</v>
      </c>
      <c r="L624">
        <v>62</v>
      </c>
      <c r="M624">
        <v>2</v>
      </c>
      <c r="N624" t="s">
        <v>239</v>
      </c>
      <c r="O624" t="s">
        <v>201</v>
      </c>
      <c r="P624" t="s">
        <v>202</v>
      </c>
      <c r="Q624" t="s">
        <v>240</v>
      </c>
      <c r="R624" t="s">
        <v>202</v>
      </c>
      <c r="S624" t="s">
        <v>63</v>
      </c>
      <c r="T624" t="s">
        <v>241</v>
      </c>
      <c r="U624">
        <v>2</v>
      </c>
      <c r="V624" t="s">
        <v>245</v>
      </c>
      <c r="W624" t="s">
        <v>191</v>
      </c>
      <c r="X624" t="s">
        <v>58</v>
      </c>
      <c r="Y624">
        <v>1</v>
      </c>
      <c r="Z624">
        <v>1</v>
      </c>
      <c r="AA624">
        <v>48</v>
      </c>
      <c r="AB624">
        <v>1.284</v>
      </c>
      <c r="AC624" t="s">
        <v>241</v>
      </c>
      <c r="AD624">
        <v>1</v>
      </c>
      <c r="AE624">
        <v>2</v>
      </c>
      <c r="AF624">
        <v>1</v>
      </c>
      <c r="AG624">
        <v>0.57899999999999996</v>
      </c>
      <c r="AH624">
        <v>0.58299999999999996</v>
      </c>
      <c r="AI624">
        <v>1.282</v>
      </c>
    </row>
    <row r="625" spans="1:35" x14ac:dyDescent="0.35">
      <c r="A625">
        <v>202</v>
      </c>
      <c r="B625">
        <v>202</v>
      </c>
      <c r="C625" t="s">
        <v>38</v>
      </c>
      <c r="D625" t="s">
        <v>39</v>
      </c>
      <c r="E625">
        <v>3</v>
      </c>
      <c r="F625" t="s">
        <v>373</v>
      </c>
      <c r="G625">
        <v>3</v>
      </c>
      <c r="H625">
        <v>9</v>
      </c>
      <c r="I625">
        <v>3</v>
      </c>
      <c r="J625">
        <v>72</v>
      </c>
      <c r="K625">
        <v>67</v>
      </c>
      <c r="L625">
        <v>67</v>
      </c>
      <c r="M625">
        <v>2</v>
      </c>
      <c r="N625" t="s">
        <v>226</v>
      </c>
      <c r="O625" t="s">
        <v>201</v>
      </c>
      <c r="P625" t="s">
        <v>202</v>
      </c>
      <c r="Q625" t="s">
        <v>227</v>
      </c>
      <c r="R625" t="s">
        <v>202</v>
      </c>
      <c r="S625" t="s">
        <v>81</v>
      </c>
      <c r="T625" t="s">
        <v>228</v>
      </c>
      <c r="U625">
        <v>1</v>
      </c>
      <c r="V625" t="s">
        <v>261</v>
      </c>
      <c r="W625" t="s">
        <v>90</v>
      </c>
      <c r="X625" t="s">
        <v>169</v>
      </c>
      <c r="Y625">
        <v>2</v>
      </c>
      <c r="Z625">
        <v>1</v>
      </c>
      <c r="AA625">
        <v>48</v>
      </c>
      <c r="AB625">
        <v>1.2569999999999999</v>
      </c>
      <c r="AC625" t="s">
        <v>228</v>
      </c>
      <c r="AD625">
        <v>1</v>
      </c>
      <c r="AE625">
        <v>1</v>
      </c>
      <c r="AF625">
        <v>1</v>
      </c>
      <c r="AG625">
        <v>1.042</v>
      </c>
      <c r="AH625">
        <v>0.4</v>
      </c>
      <c r="AI625">
        <v>1.254</v>
      </c>
    </row>
    <row r="626" spans="1:35" x14ac:dyDescent="0.35">
      <c r="A626">
        <v>202</v>
      </c>
      <c r="B626">
        <v>202</v>
      </c>
      <c r="C626" t="s">
        <v>38</v>
      </c>
      <c r="D626" t="s">
        <v>39</v>
      </c>
      <c r="E626">
        <v>4</v>
      </c>
      <c r="F626" t="s">
        <v>373</v>
      </c>
      <c r="G626">
        <v>4</v>
      </c>
      <c r="H626">
        <v>12</v>
      </c>
      <c r="I626">
        <v>1</v>
      </c>
      <c r="J626">
        <v>1</v>
      </c>
      <c r="K626">
        <v>45</v>
      </c>
      <c r="L626">
        <v>45</v>
      </c>
      <c r="M626">
        <v>2</v>
      </c>
      <c r="N626" t="s">
        <v>83</v>
      </c>
      <c r="O626" t="s">
        <v>42</v>
      </c>
      <c r="P626" t="s">
        <v>84</v>
      </c>
      <c r="Q626" t="s">
        <v>85</v>
      </c>
      <c r="R626" t="s">
        <v>62</v>
      </c>
      <c r="S626" t="s">
        <v>63</v>
      </c>
      <c r="T626" t="s">
        <v>86</v>
      </c>
      <c r="U626">
        <v>4</v>
      </c>
      <c r="V626" t="s">
        <v>72</v>
      </c>
      <c r="W626" t="s">
        <v>159</v>
      </c>
      <c r="X626" t="s">
        <v>255</v>
      </c>
      <c r="Y626">
        <v>2</v>
      </c>
      <c r="Z626">
        <v>1</v>
      </c>
      <c r="AA626">
        <v>44.1</v>
      </c>
      <c r="AB626">
        <v>1.407</v>
      </c>
      <c r="AC626" t="s">
        <v>159</v>
      </c>
      <c r="AD626">
        <v>4</v>
      </c>
      <c r="AE626">
        <v>1</v>
      </c>
      <c r="AF626">
        <v>0</v>
      </c>
      <c r="AG626">
        <v>1.415</v>
      </c>
      <c r="AH626">
        <v>0.41699999999999998</v>
      </c>
      <c r="AI626">
        <v>1.405</v>
      </c>
    </row>
    <row r="627" spans="1:35" x14ac:dyDescent="0.35">
      <c r="A627">
        <v>202</v>
      </c>
      <c r="B627">
        <v>202</v>
      </c>
      <c r="C627" t="s">
        <v>38</v>
      </c>
      <c r="D627" t="s">
        <v>39</v>
      </c>
      <c r="E627">
        <v>4</v>
      </c>
      <c r="F627" t="s">
        <v>373</v>
      </c>
      <c r="G627">
        <v>4</v>
      </c>
      <c r="H627">
        <v>12</v>
      </c>
      <c r="I627">
        <v>1</v>
      </c>
      <c r="J627">
        <v>2</v>
      </c>
      <c r="K627">
        <v>7</v>
      </c>
      <c r="L627">
        <v>7</v>
      </c>
      <c r="M627">
        <v>1</v>
      </c>
      <c r="N627" t="s">
        <v>41</v>
      </c>
      <c r="O627" t="s">
        <v>42</v>
      </c>
      <c r="P627" t="s">
        <v>43</v>
      </c>
      <c r="Q627" t="s">
        <v>44</v>
      </c>
      <c r="R627" t="s">
        <v>45</v>
      </c>
      <c r="S627" t="s">
        <v>46</v>
      </c>
      <c r="T627" t="s">
        <v>47</v>
      </c>
      <c r="U627">
        <v>4</v>
      </c>
      <c r="V627" t="s">
        <v>118</v>
      </c>
      <c r="W627" t="s">
        <v>161</v>
      </c>
      <c r="X627" t="s">
        <v>243</v>
      </c>
      <c r="Y627">
        <v>1</v>
      </c>
      <c r="Z627">
        <v>1</v>
      </c>
      <c r="AA627">
        <v>44.1</v>
      </c>
      <c r="AB627">
        <v>1.4359999999999999</v>
      </c>
      <c r="AC627" t="s">
        <v>47</v>
      </c>
      <c r="AD627">
        <v>1</v>
      </c>
      <c r="AE627">
        <v>4</v>
      </c>
      <c r="AF627">
        <v>1</v>
      </c>
      <c r="AG627">
        <v>0.47599999999999998</v>
      </c>
      <c r="AH627">
        <v>0.2</v>
      </c>
      <c r="AI627">
        <v>1.43</v>
      </c>
    </row>
    <row r="628" spans="1:35" x14ac:dyDescent="0.35">
      <c r="A628">
        <v>202</v>
      </c>
      <c r="B628">
        <v>202</v>
      </c>
      <c r="C628" t="s">
        <v>38</v>
      </c>
      <c r="D628" t="s">
        <v>39</v>
      </c>
      <c r="E628">
        <v>4</v>
      </c>
      <c r="F628" t="s">
        <v>373</v>
      </c>
      <c r="G628">
        <v>4</v>
      </c>
      <c r="H628">
        <v>12</v>
      </c>
      <c r="I628">
        <v>1</v>
      </c>
      <c r="J628">
        <v>3</v>
      </c>
      <c r="K628">
        <v>12</v>
      </c>
      <c r="L628">
        <v>12</v>
      </c>
      <c r="M628">
        <v>1</v>
      </c>
      <c r="N628" t="s">
        <v>95</v>
      </c>
      <c r="O628" t="s">
        <v>42</v>
      </c>
      <c r="P628" t="s">
        <v>78</v>
      </c>
      <c r="Q628" t="s">
        <v>79</v>
      </c>
      <c r="R628" t="s">
        <v>52</v>
      </c>
      <c r="S628" t="s">
        <v>53</v>
      </c>
      <c r="T628" t="s">
        <v>96</v>
      </c>
      <c r="U628">
        <v>5</v>
      </c>
      <c r="V628" t="s">
        <v>82</v>
      </c>
      <c r="W628" t="s">
        <v>210</v>
      </c>
      <c r="X628" t="s">
        <v>137</v>
      </c>
      <c r="Y628">
        <v>1</v>
      </c>
      <c r="Z628">
        <v>1</v>
      </c>
      <c r="AA628">
        <v>44.1</v>
      </c>
      <c r="AB628">
        <v>1.0069999999999999</v>
      </c>
      <c r="AC628" t="s">
        <v>96</v>
      </c>
      <c r="AD628">
        <v>1</v>
      </c>
      <c r="AE628">
        <v>5</v>
      </c>
      <c r="AF628">
        <v>1</v>
      </c>
      <c r="AG628">
        <v>0.86899999999999999</v>
      </c>
      <c r="AH628">
        <v>0.23300000000000001</v>
      </c>
      <c r="AI628">
        <v>1.0049999999999999</v>
      </c>
    </row>
    <row r="629" spans="1:35" x14ac:dyDescent="0.35">
      <c r="A629">
        <v>202</v>
      </c>
      <c r="B629">
        <v>202</v>
      </c>
      <c r="C629" t="s">
        <v>38</v>
      </c>
      <c r="D629" t="s">
        <v>39</v>
      </c>
      <c r="E629">
        <v>4</v>
      </c>
      <c r="F629" t="s">
        <v>373</v>
      </c>
      <c r="G629">
        <v>4</v>
      </c>
      <c r="H629">
        <v>12</v>
      </c>
      <c r="I629">
        <v>1</v>
      </c>
      <c r="J629">
        <v>4</v>
      </c>
      <c r="K629">
        <v>3</v>
      </c>
      <c r="L629">
        <v>3</v>
      </c>
      <c r="M629">
        <v>1</v>
      </c>
      <c r="N629" t="s">
        <v>121</v>
      </c>
      <c r="O629" t="s">
        <v>42</v>
      </c>
      <c r="P629" t="s">
        <v>70</v>
      </c>
      <c r="Q629" t="s">
        <v>71</v>
      </c>
      <c r="R629" t="s">
        <v>80</v>
      </c>
      <c r="S629" t="s">
        <v>81</v>
      </c>
      <c r="T629" t="s">
        <v>122</v>
      </c>
      <c r="U629">
        <v>5</v>
      </c>
      <c r="V629" t="s">
        <v>100</v>
      </c>
      <c r="W629" t="s">
        <v>233</v>
      </c>
      <c r="X629" t="s">
        <v>148</v>
      </c>
      <c r="Y629">
        <v>2</v>
      </c>
      <c r="Z629">
        <v>1</v>
      </c>
      <c r="AA629">
        <v>44.1</v>
      </c>
      <c r="AB629">
        <v>1.3859999999999999</v>
      </c>
      <c r="AC629" t="s">
        <v>122</v>
      </c>
      <c r="AD629">
        <v>1</v>
      </c>
      <c r="AE629">
        <v>5</v>
      </c>
      <c r="AF629">
        <v>1</v>
      </c>
      <c r="AG629">
        <v>1.3560000000000001</v>
      </c>
      <c r="AH629">
        <v>0.28299999999999997</v>
      </c>
      <c r="AI629">
        <v>1.385</v>
      </c>
    </row>
    <row r="630" spans="1:35" x14ac:dyDescent="0.35">
      <c r="A630">
        <v>202</v>
      </c>
      <c r="B630">
        <v>202</v>
      </c>
      <c r="C630" t="s">
        <v>38</v>
      </c>
      <c r="D630" t="s">
        <v>39</v>
      </c>
      <c r="E630">
        <v>4</v>
      </c>
      <c r="F630" t="s">
        <v>373</v>
      </c>
      <c r="G630">
        <v>4</v>
      </c>
      <c r="H630">
        <v>12</v>
      </c>
      <c r="I630">
        <v>1</v>
      </c>
      <c r="J630">
        <v>5</v>
      </c>
      <c r="K630">
        <v>44</v>
      </c>
      <c r="L630">
        <v>44</v>
      </c>
      <c r="M630">
        <v>2</v>
      </c>
      <c r="N630" t="s">
        <v>91</v>
      </c>
      <c r="O630" t="s">
        <v>42</v>
      </c>
      <c r="P630" t="s">
        <v>92</v>
      </c>
      <c r="Q630" t="s">
        <v>93</v>
      </c>
      <c r="R630" t="s">
        <v>62</v>
      </c>
      <c r="S630" t="s">
        <v>63</v>
      </c>
      <c r="T630" t="s">
        <v>94</v>
      </c>
      <c r="U630">
        <v>1</v>
      </c>
      <c r="V630" t="s">
        <v>112</v>
      </c>
      <c r="W630" t="s">
        <v>204</v>
      </c>
      <c r="X630" t="s">
        <v>195</v>
      </c>
      <c r="Y630">
        <v>1</v>
      </c>
      <c r="Z630">
        <v>1</v>
      </c>
      <c r="AA630">
        <v>44.1</v>
      </c>
      <c r="AB630">
        <v>1.4450000000000001</v>
      </c>
      <c r="AC630" t="s">
        <v>94</v>
      </c>
      <c r="AD630">
        <v>1</v>
      </c>
      <c r="AE630">
        <v>1</v>
      </c>
      <c r="AF630">
        <v>1</v>
      </c>
      <c r="AG630">
        <v>2.258</v>
      </c>
      <c r="AH630">
        <v>0.28100000000000003</v>
      </c>
      <c r="AI630">
        <v>1.45</v>
      </c>
    </row>
    <row r="631" spans="1:35" x14ac:dyDescent="0.35">
      <c r="A631">
        <v>202</v>
      </c>
      <c r="B631">
        <v>202</v>
      </c>
      <c r="C631" t="s">
        <v>38</v>
      </c>
      <c r="D631" t="s">
        <v>39</v>
      </c>
      <c r="E631">
        <v>4</v>
      </c>
      <c r="F631" t="s">
        <v>373</v>
      </c>
      <c r="G631">
        <v>4</v>
      </c>
      <c r="H631">
        <v>12</v>
      </c>
      <c r="I631">
        <v>1</v>
      </c>
      <c r="J631">
        <v>6</v>
      </c>
      <c r="K631">
        <v>10</v>
      </c>
      <c r="L631">
        <v>10</v>
      </c>
      <c r="M631">
        <v>1</v>
      </c>
      <c r="N631" t="s">
        <v>107</v>
      </c>
      <c r="O631" t="s">
        <v>42</v>
      </c>
      <c r="P631" t="s">
        <v>56</v>
      </c>
      <c r="Q631" t="s">
        <v>57</v>
      </c>
      <c r="R631" t="s">
        <v>62</v>
      </c>
      <c r="S631" t="s">
        <v>63</v>
      </c>
      <c r="T631" t="s">
        <v>108</v>
      </c>
      <c r="U631">
        <v>2</v>
      </c>
      <c r="V631" t="s">
        <v>58</v>
      </c>
      <c r="W631" t="s">
        <v>207</v>
      </c>
      <c r="X631" t="s">
        <v>175</v>
      </c>
      <c r="Y631">
        <v>1</v>
      </c>
      <c r="Z631">
        <v>1</v>
      </c>
      <c r="AA631">
        <v>44.1</v>
      </c>
      <c r="AB631">
        <v>1.2270000000000001</v>
      </c>
      <c r="AC631" t="s">
        <v>108</v>
      </c>
      <c r="AD631">
        <v>1</v>
      </c>
      <c r="AE631">
        <v>2</v>
      </c>
      <c r="AF631">
        <v>1</v>
      </c>
      <c r="AG631">
        <v>2.2400000000000002</v>
      </c>
      <c r="AH631">
        <v>0.316</v>
      </c>
      <c r="AI631">
        <v>1.228</v>
      </c>
    </row>
    <row r="632" spans="1:35" x14ac:dyDescent="0.35">
      <c r="A632">
        <v>202</v>
      </c>
      <c r="B632">
        <v>202</v>
      </c>
      <c r="C632" t="s">
        <v>38</v>
      </c>
      <c r="D632" t="s">
        <v>39</v>
      </c>
      <c r="E632">
        <v>4</v>
      </c>
      <c r="F632" t="s">
        <v>373</v>
      </c>
      <c r="G632">
        <v>4</v>
      </c>
      <c r="H632">
        <v>12</v>
      </c>
      <c r="I632">
        <v>1</v>
      </c>
      <c r="J632">
        <v>7</v>
      </c>
      <c r="K632">
        <v>11</v>
      </c>
      <c r="L632">
        <v>11</v>
      </c>
      <c r="M632">
        <v>1</v>
      </c>
      <c r="N632" t="s">
        <v>77</v>
      </c>
      <c r="O632" t="s">
        <v>42</v>
      </c>
      <c r="P632" t="s">
        <v>78</v>
      </c>
      <c r="Q632" t="s">
        <v>79</v>
      </c>
      <c r="R632" t="s">
        <v>80</v>
      </c>
      <c r="S632" t="s">
        <v>81</v>
      </c>
      <c r="T632" t="s">
        <v>82</v>
      </c>
      <c r="U632">
        <v>2</v>
      </c>
      <c r="V632" t="s">
        <v>114</v>
      </c>
      <c r="W632" t="s">
        <v>238</v>
      </c>
      <c r="X632" t="s">
        <v>191</v>
      </c>
      <c r="Y632">
        <v>2</v>
      </c>
      <c r="Z632">
        <v>1</v>
      </c>
      <c r="AA632">
        <v>44.1</v>
      </c>
      <c r="AB632">
        <v>1.1779999999999999</v>
      </c>
      <c r="AC632" t="s">
        <v>191</v>
      </c>
      <c r="AD632">
        <v>4</v>
      </c>
      <c r="AE632">
        <v>1</v>
      </c>
      <c r="AF632">
        <v>0</v>
      </c>
      <c r="AG632">
        <v>1.31</v>
      </c>
      <c r="AH632">
        <v>0.33300000000000002</v>
      </c>
      <c r="AI632">
        <v>1.177</v>
      </c>
    </row>
    <row r="633" spans="1:35" x14ac:dyDescent="0.35">
      <c r="A633">
        <v>202</v>
      </c>
      <c r="B633">
        <v>202</v>
      </c>
      <c r="C633" t="s">
        <v>38</v>
      </c>
      <c r="D633" t="s">
        <v>39</v>
      </c>
      <c r="E633">
        <v>4</v>
      </c>
      <c r="F633" t="s">
        <v>373</v>
      </c>
      <c r="G633">
        <v>4</v>
      </c>
      <c r="H633">
        <v>12</v>
      </c>
      <c r="I633">
        <v>1</v>
      </c>
      <c r="J633">
        <v>8</v>
      </c>
      <c r="K633">
        <v>37</v>
      </c>
      <c r="L633">
        <v>37</v>
      </c>
      <c r="M633">
        <v>2</v>
      </c>
      <c r="N633" t="s">
        <v>119</v>
      </c>
      <c r="O633" t="s">
        <v>42</v>
      </c>
      <c r="P633" t="s">
        <v>66</v>
      </c>
      <c r="Q633" t="s">
        <v>67</v>
      </c>
      <c r="R633" t="s">
        <v>80</v>
      </c>
      <c r="S633" t="s">
        <v>81</v>
      </c>
      <c r="T633" t="s">
        <v>120</v>
      </c>
      <c r="U633">
        <v>2</v>
      </c>
      <c r="V633" t="s">
        <v>68</v>
      </c>
      <c r="W633" t="s">
        <v>189</v>
      </c>
      <c r="X633" t="s">
        <v>225</v>
      </c>
      <c r="Y633">
        <v>1</v>
      </c>
      <c r="Z633">
        <v>1</v>
      </c>
      <c r="AA633">
        <v>44.1</v>
      </c>
      <c r="AB633">
        <v>1.1399999999999999</v>
      </c>
      <c r="AC633" t="s">
        <v>225</v>
      </c>
      <c r="AD633">
        <v>4</v>
      </c>
      <c r="AE633">
        <v>5</v>
      </c>
      <c r="AF633">
        <v>0</v>
      </c>
      <c r="AG633">
        <v>1.111</v>
      </c>
      <c r="AH633">
        <v>0.2</v>
      </c>
      <c r="AI633">
        <v>1.1379999999999999</v>
      </c>
    </row>
    <row r="634" spans="1:35" x14ac:dyDescent="0.35">
      <c r="A634">
        <v>202</v>
      </c>
      <c r="B634">
        <v>202</v>
      </c>
      <c r="C634" t="s">
        <v>38</v>
      </c>
      <c r="D634" t="s">
        <v>39</v>
      </c>
      <c r="E634">
        <v>4</v>
      </c>
      <c r="F634" t="s">
        <v>373</v>
      </c>
      <c r="G634">
        <v>4</v>
      </c>
      <c r="H634">
        <v>12</v>
      </c>
      <c r="I634">
        <v>1</v>
      </c>
      <c r="J634">
        <v>9</v>
      </c>
      <c r="K634">
        <v>1</v>
      </c>
      <c r="L634">
        <v>1</v>
      </c>
      <c r="M634">
        <v>1</v>
      </c>
      <c r="N634" t="s">
        <v>109</v>
      </c>
      <c r="O634" t="s">
        <v>42</v>
      </c>
      <c r="P634" t="s">
        <v>98</v>
      </c>
      <c r="Q634" t="s">
        <v>99</v>
      </c>
      <c r="R634" t="s">
        <v>45</v>
      </c>
      <c r="S634" t="s">
        <v>46</v>
      </c>
      <c r="T634" t="s">
        <v>110</v>
      </c>
      <c r="U634">
        <v>2</v>
      </c>
      <c r="V634" t="s">
        <v>88</v>
      </c>
      <c r="W634" t="s">
        <v>169</v>
      </c>
      <c r="X634" t="s">
        <v>219</v>
      </c>
      <c r="Y634">
        <v>2</v>
      </c>
      <c r="Z634">
        <v>1</v>
      </c>
      <c r="AA634">
        <v>44.1</v>
      </c>
      <c r="AB634">
        <v>1.3660000000000001</v>
      </c>
      <c r="AC634" t="s">
        <v>110</v>
      </c>
      <c r="AD634">
        <v>1</v>
      </c>
      <c r="AE634">
        <v>2</v>
      </c>
      <c r="AF634">
        <v>1</v>
      </c>
      <c r="AG634">
        <v>2.085</v>
      </c>
      <c r="AH634">
        <v>0.3</v>
      </c>
      <c r="AI634">
        <v>1.365</v>
      </c>
    </row>
    <row r="635" spans="1:35" x14ac:dyDescent="0.35">
      <c r="A635">
        <v>202</v>
      </c>
      <c r="B635">
        <v>202</v>
      </c>
      <c r="C635" t="s">
        <v>38</v>
      </c>
      <c r="D635" t="s">
        <v>39</v>
      </c>
      <c r="E635">
        <v>4</v>
      </c>
      <c r="F635" t="s">
        <v>373</v>
      </c>
      <c r="G635">
        <v>4</v>
      </c>
      <c r="H635">
        <v>12</v>
      </c>
      <c r="I635">
        <v>1</v>
      </c>
      <c r="J635">
        <v>10</v>
      </c>
      <c r="K635">
        <v>8</v>
      </c>
      <c r="L635">
        <v>8</v>
      </c>
      <c r="M635">
        <v>1</v>
      </c>
      <c r="N635" t="s">
        <v>117</v>
      </c>
      <c r="O635" t="s">
        <v>42</v>
      </c>
      <c r="P635" t="s">
        <v>43</v>
      </c>
      <c r="Q635" t="s">
        <v>44</v>
      </c>
      <c r="R635" t="s">
        <v>52</v>
      </c>
      <c r="S635" t="s">
        <v>53</v>
      </c>
      <c r="T635" t="s">
        <v>118</v>
      </c>
      <c r="U635">
        <v>4</v>
      </c>
      <c r="V635" t="s">
        <v>116</v>
      </c>
      <c r="W635" t="s">
        <v>179</v>
      </c>
      <c r="X635" t="s">
        <v>230</v>
      </c>
      <c r="Y635">
        <v>2</v>
      </c>
      <c r="Z635">
        <v>1</v>
      </c>
      <c r="AA635">
        <v>44.1</v>
      </c>
      <c r="AB635">
        <v>1.276</v>
      </c>
      <c r="AC635" t="s">
        <v>179</v>
      </c>
      <c r="AD635">
        <v>4</v>
      </c>
      <c r="AE635">
        <v>2</v>
      </c>
      <c r="AF635">
        <v>0</v>
      </c>
      <c r="AG635">
        <v>1.865</v>
      </c>
      <c r="AH635">
        <v>0.35</v>
      </c>
      <c r="AI635">
        <v>1.2709999999999999</v>
      </c>
    </row>
    <row r="636" spans="1:35" x14ac:dyDescent="0.35">
      <c r="A636">
        <v>202</v>
      </c>
      <c r="B636">
        <v>202</v>
      </c>
      <c r="C636" t="s">
        <v>38</v>
      </c>
      <c r="D636" t="s">
        <v>39</v>
      </c>
      <c r="E636">
        <v>4</v>
      </c>
      <c r="F636" t="s">
        <v>373</v>
      </c>
      <c r="G636">
        <v>4</v>
      </c>
      <c r="H636">
        <v>12</v>
      </c>
      <c r="I636">
        <v>1</v>
      </c>
      <c r="J636">
        <v>11</v>
      </c>
      <c r="K636">
        <v>48</v>
      </c>
      <c r="L636">
        <v>48</v>
      </c>
      <c r="M636">
        <v>2</v>
      </c>
      <c r="N636" t="s">
        <v>49</v>
      </c>
      <c r="O636" t="s">
        <v>42</v>
      </c>
      <c r="P636" t="s">
        <v>50</v>
      </c>
      <c r="Q636" t="s">
        <v>51</v>
      </c>
      <c r="R636" t="s">
        <v>52</v>
      </c>
      <c r="S636" t="s">
        <v>53</v>
      </c>
      <c r="T636" t="s">
        <v>54</v>
      </c>
      <c r="U636">
        <v>1</v>
      </c>
      <c r="V636" t="s">
        <v>96</v>
      </c>
      <c r="W636" t="s">
        <v>155</v>
      </c>
      <c r="X636" t="s">
        <v>261</v>
      </c>
      <c r="Y636">
        <v>2</v>
      </c>
      <c r="Z636">
        <v>1</v>
      </c>
      <c r="AA636">
        <v>44.1</v>
      </c>
      <c r="AB636">
        <v>1.2490000000000001</v>
      </c>
      <c r="AC636" t="s">
        <v>54</v>
      </c>
      <c r="AD636">
        <v>1</v>
      </c>
      <c r="AE636">
        <v>1</v>
      </c>
      <c r="AF636">
        <v>1</v>
      </c>
      <c r="AG636">
        <v>2.2050000000000001</v>
      </c>
      <c r="AH636">
        <v>0.2</v>
      </c>
      <c r="AI636">
        <v>1.2410000000000001</v>
      </c>
    </row>
    <row r="637" spans="1:35" x14ac:dyDescent="0.35">
      <c r="A637">
        <v>202</v>
      </c>
      <c r="B637">
        <v>202</v>
      </c>
      <c r="C637" t="s">
        <v>38</v>
      </c>
      <c r="D637" t="s">
        <v>39</v>
      </c>
      <c r="E637">
        <v>4</v>
      </c>
      <c r="F637" t="s">
        <v>373</v>
      </c>
      <c r="G637">
        <v>4</v>
      </c>
      <c r="H637">
        <v>12</v>
      </c>
      <c r="I637">
        <v>1</v>
      </c>
      <c r="J637">
        <v>12</v>
      </c>
      <c r="K637">
        <v>43</v>
      </c>
      <c r="L637">
        <v>43</v>
      </c>
      <c r="M637">
        <v>2</v>
      </c>
      <c r="N637" t="s">
        <v>111</v>
      </c>
      <c r="O637" t="s">
        <v>42</v>
      </c>
      <c r="P637" t="s">
        <v>92</v>
      </c>
      <c r="Q637" t="s">
        <v>93</v>
      </c>
      <c r="R637" t="s">
        <v>80</v>
      </c>
      <c r="S637" t="s">
        <v>81</v>
      </c>
      <c r="T637" t="s">
        <v>112</v>
      </c>
      <c r="U637">
        <v>1</v>
      </c>
      <c r="V637" t="s">
        <v>120</v>
      </c>
      <c r="W637" t="s">
        <v>128</v>
      </c>
      <c r="X637" t="s">
        <v>259</v>
      </c>
      <c r="Y637">
        <v>2</v>
      </c>
      <c r="Z637">
        <v>1</v>
      </c>
      <c r="AA637">
        <v>44.1</v>
      </c>
      <c r="AB637">
        <v>1.4279999999999999</v>
      </c>
      <c r="AC637" t="s">
        <v>128</v>
      </c>
      <c r="AD637">
        <v>4</v>
      </c>
      <c r="AE637">
        <v>5</v>
      </c>
      <c r="AF637">
        <v>0</v>
      </c>
      <c r="AG637">
        <v>2.2759999999999998</v>
      </c>
      <c r="AH637">
        <v>0.15</v>
      </c>
      <c r="AI637">
        <v>1.42</v>
      </c>
    </row>
    <row r="638" spans="1:35" x14ac:dyDescent="0.35">
      <c r="A638">
        <v>202</v>
      </c>
      <c r="B638">
        <v>202</v>
      </c>
      <c r="C638" t="s">
        <v>38</v>
      </c>
      <c r="D638" t="s">
        <v>39</v>
      </c>
      <c r="E638">
        <v>4</v>
      </c>
      <c r="F638" t="s">
        <v>373</v>
      </c>
      <c r="G638">
        <v>4</v>
      </c>
      <c r="H638">
        <v>12</v>
      </c>
      <c r="I638">
        <v>1</v>
      </c>
      <c r="J638">
        <v>13</v>
      </c>
      <c r="K638">
        <v>5</v>
      </c>
      <c r="L638">
        <v>5</v>
      </c>
      <c r="M638">
        <v>1</v>
      </c>
      <c r="N638" t="s">
        <v>59</v>
      </c>
      <c r="O638" t="s">
        <v>42</v>
      </c>
      <c r="P638" t="s">
        <v>60</v>
      </c>
      <c r="Q638" t="s">
        <v>61</v>
      </c>
      <c r="R638" t="s">
        <v>62</v>
      </c>
      <c r="S638" t="s">
        <v>63</v>
      </c>
      <c r="T638" t="s">
        <v>64</v>
      </c>
      <c r="U638">
        <v>4</v>
      </c>
      <c r="V638" t="s">
        <v>94</v>
      </c>
      <c r="W638" t="s">
        <v>173</v>
      </c>
      <c r="X638" t="s">
        <v>257</v>
      </c>
      <c r="Y638">
        <v>2</v>
      </c>
      <c r="Z638">
        <v>1</v>
      </c>
      <c r="AA638">
        <v>44.1</v>
      </c>
      <c r="AB638">
        <v>1.577</v>
      </c>
      <c r="AC638" t="s">
        <v>64</v>
      </c>
      <c r="AD638">
        <v>1</v>
      </c>
      <c r="AE638">
        <v>4</v>
      </c>
      <c r="AF638">
        <v>1</v>
      </c>
      <c r="AG638">
        <v>0.82199999999999995</v>
      </c>
      <c r="AH638">
        <v>0.25</v>
      </c>
      <c r="AI638">
        <v>1.573</v>
      </c>
    </row>
    <row r="639" spans="1:35" x14ac:dyDescent="0.35">
      <c r="A639">
        <v>202</v>
      </c>
      <c r="B639">
        <v>202</v>
      </c>
      <c r="C639" t="s">
        <v>38</v>
      </c>
      <c r="D639" t="s">
        <v>39</v>
      </c>
      <c r="E639">
        <v>4</v>
      </c>
      <c r="F639" t="s">
        <v>373</v>
      </c>
      <c r="G639">
        <v>4</v>
      </c>
      <c r="H639">
        <v>12</v>
      </c>
      <c r="I639">
        <v>1</v>
      </c>
      <c r="J639">
        <v>14</v>
      </c>
      <c r="K639">
        <v>39</v>
      </c>
      <c r="L639">
        <v>39</v>
      </c>
      <c r="M639">
        <v>2</v>
      </c>
      <c r="N639" t="s">
        <v>73</v>
      </c>
      <c r="O639" t="s">
        <v>42</v>
      </c>
      <c r="P639" t="s">
        <v>74</v>
      </c>
      <c r="Q639" t="s">
        <v>75</v>
      </c>
      <c r="R639" t="s">
        <v>45</v>
      </c>
      <c r="S639" t="s">
        <v>46</v>
      </c>
      <c r="T639" t="s">
        <v>76</v>
      </c>
      <c r="U639">
        <v>2</v>
      </c>
      <c r="V639" t="s">
        <v>106</v>
      </c>
      <c r="W639" t="s">
        <v>245</v>
      </c>
      <c r="X639" t="s">
        <v>165</v>
      </c>
      <c r="Y639">
        <v>1</v>
      </c>
      <c r="Z639">
        <v>1</v>
      </c>
      <c r="AA639">
        <v>44.1</v>
      </c>
      <c r="AB639">
        <v>1.1839999999999999</v>
      </c>
      <c r="AC639" t="s">
        <v>106</v>
      </c>
      <c r="AD639">
        <v>2</v>
      </c>
      <c r="AE639">
        <v>4</v>
      </c>
      <c r="AF639">
        <v>0</v>
      </c>
      <c r="AG639">
        <v>1.5880000000000001</v>
      </c>
      <c r="AH639">
        <v>0.19900000000000001</v>
      </c>
      <c r="AI639">
        <v>1.1839999999999999</v>
      </c>
    </row>
    <row r="640" spans="1:35" x14ac:dyDescent="0.35">
      <c r="A640">
        <v>202</v>
      </c>
      <c r="B640">
        <v>202</v>
      </c>
      <c r="C640" t="s">
        <v>38</v>
      </c>
      <c r="D640" t="s">
        <v>39</v>
      </c>
      <c r="E640">
        <v>4</v>
      </c>
      <c r="F640" t="s">
        <v>373</v>
      </c>
      <c r="G640">
        <v>4</v>
      </c>
      <c r="H640">
        <v>12</v>
      </c>
      <c r="I640">
        <v>1</v>
      </c>
      <c r="J640">
        <v>15</v>
      </c>
      <c r="K640">
        <v>42</v>
      </c>
      <c r="L640">
        <v>42</v>
      </c>
      <c r="M640">
        <v>2</v>
      </c>
      <c r="N640" t="s">
        <v>113</v>
      </c>
      <c r="O640" t="s">
        <v>42</v>
      </c>
      <c r="P640" t="s">
        <v>102</v>
      </c>
      <c r="Q640" t="s">
        <v>103</v>
      </c>
      <c r="R640" t="s">
        <v>80</v>
      </c>
      <c r="S640" t="s">
        <v>81</v>
      </c>
      <c r="T640" t="s">
        <v>114</v>
      </c>
      <c r="U640">
        <v>4</v>
      </c>
      <c r="V640" t="s">
        <v>104</v>
      </c>
      <c r="W640" t="s">
        <v>197</v>
      </c>
      <c r="X640" t="s">
        <v>247</v>
      </c>
      <c r="Y640">
        <v>1</v>
      </c>
      <c r="Z640">
        <v>1</v>
      </c>
      <c r="AA640">
        <v>44.1</v>
      </c>
      <c r="AB640">
        <v>1.2869999999999999</v>
      </c>
      <c r="AC640" t="s">
        <v>114</v>
      </c>
      <c r="AD640">
        <v>1</v>
      </c>
      <c r="AE640">
        <v>4</v>
      </c>
      <c r="AF640">
        <v>1</v>
      </c>
      <c r="AG640">
        <v>1.698</v>
      </c>
      <c r="AH640">
        <v>0.183</v>
      </c>
      <c r="AI640">
        <v>1.29</v>
      </c>
    </row>
    <row r="641" spans="1:35" x14ac:dyDescent="0.35">
      <c r="A641">
        <v>202</v>
      </c>
      <c r="B641">
        <v>202</v>
      </c>
      <c r="C641" t="s">
        <v>38</v>
      </c>
      <c r="D641" t="s">
        <v>39</v>
      </c>
      <c r="E641">
        <v>4</v>
      </c>
      <c r="F641" t="s">
        <v>373</v>
      </c>
      <c r="G641">
        <v>4</v>
      </c>
      <c r="H641">
        <v>12</v>
      </c>
      <c r="I641">
        <v>1</v>
      </c>
      <c r="J641">
        <v>16</v>
      </c>
      <c r="K641">
        <v>4</v>
      </c>
      <c r="L641">
        <v>4</v>
      </c>
      <c r="M641">
        <v>1</v>
      </c>
      <c r="N641" t="s">
        <v>69</v>
      </c>
      <c r="O641" t="s">
        <v>42</v>
      </c>
      <c r="P641" t="s">
        <v>70</v>
      </c>
      <c r="Q641" t="s">
        <v>71</v>
      </c>
      <c r="R641" t="s">
        <v>62</v>
      </c>
      <c r="S641" t="s">
        <v>63</v>
      </c>
      <c r="T641" t="s">
        <v>72</v>
      </c>
      <c r="U641">
        <v>2</v>
      </c>
      <c r="V641" t="s">
        <v>122</v>
      </c>
      <c r="W641" t="s">
        <v>222</v>
      </c>
      <c r="X641" t="s">
        <v>199</v>
      </c>
      <c r="Y641">
        <v>1</v>
      </c>
      <c r="Z641">
        <v>1</v>
      </c>
      <c r="AA641">
        <v>44.1</v>
      </c>
      <c r="AB641">
        <v>1.337</v>
      </c>
      <c r="AC641" t="s">
        <v>122</v>
      </c>
      <c r="AD641">
        <v>2</v>
      </c>
      <c r="AE641">
        <v>5</v>
      </c>
      <c r="AF641">
        <v>0</v>
      </c>
      <c r="AG641">
        <v>3.01</v>
      </c>
      <c r="AH641">
        <v>8.3000000000000004E-2</v>
      </c>
      <c r="AI641">
        <v>1.3360000000000001</v>
      </c>
    </row>
    <row r="642" spans="1:35" x14ac:dyDescent="0.35">
      <c r="A642">
        <v>202</v>
      </c>
      <c r="B642">
        <v>202</v>
      </c>
      <c r="C642" t="s">
        <v>38</v>
      </c>
      <c r="D642" t="s">
        <v>39</v>
      </c>
      <c r="E642">
        <v>4</v>
      </c>
      <c r="F642" t="s">
        <v>373</v>
      </c>
      <c r="G642">
        <v>4</v>
      </c>
      <c r="H642">
        <v>12</v>
      </c>
      <c r="I642">
        <v>1</v>
      </c>
      <c r="J642">
        <v>17</v>
      </c>
      <c r="K642">
        <v>6</v>
      </c>
      <c r="L642">
        <v>6</v>
      </c>
      <c r="M642">
        <v>1</v>
      </c>
      <c r="N642" t="s">
        <v>89</v>
      </c>
      <c r="O642" t="s">
        <v>42</v>
      </c>
      <c r="P642" t="s">
        <v>60</v>
      </c>
      <c r="Q642" t="s">
        <v>61</v>
      </c>
      <c r="R642" t="s">
        <v>52</v>
      </c>
      <c r="S642" t="s">
        <v>53</v>
      </c>
      <c r="T642" t="s">
        <v>90</v>
      </c>
      <c r="U642">
        <v>4</v>
      </c>
      <c r="V642" t="s">
        <v>64</v>
      </c>
      <c r="W642" t="s">
        <v>249</v>
      </c>
      <c r="X642" t="s">
        <v>187</v>
      </c>
      <c r="Y642">
        <v>1</v>
      </c>
      <c r="Z642">
        <v>1</v>
      </c>
      <c r="AA642">
        <v>44.1</v>
      </c>
      <c r="AB642">
        <v>1.4059999999999999</v>
      </c>
      <c r="AC642" t="s">
        <v>90</v>
      </c>
      <c r="AD642">
        <v>1</v>
      </c>
      <c r="AE642">
        <v>4</v>
      </c>
      <c r="AF642">
        <v>1</v>
      </c>
      <c r="AG642">
        <v>1.3580000000000001</v>
      </c>
      <c r="AH642">
        <v>3.4000000000000002E-2</v>
      </c>
      <c r="AI642">
        <v>1.4059999999999999</v>
      </c>
    </row>
    <row r="643" spans="1:35" x14ac:dyDescent="0.35">
      <c r="A643">
        <v>202</v>
      </c>
      <c r="B643">
        <v>202</v>
      </c>
      <c r="C643" t="s">
        <v>38</v>
      </c>
      <c r="D643" t="s">
        <v>39</v>
      </c>
      <c r="E643">
        <v>4</v>
      </c>
      <c r="F643" t="s">
        <v>373</v>
      </c>
      <c r="G643">
        <v>4</v>
      </c>
      <c r="H643">
        <v>12</v>
      </c>
      <c r="I643">
        <v>1</v>
      </c>
      <c r="J643">
        <v>18</v>
      </c>
      <c r="K643">
        <v>40</v>
      </c>
      <c r="L643">
        <v>40</v>
      </c>
      <c r="M643">
        <v>2</v>
      </c>
      <c r="N643" t="s">
        <v>105</v>
      </c>
      <c r="O643" t="s">
        <v>42</v>
      </c>
      <c r="P643" t="s">
        <v>74</v>
      </c>
      <c r="Q643" t="s">
        <v>75</v>
      </c>
      <c r="R643" t="s">
        <v>52</v>
      </c>
      <c r="S643" t="s">
        <v>53</v>
      </c>
      <c r="T643" t="s">
        <v>106</v>
      </c>
      <c r="U643">
        <v>1</v>
      </c>
      <c r="V643" t="s">
        <v>90</v>
      </c>
      <c r="W643" t="s">
        <v>183</v>
      </c>
      <c r="X643" t="s">
        <v>241</v>
      </c>
      <c r="Y643">
        <v>2</v>
      </c>
      <c r="Z643">
        <v>1</v>
      </c>
      <c r="AA643">
        <v>44.1</v>
      </c>
      <c r="AB643">
        <v>1.335</v>
      </c>
      <c r="AC643" t="s">
        <v>183</v>
      </c>
      <c r="AD643">
        <v>4</v>
      </c>
      <c r="AE643">
        <v>5</v>
      </c>
      <c r="AF643">
        <v>0</v>
      </c>
      <c r="AG643">
        <v>0.73899999999999999</v>
      </c>
      <c r="AH643">
        <v>0.25</v>
      </c>
      <c r="AI643">
        <v>1.337</v>
      </c>
    </row>
    <row r="644" spans="1:35" x14ac:dyDescent="0.35">
      <c r="A644">
        <v>202</v>
      </c>
      <c r="B644">
        <v>202</v>
      </c>
      <c r="C644" t="s">
        <v>38</v>
      </c>
      <c r="D644" t="s">
        <v>39</v>
      </c>
      <c r="E644">
        <v>4</v>
      </c>
      <c r="F644" t="s">
        <v>373</v>
      </c>
      <c r="G644">
        <v>4</v>
      </c>
      <c r="H644">
        <v>12</v>
      </c>
      <c r="I644">
        <v>1</v>
      </c>
      <c r="J644">
        <v>19</v>
      </c>
      <c r="K644">
        <v>46</v>
      </c>
      <c r="L644">
        <v>46</v>
      </c>
      <c r="M644">
        <v>2</v>
      </c>
      <c r="N644" t="s">
        <v>115</v>
      </c>
      <c r="O644" t="s">
        <v>42</v>
      </c>
      <c r="P644" t="s">
        <v>84</v>
      </c>
      <c r="Q644" t="s">
        <v>85</v>
      </c>
      <c r="R644" t="s">
        <v>52</v>
      </c>
      <c r="S644" t="s">
        <v>53</v>
      </c>
      <c r="T644" t="s">
        <v>116</v>
      </c>
      <c r="U644">
        <v>4</v>
      </c>
      <c r="V644" t="s">
        <v>86</v>
      </c>
      <c r="W644" t="s">
        <v>133</v>
      </c>
      <c r="X644" t="s">
        <v>236</v>
      </c>
      <c r="Y644">
        <v>1</v>
      </c>
      <c r="Z644">
        <v>1</v>
      </c>
      <c r="AA644">
        <v>44.1</v>
      </c>
      <c r="AB644">
        <v>1.518</v>
      </c>
      <c r="AC644" t="s">
        <v>133</v>
      </c>
      <c r="AD644">
        <v>4</v>
      </c>
      <c r="AE644">
        <v>1</v>
      </c>
      <c r="AF644">
        <v>0</v>
      </c>
      <c r="AG644">
        <v>2.2410000000000001</v>
      </c>
      <c r="AH644">
        <v>0.28199999999999997</v>
      </c>
      <c r="AI644">
        <v>1.518</v>
      </c>
    </row>
    <row r="645" spans="1:35" x14ac:dyDescent="0.35">
      <c r="A645">
        <v>202</v>
      </c>
      <c r="B645">
        <v>202</v>
      </c>
      <c r="C645" t="s">
        <v>38</v>
      </c>
      <c r="D645" t="s">
        <v>39</v>
      </c>
      <c r="E645">
        <v>4</v>
      </c>
      <c r="F645" t="s">
        <v>373</v>
      </c>
      <c r="G645">
        <v>4</v>
      </c>
      <c r="H645">
        <v>12</v>
      </c>
      <c r="I645">
        <v>1</v>
      </c>
      <c r="J645">
        <v>20</v>
      </c>
      <c r="K645">
        <v>2</v>
      </c>
      <c r="L645">
        <v>2</v>
      </c>
      <c r="M645">
        <v>1</v>
      </c>
      <c r="N645" t="s">
        <v>97</v>
      </c>
      <c r="O645" t="s">
        <v>42</v>
      </c>
      <c r="P645" t="s">
        <v>98</v>
      </c>
      <c r="Q645" t="s">
        <v>99</v>
      </c>
      <c r="R645" t="s">
        <v>80</v>
      </c>
      <c r="S645" t="s">
        <v>81</v>
      </c>
      <c r="T645" t="s">
        <v>100</v>
      </c>
      <c r="U645">
        <v>2</v>
      </c>
      <c r="V645" t="s">
        <v>110</v>
      </c>
      <c r="W645" t="s">
        <v>253</v>
      </c>
      <c r="X645" t="s">
        <v>171</v>
      </c>
      <c r="Y645">
        <v>1</v>
      </c>
      <c r="Z645">
        <v>1</v>
      </c>
      <c r="AA645">
        <v>44.1</v>
      </c>
      <c r="AB645">
        <v>1.3180000000000001</v>
      </c>
      <c r="AC645" t="s">
        <v>253</v>
      </c>
      <c r="AD645">
        <v>4</v>
      </c>
      <c r="AE645">
        <v>4</v>
      </c>
      <c r="AF645">
        <v>0</v>
      </c>
      <c r="AG645">
        <v>1.784</v>
      </c>
      <c r="AH645">
        <v>0.16600000000000001</v>
      </c>
      <c r="AI645">
        <v>1.3180000000000001</v>
      </c>
    </row>
    <row r="646" spans="1:35" x14ac:dyDescent="0.35">
      <c r="A646">
        <v>202</v>
      </c>
      <c r="B646">
        <v>202</v>
      </c>
      <c r="C646" t="s">
        <v>38</v>
      </c>
      <c r="D646" t="s">
        <v>39</v>
      </c>
      <c r="E646">
        <v>4</v>
      </c>
      <c r="F646" t="s">
        <v>373</v>
      </c>
      <c r="G646">
        <v>4</v>
      </c>
      <c r="H646">
        <v>12</v>
      </c>
      <c r="I646">
        <v>1</v>
      </c>
      <c r="J646">
        <v>21</v>
      </c>
      <c r="K646">
        <v>9</v>
      </c>
      <c r="L646">
        <v>9</v>
      </c>
      <c r="M646">
        <v>1</v>
      </c>
      <c r="N646" t="s">
        <v>55</v>
      </c>
      <c r="O646" t="s">
        <v>42</v>
      </c>
      <c r="P646" t="s">
        <v>56</v>
      </c>
      <c r="Q646" t="s">
        <v>57</v>
      </c>
      <c r="R646" t="s">
        <v>45</v>
      </c>
      <c r="S646" t="s">
        <v>46</v>
      </c>
      <c r="T646" t="s">
        <v>58</v>
      </c>
      <c r="U646">
        <v>2</v>
      </c>
      <c r="V646" t="s">
        <v>76</v>
      </c>
      <c r="W646" t="s">
        <v>251</v>
      </c>
      <c r="X646" t="s">
        <v>145</v>
      </c>
      <c r="Y646">
        <v>2</v>
      </c>
      <c r="Z646">
        <v>1</v>
      </c>
      <c r="AA646">
        <v>44.1</v>
      </c>
      <c r="AB646">
        <v>1.4079999999999999</v>
      </c>
      <c r="AC646" t="s">
        <v>145</v>
      </c>
      <c r="AD646">
        <v>4</v>
      </c>
      <c r="AE646">
        <v>5</v>
      </c>
      <c r="AF646">
        <v>0</v>
      </c>
      <c r="AG646">
        <v>2.056</v>
      </c>
      <c r="AH646">
        <v>0.35</v>
      </c>
      <c r="AI646">
        <v>1.403</v>
      </c>
    </row>
    <row r="647" spans="1:35" x14ac:dyDescent="0.35">
      <c r="A647">
        <v>202</v>
      </c>
      <c r="B647">
        <v>202</v>
      </c>
      <c r="C647" t="s">
        <v>38</v>
      </c>
      <c r="D647" t="s">
        <v>39</v>
      </c>
      <c r="E647">
        <v>4</v>
      </c>
      <c r="F647" t="s">
        <v>373</v>
      </c>
      <c r="G647">
        <v>4</v>
      </c>
      <c r="H647">
        <v>12</v>
      </c>
      <c r="I647">
        <v>1</v>
      </c>
      <c r="J647">
        <v>22</v>
      </c>
      <c r="K647">
        <v>47</v>
      </c>
      <c r="L647">
        <v>47</v>
      </c>
      <c r="M647">
        <v>2</v>
      </c>
      <c r="N647" t="s">
        <v>87</v>
      </c>
      <c r="O647" t="s">
        <v>42</v>
      </c>
      <c r="P647" t="s">
        <v>50</v>
      </c>
      <c r="Q647" t="s">
        <v>51</v>
      </c>
      <c r="R647" t="s">
        <v>45</v>
      </c>
      <c r="S647" t="s">
        <v>46</v>
      </c>
      <c r="T647" t="s">
        <v>88</v>
      </c>
      <c r="U647">
        <v>2</v>
      </c>
      <c r="V647" t="s">
        <v>54</v>
      </c>
      <c r="W647" t="s">
        <v>216</v>
      </c>
      <c r="X647" t="s">
        <v>141</v>
      </c>
      <c r="Y647">
        <v>1</v>
      </c>
      <c r="Z647">
        <v>1</v>
      </c>
      <c r="AA647">
        <v>44.1</v>
      </c>
      <c r="AB647">
        <v>1.5369999999999999</v>
      </c>
      <c r="AC647" t="s">
        <v>54</v>
      </c>
      <c r="AD647">
        <v>2</v>
      </c>
      <c r="AE647">
        <v>4</v>
      </c>
      <c r="AF647">
        <v>0</v>
      </c>
      <c r="AG647">
        <v>1.726</v>
      </c>
      <c r="AH647">
        <v>0.35</v>
      </c>
      <c r="AI647">
        <v>1.54</v>
      </c>
    </row>
    <row r="648" spans="1:35" x14ac:dyDescent="0.35">
      <c r="A648">
        <v>202</v>
      </c>
      <c r="B648">
        <v>202</v>
      </c>
      <c r="C648" t="s">
        <v>38</v>
      </c>
      <c r="D648" t="s">
        <v>39</v>
      </c>
      <c r="E648">
        <v>4</v>
      </c>
      <c r="F648" t="s">
        <v>373</v>
      </c>
      <c r="G648">
        <v>4</v>
      </c>
      <c r="H648">
        <v>12</v>
      </c>
      <c r="I648">
        <v>1</v>
      </c>
      <c r="J648">
        <v>23</v>
      </c>
      <c r="K648">
        <v>38</v>
      </c>
      <c r="L648">
        <v>38</v>
      </c>
      <c r="M648">
        <v>2</v>
      </c>
      <c r="N648" t="s">
        <v>65</v>
      </c>
      <c r="O648" t="s">
        <v>42</v>
      </c>
      <c r="P648" t="s">
        <v>66</v>
      </c>
      <c r="Q648" t="s">
        <v>67</v>
      </c>
      <c r="R648" t="s">
        <v>62</v>
      </c>
      <c r="S648" t="s">
        <v>63</v>
      </c>
      <c r="T648" t="s">
        <v>68</v>
      </c>
      <c r="U648">
        <v>5</v>
      </c>
      <c r="V648" t="s">
        <v>108</v>
      </c>
      <c r="W648" t="s">
        <v>151</v>
      </c>
      <c r="X648" t="s">
        <v>213</v>
      </c>
      <c r="Y648">
        <v>2</v>
      </c>
      <c r="Z648">
        <v>1</v>
      </c>
      <c r="AA648">
        <v>44.1</v>
      </c>
      <c r="AB648">
        <v>1.397</v>
      </c>
      <c r="AC648" t="s">
        <v>213</v>
      </c>
      <c r="AD648">
        <v>4</v>
      </c>
      <c r="AE648">
        <v>1</v>
      </c>
      <c r="AF648">
        <v>0</v>
      </c>
      <c r="AG648">
        <v>1.716</v>
      </c>
      <c r="AH648">
        <v>0.26600000000000001</v>
      </c>
      <c r="AI648">
        <v>1.3939999999999999</v>
      </c>
    </row>
    <row r="649" spans="1:35" x14ac:dyDescent="0.35">
      <c r="A649">
        <v>202</v>
      </c>
      <c r="B649">
        <v>202</v>
      </c>
      <c r="C649" t="s">
        <v>38</v>
      </c>
      <c r="D649" t="s">
        <v>39</v>
      </c>
      <c r="E649">
        <v>4</v>
      </c>
      <c r="F649" t="s">
        <v>373</v>
      </c>
      <c r="G649">
        <v>4</v>
      </c>
      <c r="H649">
        <v>12</v>
      </c>
      <c r="I649">
        <v>1</v>
      </c>
      <c r="J649">
        <v>24</v>
      </c>
      <c r="K649">
        <v>41</v>
      </c>
      <c r="L649">
        <v>41</v>
      </c>
      <c r="M649">
        <v>2</v>
      </c>
      <c r="N649" t="s">
        <v>101</v>
      </c>
      <c r="O649" t="s">
        <v>42</v>
      </c>
      <c r="P649" t="s">
        <v>102</v>
      </c>
      <c r="Q649" t="s">
        <v>103</v>
      </c>
      <c r="R649" t="s">
        <v>45</v>
      </c>
      <c r="S649" t="s">
        <v>46</v>
      </c>
      <c r="T649" t="s">
        <v>104</v>
      </c>
      <c r="U649">
        <v>1</v>
      </c>
      <c r="V649" t="s">
        <v>47</v>
      </c>
      <c r="W649" t="s">
        <v>228</v>
      </c>
      <c r="X649" t="s">
        <v>193</v>
      </c>
      <c r="Y649">
        <v>2</v>
      </c>
      <c r="Z649">
        <v>1</v>
      </c>
      <c r="AA649">
        <v>44.1</v>
      </c>
      <c r="AB649">
        <v>1.4890000000000001</v>
      </c>
      <c r="AC649" t="s">
        <v>104</v>
      </c>
      <c r="AD649">
        <v>1</v>
      </c>
      <c r="AE649">
        <v>1</v>
      </c>
      <c r="AF649">
        <v>1</v>
      </c>
      <c r="AG649">
        <v>2.1059999999999999</v>
      </c>
      <c r="AH649">
        <v>0.28299999999999997</v>
      </c>
      <c r="AI649">
        <v>1.484</v>
      </c>
    </row>
    <row r="650" spans="1:35" x14ac:dyDescent="0.35">
      <c r="A650">
        <v>202</v>
      </c>
      <c r="B650">
        <v>202</v>
      </c>
      <c r="C650" t="s">
        <v>38</v>
      </c>
      <c r="D650" t="s">
        <v>39</v>
      </c>
      <c r="E650">
        <v>4</v>
      </c>
      <c r="F650" t="s">
        <v>373</v>
      </c>
      <c r="G650">
        <v>4</v>
      </c>
      <c r="H650">
        <v>12</v>
      </c>
      <c r="I650">
        <v>1</v>
      </c>
      <c r="J650">
        <v>25</v>
      </c>
      <c r="K650">
        <v>49</v>
      </c>
      <c r="L650">
        <v>49</v>
      </c>
      <c r="M650">
        <v>2</v>
      </c>
      <c r="N650" t="s">
        <v>129</v>
      </c>
      <c r="O650" t="s">
        <v>124</v>
      </c>
      <c r="P650" t="s">
        <v>130</v>
      </c>
      <c r="Q650" t="s">
        <v>131</v>
      </c>
      <c r="R650" t="s">
        <v>132</v>
      </c>
      <c r="S650" t="s">
        <v>81</v>
      </c>
      <c r="T650" t="s">
        <v>133</v>
      </c>
      <c r="U650">
        <v>5</v>
      </c>
      <c r="V650" t="s">
        <v>141</v>
      </c>
      <c r="W650" t="s">
        <v>236</v>
      </c>
      <c r="X650" t="s">
        <v>108</v>
      </c>
      <c r="Y650">
        <v>2</v>
      </c>
      <c r="Z650">
        <v>1</v>
      </c>
      <c r="AA650">
        <v>44.1</v>
      </c>
      <c r="AB650">
        <v>1.3360000000000001</v>
      </c>
      <c r="AC650" t="s">
        <v>236</v>
      </c>
      <c r="AD650">
        <v>4</v>
      </c>
      <c r="AE650">
        <v>1</v>
      </c>
      <c r="AF650">
        <v>0</v>
      </c>
      <c r="AG650">
        <v>2.5859999999999999</v>
      </c>
      <c r="AH650">
        <v>3.3000000000000002E-2</v>
      </c>
      <c r="AI650">
        <v>1.333</v>
      </c>
    </row>
    <row r="651" spans="1:35" x14ac:dyDescent="0.35">
      <c r="A651">
        <v>202</v>
      </c>
      <c r="B651">
        <v>202</v>
      </c>
      <c r="C651" t="s">
        <v>38</v>
      </c>
      <c r="D651" t="s">
        <v>39</v>
      </c>
      <c r="E651">
        <v>4</v>
      </c>
      <c r="F651" t="s">
        <v>373</v>
      </c>
      <c r="G651">
        <v>4</v>
      </c>
      <c r="H651">
        <v>12</v>
      </c>
      <c r="I651">
        <v>1</v>
      </c>
      <c r="J651">
        <v>26</v>
      </c>
      <c r="K651">
        <v>14</v>
      </c>
      <c r="L651">
        <v>14</v>
      </c>
      <c r="M651">
        <v>1</v>
      </c>
      <c r="N651" t="s">
        <v>162</v>
      </c>
      <c r="O651" t="s">
        <v>124</v>
      </c>
      <c r="P651" t="s">
        <v>163</v>
      </c>
      <c r="Q651" t="s">
        <v>164</v>
      </c>
      <c r="R651" t="s">
        <v>132</v>
      </c>
      <c r="S651" t="s">
        <v>81</v>
      </c>
      <c r="T651" t="s">
        <v>165</v>
      </c>
      <c r="U651">
        <v>4</v>
      </c>
      <c r="V651" t="s">
        <v>189</v>
      </c>
      <c r="W651" t="s">
        <v>255</v>
      </c>
      <c r="X651" t="s">
        <v>90</v>
      </c>
      <c r="Y651">
        <v>1</v>
      </c>
      <c r="Z651">
        <v>1</v>
      </c>
      <c r="AA651">
        <v>44.1</v>
      </c>
      <c r="AB651">
        <v>1.494</v>
      </c>
      <c r="AC651" t="s">
        <v>255</v>
      </c>
      <c r="AD651">
        <v>4</v>
      </c>
      <c r="AE651">
        <v>5</v>
      </c>
      <c r="AF651">
        <v>0</v>
      </c>
      <c r="AG651">
        <v>0.83</v>
      </c>
      <c r="AH651">
        <v>0.25</v>
      </c>
      <c r="AI651">
        <v>1.4950000000000001</v>
      </c>
    </row>
    <row r="652" spans="1:35" x14ac:dyDescent="0.35">
      <c r="A652">
        <v>202</v>
      </c>
      <c r="B652">
        <v>202</v>
      </c>
      <c r="C652" t="s">
        <v>38</v>
      </c>
      <c r="D652" t="s">
        <v>39</v>
      </c>
      <c r="E652">
        <v>4</v>
      </c>
      <c r="F652" t="s">
        <v>373</v>
      </c>
      <c r="G652">
        <v>4</v>
      </c>
      <c r="H652">
        <v>12</v>
      </c>
      <c r="I652">
        <v>1</v>
      </c>
      <c r="J652">
        <v>27</v>
      </c>
      <c r="K652">
        <v>54</v>
      </c>
      <c r="L652">
        <v>54</v>
      </c>
      <c r="M652">
        <v>2</v>
      </c>
      <c r="N652" t="s">
        <v>142</v>
      </c>
      <c r="O652" t="s">
        <v>124</v>
      </c>
      <c r="P652" t="s">
        <v>143</v>
      </c>
      <c r="Q652" t="s">
        <v>144</v>
      </c>
      <c r="R652" t="s">
        <v>132</v>
      </c>
      <c r="S652" t="s">
        <v>81</v>
      </c>
      <c r="T652" t="s">
        <v>145</v>
      </c>
      <c r="U652">
        <v>2</v>
      </c>
      <c r="V652" t="s">
        <v>173</v>
      </c>
      <c r="W652" t="s">
        <v>64</v>
      </c>
      <c r="X652" t="s">
        <v>233</v>
      </c>
      <c r="Y652">
        <v>1</v>
      </c>
      <c r="Z652">
        <v>1</v>
      </c>
      <c r="AA652">
        <v>44.1</v>
      </c>
      <c r="AB652">
        <v>1.3360000000000001</v>
      </c>
      <c r="AC652" t="s">
        <v>145</v>
      </c>
      <c r="AD652">
        <v>1</v>
      </c>
      <c r="AE652">
        <v>2</v>
      </c>
      <c r="AF652">
        <v>1</v>
      </c>
      <c r="AG652">
        <v>2.1989999999999998</v>
      </c>
      <c r="AH652">
        <v>0.316</v>
      </c>
      <c r="AI652">
        <v>1.3320000000000001</v>
      </c>
    </row>
    <row r="653" spans="1:35" x14ac:dyDescent="0.35">
      <c r="A653">
        <v>202</v>
      </c>
      <c r="B653">
        <v>202</v>
      </c>
      <c r="C653" t="s">
        <v>38</v>
      </c>
      <c r="D653" t="s">
        <v>39</v>
      </c>
      <c r="E653">
        <v>4</v>
      </c>
      <c r="F653" t="s">
        <v>373</v>
      </c>
      <c r="G653">
        <v>4</v>
      </c>
      <c r="H653">
        <v>12</v>
      </c>
      <c r="I653">
        <v>1</v>
      </c>
      <c r="J653">
        <v>28</v>
      </c>
      <c r="K653">
        <v>17</v>
      </c>
      <c r="L653">
        <v>17</v>
      </c>
      <c r="M653">
        <v>1</v>
      </c>
      <c r="N653" t="s">
        <v>152</v>
      </c>
      <c r="O653" t="s">
        <v>124</v>
      </c>
      <c r="P653" t="s">
        <v>153</v>
      </c>
      <c r="Q653" t="s">
        <v>154</v>
      </c>
      <c r="R653" t="s">
        <v>147</v>
      </c>
      <c r="S653" t="s">
        <v>63</v>
      </c>
      <c r="T653" t="s">
        <v>155</v>
      </c>
      <c r="U653">
        <v>2</v>
      </c>
      <c r="V653" t="s">
        <v>193</v>
      </c>
      <c r="W653" t="s">
        <v>118</v>
      </c>
      <c r="X653" t="s">
        <v>238</v>
      </c>
      <c r="Y653">
        <v>2</v>
      </c>
      <c r="Z653">
        <v>1</v>
      </c>
      <c r="AA653">
        <v>44.1</v>
      </c>
      <c r="AB653">
        <v>1.4179999999999999</v>
      </c>
      <c r="AC653" t="s">
        <v>155</v>
      </c>
      <c r="AD653">
        <v>1</v>
      </c>
      <c r="AE653">
        <v>2</v>
      </c>
      <c r="AF653">
        <v>1</v>
      </c>
      <c r="AG653">
        <v>2.105</v>
      </c>
      <c r="AH653">
        <v>0.3</v>
      </c>
      <c r="AI653">
        <v>1.419</v>
      </c>
    </row>
    <row r="654" spans="1:35" x14ac:dyDescent="0.35">
      <c r="A654">
        <v>202</v>
      </c>
      <c r="B654">
        <v>202</v>
      </c>
      <c r="C654" t="s">
        <v>38</v>
      </c>
      <c r="D654" t="s">
        <v>39</v>
      </c>
      <c r="E654">
        <v>4</v>
      </c>
      <c r="F654" t="s">
        <v>373</v>
      </c>
      <c r="G654">
        <v>4</v>
      </c>
      <c r="H654">
        <v>12</v>
      </c>
      <c r="I654">
        <v>1</v>
      </c>
      <c r="J654">
        <v>29</v>
      </c>
      <c r="K654">
        <v>56</v>
      </c>
      <c r="L654">
        <v>56</v>
      </c>
      <c r="M654">
        <v>2</v>
      </c>
      <c r="N654" t="s">
        <v>160</v>
      </c>
      <c r="O654" t="s">
        <v>124</v>
      </c>
      <c r="P654" t="s">
        <v>139</v>
      </c>
      <c r="Q654" t="s">
        <v>140</v>
      </c>
      <c r="R654" t="s">
        <v>147</v>
      </c>
      <c r="S654" t="s">
        <v>63</v>
      </c>
      <c r="T654" t="s">
        <v>161</v>
      </c>
      <c r="U654">
        <v>5</v>
      </c>
      <c r="V654" t="s">
        <v>148</v>
      </c>
      <c r="W654" t="s">
        <v>106</v>
      </c>
      <c r="X654" t="s">
        <v>228</v>
      </c>
      <c r="Y654">
        <v>2</v>
      </c>
      <c r="Z654">
        <v>1</v>
      </c>
      <c r="AA654">
        <v>44.1</v>
      </c>
      <c r="AB654">
        <v>1.3680000000000001</v>
      </c>
      <c r="AC654" t="s">
        <v>148</v>
      </c>
      <c r="AD654">
        <v>3</v>
      </c>
      <c r="AE654">
        <v>2</v>
      </c>
      <c r="AF654">
        <v>0</v>
      </c>
      <c r="AG654">
        <v>2.125</v>
      </c>
      <c r="AH654">
        <v>0.3</v>
      </c>
      <c r="AI654">
        <v>1.361</v>
      </c>
    </row>
    <row r="655" spans="1:35" x14ac:dyDescent="0.35">
      <c r="A655">
        <v>202</v>
      </c>
      <c r="B655">
        <v>202</v>
      </c>
      <c r="C655" t="s">
        <v>38</v>
      </c>
      <c r="D655" t="s">
        <v>39</v>
      </c>
      <c r="E655">
        <v>4</v>
      </c>
      <c r="F655" t="s">
        <v>373</v>
      </c>
      <c r="G655">
        <v>4</v>
      </c>
      <c r="H655">
        <v>12</v>
      </c>
      <c r="I655">
        <v>1</v>
      </c>
      <c r="J655">
        <v>30</v>
      </c>
      <c r="K655">
        <v>52</v>
      </c>
      <c r="L655">
        <v>52</v>
      </c>
      <c r="M655">
        <v>2</v>
      </c>
      <c r="N655" t="s">
        <v>166</v>
      </c>
      <c r="O655" t="s">
        <v>124</v>
      </c>
      <c r="P655" t="s">
        <v>167</v>
      </c>
      <c r="Q655" t="s">
        <v>168</v>
      </c>
      <c r="R655" t="s">
        <v>150</v>
      </c>
      <c r="S655" t="s">
        <v>53</v>
      </c>
      <c r="T655" t="s">
        <v>169</v>
      </c>
      <c r="U655">
        <v>2</v>
      </c>
      <c r="V655" t="s">
        <v>191</v>
      </c>
      <c r="W655" t="s">
        <v>58</v>
      </c>
      <c r="X655" t="s">
        <v>204</v>
      </c>
      <c r="Y655">
        <v>2</v>
      </c>
      <c r="Z655">
        <v>1</v>
      </c>
      <c r="AA655">
        <v>44.1</v>
      </c>
      <c r="AB655">
        <v>1.3029999999999999</v>
      </c>
      <c r="AC655" t="s">
        <v>191</v>
      </c>
      <c r="AD655">
        <v>3</v>
      </c>
      <c r="AE655">
        <v>4</v>
      </c>
      <c r="AF655">
        <v>0</v>
      </c>
      <c r="AG655">
        <v>2.0419999999999998</v>
      </c>
      <c r="AH655">
        <v>0.5</v>
      </c>
      <c r="AI655">
        <v>1.3069999999999999</v>
      </c>
    </row>
    <row r="656" spans="1:35" x14ac:dyDescent="0.35">
      <c r="A656">
        <v>202</v>
      </c>
      <c r="B656">
        <v>202</v>
      </c>
      <c r="C656" t="s">
        <v>38</v>
      </c>
      <c r="D656" t="s">
        <v>39</v>
      </c>
      <c r="E656">
        <v>4</v>
      </c>
      <c r="F656" t="s">
        <v>373</v>
      </c>
      <c r="G656">
        <v>4</v>
      </c>
      <c r="H656">
        <v>12</v>
      </c>
      <c r="I656">
        <v>1</v>
      </c>
      <c r="J656">
        <v>31</v>
      </c>
      <c r="K656">
        <v>24</v>
      </c>
      <c r="L656">
        <v>24</v>
      </c>
      <c r="M656">
        <v>1</v>
      </c>
      <c r="N656" t="s">
        <v>198</v>
      </c>
      <c r="O656" t="s">
        <v>124</v>
      </c>
      <c r="P656" t="s">
        <v>177</v>
      </c>
      <c r="Q656" t="s">
        <v>178</v>
      </c>
      <c r="R656" t="s">
        <v>150</v>
      </c>
      <c r="S656" t="s">
        <v>53</v>
      </c>
      <c r="T656" t="s">
        <v>199</v>
      </c>
      <c r="U656">
        <v>1</v>
      </c>
      <c r="V656" t="s">
        <v>179</v>
      </c>
      <c r="W656" t="s">
        <v>247</v>
      </c>
      <c r="X656" t="s">
        <v>72</v>
      </c>
      <c r="Y656">
        <v>1</v>
      </c>
      <c r="Z656">
        <v>1</v>
      </c>
      <c r="AA656">
        <v>44.1</v>
      </c>
      <c r="AB656">
        <v>1.3939999999999999</v>
      </c>
      <c r="AC656" t="s">
        <v>179</v>
      </c>
      <c r="AD656">
        <v>2</v>
      </c>
      <c r="AE656">
        <v>2</v>
      </c>
      <c r="AF656">
        <v>0</v>
      </c>
      <c r="AG656">
        <v>2.7949999999999999</v>
      </c>
      <c r="AH656">
        <v>0.14899999999999999</v>
      </c>
      <c r="AI656">
        <v>1.3919999999999999</v>
      </c>
    </row>
    <row r="657" spans="1:35" x14ac:dyDescent="0.35">
      <c r="A657">
        <v>202</v>
      </c>
      <c r="B657">
        <v>202</v>
      </c>
      <c r="C657" t="s">
        <v>38</v>
      </c>
      <c r="D657" t="s">
        <v>39</v>
      </c>
      <c r="E657">
        <v>4</v>
      </c>
      <c r="F657" t="s">
        <v>373</v>
      </c>
      <c r="G657">
        <v>4</v>
      </c>
      <c r="H657">
        <v>12</v>
      </c>
      <c r="I657">
        <v>1</v>
      </c>
      <c r="J657">
        <v>32</v>
      </c>
      <c r="K657">
        <v>58</v>
      </c>
      <c r="L657">
        <v>58</v>
      </c>
      <c r="M657">
        <v>2</v>
      </c>
      <c r="N657" t="s">
        <v>190</v>
      </c>
      <c r="O657" t="s">
        <v>124</v>
      </c>
      <c r="P657" t="s">
        <v>181</v>
      </c>
      <c r="Q657" t="s">
        <v>182</v>
      </c>
      <c r="R657" t="s">
        <v>150</v>
      </c>
      <c r="S657" t="s">
        <v>53</v>
      </c>
      <c r="T657" t="s">
        <v>191</v>
      </c>
      <c r="U657">
        <v>2</v>
      </c>
      <c r="V657" t="s">
        <v>183</v>
      </c>
      <c r="W657" t="s">
        <v>261</v>
      </c>
      <c r="X657" t="s">
        <v>120</v>
      </c>
      <c r="Y657">
        <v>1</v>
      </c>
      <c r="Z657">
        <v>1</v>
      </c>
      <c r="AA657">
        <v>44.1</v>
      </c>
      <c r="AB657">
        <v>1.288</v>
      </c>
      <c r="AC657" t="s">
        <v>261</v>
      </c>
      <c r="AD657">
        <v>4</v>
      </c>
      <c r="AE657">
        <v>5</v>
      </c>
      <c r="AF657">
        <v>0</v>
      </c>
      <c r="AG657">
        <v>1.589</v>
      </c>
      <c r="AH657">
        <v>0.28299999999999997</v>
      </c>
      <c r="AI657">
        <v>1.2869999999999999</v>
      </c>
    </row>
    <row r="658" spans="1:35" x14ac:dyDescent="0.35">
      <c r="A658">
        <v>202</v>
      </c>
      <c r="B658">
        <v>202</v>
      </c>
      <c r="C658" t="s">
        <v>38</v>
      </c>
      <c r="D658" t="s">
        <v>39</v>
      </c>
      <c r="E658">
        <v>4</v>
      </c>
      <c r="F658" t="s">
        <v>373</v>
      </c>
      <c r="G658">
        <v>4</v>
      </c>
      <c r="H658">
        <v>12</v>
      </c>
      <c r="I658">
        <v>1</v>
      </c>
      <c r="J658">
        <v>33</v>
      </c>
      <c r="K658">
        <v>51</v>
      </c>
      <c r="L658">
        <v>51</v>
      </c>
      <c r="M658">
        <v>2</v>
      </c>
      <c r="N658" t="s">
        <v>194</v>
      </c>
      <c r="O658" t="s">
        <v>124</v>
      </c>
      <c r="P658" t="s">
        <v>167</v>
      </c>
      <c r="Q658" t="s">
        <v>168</v>
      </c>
      <c r="R658" t="s">
        <v>127</v>
      </c>
      <c r="S658" t="s">
        <v>46</v>
      </c>
      <c r="T658" t="s">
        <v>195</v>
      </c>
      <c r="U658">
        <v>4</v>
      </c>
      <c r="V658" t="s">
        <v>169</v>
      </c>
      <c r="W658" t="s">
        <v>82</v>
      </c>
      <c r="X658" t="s">
        <v>216</v>
      </c>
      <c r="Y658">
        <v>1</v>
      </c>
      <c r="Z658">
        <v>1</v>
      </c>
      <c r="AA658">
        <v>44.1</v>
      </c>
      <c r="AB658">
        <v>1.3149999999999999</v>
      </c>
      <c r="AC658" t="s">
        <v>195</v>
      </c>
      <c r="AD658">
        <v>1</v>
      </c>
      <c r="AE658">
        <v>4</v>
      </c>
      <c r="AF658">
        <v>1</v>
      </c>
      <c r="AG658">
        <v>2.3250000000000002</v>
      </c>
      <c r="AH658">
        <v>0.16600000000000001</v>
      </c>
      <c r="AI658">
        <v>1.3180000000000001</v>
      </c>
    </row>
    <row r="659" spans="1:35" x14ac:dyDescent="0.35">
      <c r="A659">
        <v>202</v>
      </c>
      <c r="B659">
        <v>202</v>
      </c>
      <c r="C659" t="s">
        <v>38</v>
      </c>
      <c r="D659" t="s">
        <v>39</v>
      </c>
      <c r="E659">
        <v>4</v>
      </c>
      <c r="F659" t="s">
        <v>373</v>
      </c>
      <c r="G659">
        <v>4</v>
      </c>
      <c r="H659">
        <v>12</v>
      </c>
      <c r="I659">
        <v>1</v>
      </c>
      <c r="J659">
        <v>34</v>
      </c>
      <c r="K659">
        <v>60</v>
      </c>
      <c r="L659">
        <v>60</v>
      </c>
      <c r="M659">
        <v>2</v>
      </c>
      <c r="N659" t="s">
        <v>196</v>
      </c>
      <c r="O659" t="s">
        <v>124</v>
      </c>
      <c r="P659" t="s">
        <v>185</v>
      </c>
      <c r="Q659" t="s">
        <v>186</v>
      </c>
      <c r="R659" t="s">
        <v>150</v>
      </c>
      <c r="S659" t="s">
        <v>53</v>
      </c>
      <c r="T659" t="s">
        <v>197</v>
      </c>
      <c r="U659">
        <v>4</v>
      </c>
      <c r="V659" t="s">
        <v>199</v>
      </c>
      <c r="W659" t="s">
        <v>257</v>
      </c>
      <c r="X659" t="s">
        <v>47</v>
      </c>
      <c r="Y659">
        <v>2</v>
      </c>
      <c r="Z659">
        <v>1</v>
      </c>
      <c r="AA659">
        <v>44.1</v>
      </c>
      <c r="AB659">
        <v>1.7250000000000001</v>
      </c>
      <c r="AC659" t="s">
        <v>197</v>
      </c>
      <c r="AD659">
        <v>1</v>
      </c>
      <c r="AE659">
        <v>4</v>
      </c>
      <c r="AF659">
        <v>1</v>
      </c>
      <c r="AG659">
        <v>1.68</v>
      </c>
      <c r="AH659">
        <v>0.316</v>
      </c>
      <c r="AI659">
        <v>1.724</v>
      </c>
    </row>
    <row r="660" spans="1:35" x14ac:dyDescent="0.35">
      <c r="A660">
        <v>202</v>
      </c>
      <c r="B660">
        <v>202</v>
      </c>
      <c r="C660" t="s">
        <v>38</v>
      </c>
      <c r="D660" t="s">
        <v>39</v>
      </c>
      <c r="E660">
        <v>4</v>
      </c>
      <c r="F660" t="s">
        <v>373</v>
      </c>
      <c r="G660">
        <v>4</v>
      </c>
      <c r="H660">
        <v>12</v>
      </c>
      <c r="I660">
        <v>1</v>
      </c>
      <c r="J660">
        <v>35</v>
      </c>
      <c r="K660">
        <v>22</v>
      </c>
      <c r="L660">
        <v>22</v>
      </c>
      <c r="M660">
        <v>1</v>
      </c>
      <c r="N660" t="s">
        <v>146</v>
      </c>
      <c r="O660" t="s">
        <v>124</v>
      </c>
      <c r="P660" t="s">
        <v>125</v>
      </c>
      <c r="Q660" t="s">
        <v>126</v>
      </c>
      <c r="R660" t="s">
        <v>147</v>
      </c>
      <c r="S660" t="s">
        <v>63</v>
      </c>
      <c r="T660" t="s">
        <v>148</v>
      </c>
      <c r="U660">
        <v>4</v>
      </c>
      <c r="V660" t="s">
        <v>128</v>
      </c>
      <c r="W660" t="s">
        <v>122</v>
      </c>
      <c r="X660" t="s">
        <v>251</v>
      </c>
      <c r="Y660">
        <v>1</v>
      </c>
      <c r="Z660">
        <v>1</v>
      </c>
      <c r="AA660">
        <v>44.1</v>
      </c>
      <c r="AB660">
        <v>1.4550000000000001</v>
      </c>
      <c r="AC660" t="s">
        <v>128</v>
      </c>
      <c r="AD660">
        <v>2</v>
      </c>
      <c r="AE660">
        <v>2</v>
      </c>
      <c r="AF660">
        <v>0</v>
      </c>
      <c r="AG660">
        <v>1.8</v>
      </c>
      <c r="AH660">
        <v>0.26600000000000001</v>
      </c>
      <c r="AI660">
        <v>1.4550000000000001</v>
      </c>
    </row>
    <row r="661" spans="1:35" x14ac:dyDescent="0.35">
      <c r="A661">
        <v>202</v>
      </c>
      <c r="B661">
        <v>202</v>
      </c>
      <c r="C661" t="s">
        <v>38</v>
      </c>
      <c r="D661" t="s">
        <v>39</v>
      </c>
      <c r="E661">
        <v>4</v>
      </c>
      <c r="F661" t="s">
        <v>373</v>
      </c>
      <c r="G661">
        <v>4</v>
      </c>
      <c r="H661">
        <v>12</v>
      </c>
      <c r="I661">
        <v>1</v>
      </c>
      <c r="J661">
        <v>36</v>
      </c>
      <c r="K661">
        <v>18</v>
      </c>
      <c r="L661">
        <v>18</v>
      </c>
      <c r="M661">
        <v>1</v>
      </c>
      <c r="N661" t="s">
        <v>174</v>
      </c>
      <c r="O661" t="s">
        <v>124</v>
      </c>
      <c r="P661" t="s">
        <v>153</v>
      </c>
      <c r="Q661" t="s">
        <v>154</v>
      </c>
      <c r="R661" t="s">
        <v>150</v>
      </c>
      <c r="S661" t="s">
        <v>53</v>
      </c>
      <c r="T661" t="s">
        <v>175</v>
      </c>
      <c r="U661">
        <v>4</v>
      </c>
      <c r="V661" t="s">
        <v>155</v>
      </c>
      <c r="W661" t="s">
        <v>230</v>
      </c>
      <c r="X661" t="s">
        <v>100</v>
      </c>
      <c r="Y661">
        <v>1</v>
      </c>
      <c r="Z661">
        <v>1</v>
      </c>
      <c r="AA661">
        <v>44.1</v>
      </c>
      <c r="AB661">
        <v>1.3560000000000001</v>
      </c>
      <c r="AC661" t="s">
        <v>175</v>
      </c>
      <c r="AD661">
        <v>1</v>
      </c>
      <c r="AE661">
        <v>4</v>
      </c>
      <c r="AF661">
        <v>1</v>
      </c>
      <c r="AG661">
        <v>1.452</v>
      </c>
      <c r="AH661">
        <v>0.28299999999999997</v>
      </c>
      <c r="AI661">
        <v>1.355</v>
      </c>
    </row>
    <row r="662" spans="1:35" x14ac:dyDescent="0.35">
      <c r="A662">
        <v>202</v>
      </c>
      <c r="B662">
        <v>202</v>
      </c>
      <c r="C662" t="s">
        <v>38</v>
      </c>
      <c r="D662" t="s">
        <v>39</v>
      </c>
      <c r="E662">
        <v>4</v>
      </c>
      <c r="F662" t="s">
        <v>373</v>
      </c>
      <c r="G662">
        <v>4</v>
      </c>
      <c r="H662">
        <v>12</v>
      </c>
      <c r="I662">
        <v>1</v>
      </c>
      <c r="J662">
        <v>37</v>
      </c>
      <c r="K662">
        <v>16</v>
      </c>
      <c r="L662">
        <v>16</v>
      </c>
      <c r="M662">
        <v>1</v>
      </c>
      <c r="N662" t="s">
        <v>170</v>
      </c>
      <c r="O662" t="s">
        <v>124</v>
      </c>
      <c r="P662" t="s">
        <v>157</v>
      </c>
      <c r="Q662" t="s">
        <v>158</v>
      </c>
      <c r="R662" t="s">
        <v>147</v>
      </c>
      <c r="S662" t="s">
        <v>63</v>
      </c>
      <c r="T662" t="s">
        <v>171</v>
      </c>
      <c r="U662">
        <v>5</v>
      </c>
      <c r="V662" t="s">
        <v>159</v>
      </c>
      <c r="W662" t="s">
        <v>225</v>
      </c>
      <c r="X662" t="s">
        <v>116</v>
      </c>
      <c r="Y662">
        <v>1</v>
      </c>
      <c r="Z662">
        <v>1</v>
      </c>
      <c r="AA662">
        <v>44.1</v>
      </c>
      <c r="AB662">
        <v>1.325</v>
      </c>
      <c r="AC662" t="s">
        <v>159</v>
      </c>
      <c r="AD662">
        <v>2</v>
      </c>
      <c r="AE662">
        <v>4</v>
      </c>
      <c r="AF662">
        <v>0</v>
      </c>
      <c r="AG662">
        <v>1.327</v>
      </c>
      <c r="AH662">
        <v>0.61599999999999999</v>
      </c>
      <c r="AI662">
        <v>1.3280000000000001</v>
      </c>
    </row>
    <row r="663" spans="1:35" x14ac:dyDescent="0.35">
      <c r="A663">
        <v>202</v>
      </c>
      <c r="B663">
        <v>202</v>
      </c>
      <c r="C663" t="s">
        <v>38</v>
      </c>
      <c r="D663" t="s">
        <v>39</v>
      </c>
      <c r="E663">
        <v>4</v>
      </c>
      <c r="F663" t="s">
        <v>373</v>
      </c>
      <c r="G663">
        <v>4</v>
      </c>
      <c r="H663">
        <v>12</v>
      </c>
      <c r="I663">
        <v>1</v>
      </c>
      <c r="J663">
        <v>38</v>
      </c>
      <c r="K663">
        <v>55</v>
      </c>
      <c r="L663">
        <v>55</v>
      </c>
      <c r="M663">
        <v>2</v>
      </c>
      <c r="N663" t="s">
        <v>138</v>
      </c>
      <c r="O663" t="s">
        <v>124</v>
      </c>
      <c r="P663" t="s">
        <v>139</v>
      </c>
      <c r="Q663" t="s">
        <v>140</v>
      </c>
      <c r="R663" t="s">
        <v>132</v>
      </c>
      <c r="S663" t="s">
        <v>81</v>
      </c>
      <c r="T663" t="s">
        <v>141</v>
      </c>
      <c r="U663">
        <v>2</v>
      </c>
      <c r="V663" t="s">
        <v>161</v>
      </c>
      <c r="W663" t="s">
        <v>213</v>
      </c>
      <c r="X663" t="s">
        <v>76</v>
      </c>
      <c r="Y663">
        <v>1</v>
      </c>
      <c r="Z663">
        <v>1</v>
      </c>
      <c r="AA663">
        <v>44.1</v>
      </c>
      <c r="AB663">
        <v>1.397</v>
      </c>
      <c r="AC663" t="s">
        <v>141</v>
      </c>
      <c r="AD663">
        <v>1</v>
      </c>
      <c r="AE663">
        <v>2</v>
      </c>
      <c r="AF663">
        <v>1</v>
      </c>
      <c r="AG663">
        <v>1.2869999999999999</v>
      </c>
      <c r="AH663">
        <v>0.216</v>
      </c>
      <c r="AI663">
        <v>1.397</v>
      </c>
    </row>
    <row r="664" spans="1:35" x14ac:dyDescent="0.35">
      <c r="A664">
        <v>202</v>
      </c>
      <c r="B664">
        <v>202</v>
      </c>
      <c r="C664" t="s">
        <v>38</v>
      </c>
      <c r="D664" t="s">
        <v>39</v>
      </c>
      <c r="E664">
        <v>4</v>
      </c>
      <c r="F664" t="s">
        <v>373</v>
      </c>
      <c r="G664">
        <v>4</v>
      </c>
      <c r="H664">
        <v>12</v>
      </c>
      <c r="I664">
        <v>1</v>
      </c>
      <c r="J664">
        <v>39</v>
      </c>
      <c r="K664">
        <v>19</v>
      </c>
      <c r="L664">
        <v>19</v>
      </c>
      <c r="M664">
        <v>1</v>
      </c>
      <c r="N664" t="s">
        <v>134</v>
      </c>
      <c r="O664" t="s">
        <v>124</v>
      </c>
      <c r="P664" t="s">
        <v>135</v>
      </c>
      <c r="Q664" t="s">
        <v>136</v>
      </c>
      <c r="R664" t="s">
        <v>127</v>
      </c>
      <c r="S664" t="s">
        <v>46</v>
      </c>
      <c r="T664" t="s">
        <v>137</v>
      </c>
      <c r="U664">
        <v>2</v>
      </c>
      <c r="V664" t="s">
        <v>151</v>
      </c>
      <c r="W664" t="s">
        <v>243</v>
      </c>
      <c r="X664" t="s">
        <v>114</v>
      </c>
      <c r="Y664">
        <v>1</v>
      </c>
      <c r="Z664">
        <v>1</v>
      </c>
      <c r="AA664">
        <v>44.1</v>
      </c>
      <c r="AB664">
        <v>1.274</v>
      </c>
      <c r="AC664" t="s">
        <v>137</v>
      </c>
      <c r="AD664">
        <v>1</v>
      </c>
      <c r="AE664">
        <v>2</v>
      </c>
      <c r="AF664">
        <v>1</v>
      </c>
      <c r="AG664">
        <v>2.2810000000000001</v>
      </c>
      <c r="AH664">
        <v>0.05</v>
      </c>
      <c r="AI664">
        <v>1.272</v>
      </c>
    </row>
    <row r="665" spans="1:35" x14ac:dyDescent="0.35">
      <c r="A665">
        <v>202</v>
      </c>
      <c r="B665">
        <v>202</v>
      </c>
      <c r="C665" t="s">
        <v>38</v>
      </c>
      <c r="D665" t="s">
        <v>39</v>
      </c>
      <c r="E665">
        <v>4</v>
      </c>
      <c r="F665" t="s">
        <v>373</v>
      </c>
      <c r="G665">
        <v>4</v>
      </c>
      <c r="H665">
        <v>12</v>
      </c>
      <c r="I665">
        <v>1</v>
      </c>
      <c r="J665">
        <v>40</v>
      </c>
      <c r="K665">
        <v>50</v>
      </c>
      <c r="L665">
        <v>50</v>
      </c>
      <c r="M665">
        <v>2</v>
      </c>
      <c r="N665" t="s">
        <v>192</v>
      </c>
      <c r="O665" t="s">
        <v>124</v>
      </c>
      <c r="P665" t="s">
        <v>130</v>
      </c>
      <c r="Q665" t="s">
        <v>131</v>
      </c>
      <c r="R665" t="s">
        <v>147</v>
      </c>
      <c r="S665" t="s">
        <v>63</v>
      </c>
      <c r="T665" t="s">
        <v>193</v>
      </c>
      <c r="U665">
        <v>4</v>
      </c>
      <c r="V665" t="s">
        <v>133</v>
      </c>
      <c r="W665" t="s">
        <v>219</v>
      </c>
      <c r="X665" t="s">
        <v>96</v>
      </c>
      <c r="Y665">
        <v>1</v>
      </c>
      <c r="Z665">
        <v>1</v>
      </c>
      <c r="AA665">
        <v>44.1</v>
      </c>
      <c r="AB665">
        <v>1.2470000000000001</v>
      </c>
      <c r="AC665" t="s">
        <v>219</v>
      </c>
      <c r="AD665">
        <v>4</v>
      </c>
      <c r="AE665">
        <v>1</v>
      </c>
      <c r="AF665">
        <v>0</v>
      </c>
      <c r="AG665">
        <v>1.5760000000000001</v>
      </c>
      <c r="AH665">
        <v>0.29799999999999999</v>
      </c>
      <c r="AI665">
        <v>1.244</v>
      </c>
    </row>
    <row r="666" spans="1:35" x14ac:dyDescent="0.35">
      <c r="A666">
        <v>202</v>
      </c>
      <c r="B666">
        <v>202</v>
      </c>
      <c r="C666" t="s">
        <v>38</v>
      </c>
      <c r="D666" t="s">
        <v>39</v>
      </c>
      <c r="E666">
        <v>4</v>
      </c>
      <c r="F666" t="s">
        <v>373</v>
      </c>
      <c r="G666">
        <v>4</v>
      </c>
      <c r="H666">
        <v>12</v>
      </c>
      <c r="I666">
        <v>1</v>
      </c>
      <c r="J666">
        <v>41</v>
      </c>
      <c r="K666">
        <v>57</v>
      </c>
      <c r="L666">
        <v>57</v>
      </c>
      <c r="M666">
        <v>2</v>
      </c>
      <c r="N666" t="s">
        <v>180</v>
      </c>
      <c r="O666" t="s">
        <v>124</v>
      </c>
      <c r="P666" t="s">
        <v>181</v>
      </c>
      <c r="Q666" t="s">
        <v>182</v>
      </c>
      <c r="R666" t="s">
        <v>147</v>
      </c>
      <c r="S666" t="s">
        <v>63</v>
      </c>
      <c r="T666" t="s">
        <v>183</v>
      </c>
      <c r="U666">
        <v>5</v>
      </c>
      <c r="V666" t="s">
        <v>171</v>
      </c>
      <c r="W666" t="s">
        <v>259</v>
      </c>
      <c r="X666" t="s">
        <v>88</v>
      </c>
      <c r="Y666">
        <v>2</v>
      </c>
      <c r="Z666">
        <v>1</v>
      </c>
      <c r="AA666">
        <v>44.1</v>
      </c>
      <c r="AB666">
        <v>1.377</v>
      </c>
      <c r="AC666" t="s">
        <v>183</v>
      </c>
      <c r="AD666">
        <v>1</v>
      </c>
      <c r="AE666">
        <v>5</v>
      </c>
      <c r="AF666">
        <v>1</v>
      </c>
      <c r="AG666">
        <v>1.4670000000000001</v>
      </c>
      <c r="AH666">
        <v>0.11600000000000001</v>
      </c>
      <c r="AI666">
        <v>1.377</v>
      </c>
    </row>
    <row r="667" spans="1:35" x14ac:dyDescent="0.35">
      <c r="A667">
        <v>202</v>
      </c>
      <c r="B667">
        <v>202</v>
      </c>
      <c r="C667" t="s">
        <v>38</v>
      </c>
      <c r="D667" t="s">
        <v>39</v>
      </c>
      <c r="E667">
        <v>4</v>
      </c>
      <c r="F667" t="s">
        <v>373</v>
      </c>
      <c r="G667">
        <v>4</v>
      </c>
      <c r="H667">
        <v>12</v>
      </c>
      <c r="I667">
        <v>1</v>
      </c>
      <c r="J667">
        <v>42</v>
      </c>
      <c r="K667">
        <v>53</v>
      </c>
      <c r="L667">
        <v>53</v>
      </c>
      <c r="M667">
        <v>2</v>
      </c>
      <c r="N667" t="s">
        <v>172</v>
      </c>
      <c r="O667" t="s">
        <v>124</v>
      </c>
      <c r="P667" t="s">
        <v>143</v>
      </c>
      <c r="Q667" t="s">
        <v>144</v>
      </c>
      <c r="R667" t="s">
        <v>127</v>
      </c>
      <c r="S667" t="s">
        <v>46</v>
      </c>
      <c r="T667" t="s">
        <v>173</v>
      </c>
      <c r="U667">
        <v>4</v>
      </c>
      <c r="V667" t="s">
        <v>137</v>
      </c>
      <c r="W667" t="s">
        <v>241</v>
      </c>
      <c r="X667" t="s">
        <v>94</v>
      </c>
      <c r="Y667">
        <v>2</v>
      </c>
      <c r="Z667">
        <v>1</v>
      </c>
      <c r="AA667">
        <v>44.1</v>
      </c>
      <c r="AB667">
        <v>1.367</v>
      </c>
      <c r="AC667" t="s">
        <v>173</v>
      </c>
      <c r="AD667">
        <v>1</v>
      </c>
      <c r="AE667">
        <v>4</v>
      </c>
      <c r="AF667">
        <v>1</v>
      </c>
      <c r="AG667">
        <v>1.893</v>
      </c>
      <c r="AH667">
        <v>0.43099999999999999</v>
      </c>
      <c r="AI667">
        <v>1.369</v>
      </c>
    </row>
    <row r="668" spans="1:35" x14ac:dyDescent="0.35">
      <c r="A668">
        <v>202</v>
      </c>
      <c r="B668">
        <v>202</v>
      </c>
      <c r="C668" t="s">
        <v>38</v>
      </c>
      <c r="D668" t="s">
        <v>39</v>
      </c>
      <c r="E668">
        <v>4</v>
      </c>
      <c r="F668" t="s">
        <v>373</v>
      </c>
      <c r="G668">
        <v>4</v>
      </c>
      <c r="H668">
        <v>12</v>
      </c>
      <c r="I668">
        <v>1</v>
      </c>
      <c r="J668">
        <v>43</v>
      </c>
      <c r="K668">
        <v>59</v>
      </c>
      <c r="L668">
        <v>59</v>
      </c>
      <c r="M668">
        <v>2</v>
      </c>
      <c r="N668" t="s">
        <v>184</v>
      </c>
      <c r="O668" t="s">
        <v>124</v>
      </c>
      <c r="P668" t="s">
        <v>185</v>
      </c>
      <c r="Q668" t="s">
        <v>186</v>
      </c>
      <c r="R668" t="s">
        <v>127</v>
      </c>
      <c r="S668" t="s">
        <v>46</v>
      </c>
      <c r="T668" t="s">
        <v>187</v>
      </c>
      <c r="U668">
        <v>5</v>
      </c>
      <c r="V668" t="s">
        <v>197</v>
      </c>
      <c r="W668" t="s">
        <v>86</v>
      </c>
      <c r="X668" t="s">
        <v>210</v>
      </c>
      <c r="Y668">
        <v>1</v>
      </c>
      <c r="Z668">
        <v>1</v>
      </c>
      <c r="AA668">
        <v>44.1</v>
      </c>
      <c r="AB668">
        <v>1.347</v>
      </c>
      <c r="AC668" t="s">
        <v>187</v>
      </c>
      <c r="AD668">
        <v>1</v>
      </c>
      <c r="AE668">
        <v>5</v>
      </c>
      <c r="AF668">
        <v>1</v>
      </c>
      <c r="AG668">
        <v>0.53600000000000003</v>
      </c>
      <c r="AH668">
        <v>0.183</v>
      </c>
      <c r="AI668">
        <v>1.345</v>
      </c>
    </row>
    <row r="669" spans="1:35" x14ac:dyDescent="0.35">
      <c r="A669">
        <v>202</v>
      </c>
      <c r="B669">
        <v>202</v>
      </c>
      <c r="C669" t="s">
        <v>38</v>
      </c>
      <c r="D669" t="s">
        <v>39</v>
      </c>
      <c r="E669">
        <v>4</v>
      </c>
      <c r="F669" t="s">
        <v>373</v>
      </c>
      <c r="G669">
        <v>4</v>
      </c>
      <c r="H669">
        <v>12</v>
      </c>
      <c r="I669">
        <v>1</v>
      </c>
      <c r="J669">
        <v>44</v>
      </c>
      <c r="K669">
        <v>13</v>
      </c>
      <c r="L669">
        <v>13</v>
      </c>
      <c r="M669">
        <v>1</v>
      </c>
      <c r="N669" t="s">
        <v>188</v>
      </c>
      <c r="O669" t="s">
        <v>124</v>
      </c>
      <c r="P669" t="s">
        <v>163</v>
      </c>
      <c r="Q669" t="s">
        <v>164</v>
      </c>
      <c r="R669" t="s">
        <v>127</v>
      </c>
      <c r="S669" t="s">
        <v>46</v>
      </c>
      <c r="T669" t="s">
        <v>189</v>
      </c>
      <c r="U669">
        <v>1</v>
      </c>
      <c r="V669" t="s">
        <v>187</v>
      </c>
      <c r="W669" t="s">
        <v>68</v>
      </c>
      <c r="X669" t="s">
        <v>207</v>
      </c>
      <c r="Y669">
        <v>2</v>
      </c>
      <c r="Z669">
        <v>1</v>
      </c>
      <c r="AA669">
        <v>44.1</v>
      </c>
      <c r="AB669">
        <v>1.458</v>
      </c>
      <c r="AC669" t="s">
        <v>207</v>
      </c>
      <c r="AD669">
        <v>4</v>
      </c>
      <c r="AE669">
        <v>5</v>
      </c>
      <c r="AF669">
        <v>0</v>
      </c>
      <c r="AG669">
        <v>2.0720000000000001</v>
      </c>
      <c r="AH669">
        <v>0.41699999999999998</v>
      </c>
      <c r="AI669">
        <v>1.456</v>
      </c>
    </row>
    <row r="670" spans="1:35" x14ac:dyDescent="0.35">
      <c r="A670">
        <v>202</v>
      </c>
      <c r="B670">
        <v>202</v>
      </c>
      <c r="C670" t="s">
        <v>38</v>
      </c>
      <c r="D670" t="s">
        <v>39</v>
      </c>
      <c r="E670">
        <v>4</v>
      </c>
      <c r="F670" t="s">
        <v>373</v>
      </c>
      <c r="G670">
        <v>4</v>
      </c>
      <c r="H670">
        <v>12</v>
      </c>
      <c r="I670">
        <v>1</v>
      </c>
      <c r="J670">
        <v>45</v>
      </c>
      <c r="K670">
        <v>21</v>
      </c>
      <c r="L670">
        <v>21</v>
      </c>
      <c r="M670">
        <v>1</v>
      </c>
      <c r="N670" t="s">
        <v>123</v>
      </c>
      <c r="O670" t="s">
        <v>124</v>
      </c>
      <c r="P670" t="s">
        <v>125</v>
      </c>
      <c r="Q670" t="s">
        <v>126</v>
      </c>
      <c r="R670" t="s">
        <v>127</v>
      </c>
      <c r="S670" t="s">
        <v>46</v>
      </c>
      <c r="T670" t="s">
        <v>128</v>
      </c>
      <c r="U670">
        <v>5</v>
      </c>
      <c r="V670" t="s">
        <v>195</v>
      </c>
      <c r="W670" t="s">
        <v>54</v>
      </c>
      <c r="X670" t="s">
        <v>245</v>
      </c>
      <c r="Y670">
        <v>2</v>
      </c>
      <c r="Z670">
        <v>1</v>
      </c>
      <c r="AA670">
        <v>44.1</v>
      </c>
      <c r="AB670">
        <v>1.444</v>
      </c>
      <c r="AC670" t="s">
        <v>128</v>
      </c>
      <c r="AD670">
        <v>1</v>
      </c>
      <c r="AE670">
        <v>5</v>
      </c>
      <c r="AF670">
        <v>1</v>
      </c>
      <c r="AG670">
        <v>1.722</v>
      </c>
      <c r="AH670">
        <v>1.7000000000000001E-2</v>
      </c>
      <c r="AI670">
        <v>1.448</v>
      </c>
    </row>
    <row r="671" spans="1:35" x14ac:dyDescent="0.35">
      <c r="A671">
        <v>202</v>
      </c>
      <c r="B671">
        <v>202</v>
      </c>
      <c r="C671" t="s">
        <v>38</v>
      </c>
      <c r="D671" t="s">
        <v>39</v>
      </c>
      <c r="E671">
        <v>4</v>
      </c>
      <c r="F671" t="s">
        <v>373</v>
      </c>
      <c r="G671">
        <v>4</v>
      </c>
      <c r="H671">
        <v>12</v>
      </c>
      <c r="I671">
        <v>1</v>
      </c>
      <c r="J671">
        <v>46</v>
      </c>
      <c r="K671">
        <v>23</v>
      </c>
      <c r="L671">
        <v>23</v>
      </c>
      <c r="M671">
        <v>1</v>
      </c>
      <c r="N671" t="s">
        <v>176</v>
      </c>
      <c r="O671" t="s">
        <v>124</v>
      </c>
      <c r="P671" t="s">
        <v>177</v>
      </c>
      <c r="Q671" t="s">
        <v>178</v>
      </c>
      <c r="R671" t="s">
        <v>132</v>
      </c>
      <c r="S671" t="s">
        <v>81</v>
      </c>
      <c r="T671" t="s">
        <v>179</v>
      </c>
      <c r="U671">
        <v>5</v>
      </c>
      <c r="V671" t="s">
        <v>145</v>
      </c>
      <c r="W671" t="s">
        <v>104</v>
      </c>
      <c r="X671" t="s">
        <v>222</v>
      </c>
      <c r="Y671">
        <v>2</v>
      </c>
      <c r="Z671">
        <v>1</v>
      </c>
      <c r="AA671">
        <v>44.1</v>
      </c>
      <c r="AB671">
        <v>1.3069999999999999</v>
      </c>
      <c r="AC671" t="s">
        <v>179</v>
      </c>
      <c r="AD671">
        <v>1</v>
      </c>
      <c r="AE671">
        <v>5</v>
      </c>
      <c r="AF671">
        <v>1</v>
      </c>
      <c r="AG671">
        <v>2.1909999999999998</v>
      </c>
      <c r="AH671">
        <v>0.3</v>
      </c>
      <c r="AI671">
        <v>1.3089999999999999</v>
      </c>
    </row>
    <row r="672" spans="1:35" x14ac:dyDescent="0.35">
      <c r="A672">
        <v>202</v>
      </c>
      <c r="B672">
        <v>202</v>
      </c>
      <c r="C672" t="s">
        <v>38</v>
      </c>
      <c r="D672" t="s">
        <v>39</v>
      </c>
      <c r="E672">
        <v>4</v>
      </c>
      <c r="F672" t="s">
        <v>373</v>
      </c>
      <c r="G672">
        <v>4</v>
      </c>
      <c r="H672">
        <v>12</v>
      </c>
      <c r="I672">
        <v>1</v>
      </c>
      <c r="J672">
        <v>47</v>
      </c>
      <c r="K672">
        <v>15</v>
      </c>
      <c r="L672">
        <v>15</v>
      </c>
      <c r="M672">
        <v>1</v>
      </c>
      <c r="N672" t="s">
        <v>156</v>
      </c>
      <c r="O672" t="s">
        <v>124</v>
      </c>
      <c r="P672" t="s">
        <v>157</v>
      </c>
      <c r="Q672" t="s">
        <v>158</v>
      </c>
      <c r="R672" t="s">
        <v>132</v>
      </c>
      <c r="S672" t="s">
        <v>81</v>
      </c>
      <c r="T672" t="s">
        <v>159</v>
      </c>
      <c r="U672">
        <v>4</v>
      </c>
      <c r="V672" t="s">
        <v>165</v>
      </c>
      <c r="W672" t="s">
        <v>110</v>
      </c>
      <c r="X672" t="s">
        <v>249</v>
      </c>
      <c r="Y672">
        <v>2</v>
      </c>
      <c r="Z672">
        <v>1</v>
      </c>
      <c r="AA672">
        <v>44.1</v>
      </c>
      <c r="AB672">
        <v>1.4370000000000001</v>
      </c>
      <c r="AC672" t="s">
        <v>159</v>
      </c>
      <c r="AD672">
        <v>1</v>
      </c>
      <c r="AE672">
        <v>4</v>
      </c>
      <c r="AF672">
        <v>1</v>
      </c>
      <c r="AG672">
        <v>1.234</v>
      </c>
      <c r="AH672">
        <v>0.3</v>
      </c>
      <c r="AI672">
        <v>1.431</v>
      </c>
    </row>
    <row r="673" spans="1:35" x14ac:dyDescent="0.35">
      <c r="A673">
        <v>202</v>
      </c>
      <c r="B673">
        <v>202</v>
      </c>
      <c r="C673" t="s">
        <v>38</v>
      </c>
      <c r="D673" t="s">
        <v>39</v>
      </c>
      <c r="E673">
        <v>4</v>
      </c>
      <c r="F673" t="s">
        <v>373</v>
      </c>
      <c r="G673">
        <v>4</v>
      </c>
      <c r="H673">
        <v>12</v>
      </c>
      <c r="I673">
        <v>1</v>
      </c>
      <c r="J673">
        <v>48</v>
      </c>
      <c r="K673">
        <v>20</v>
      </c>
      <c r="L673">
        <v>20</v>
      </c>
      <c r="M673">
        <v>1</v>
      </c>
      <c r="N673" t="s">
        <v>149</v>
      </c>
      <c r="O673" t="s">
        <v>124</v>
      </c>
      <c r="P673" t="s">
        <v>135</v>
      </c>
      <c r="Q673" t="s">
        <v>136</v>
      </c>
      <c r="R673" t="s">
        <v>150</v>
      </c>
      <c r="S673" t="s">
        <v>53</v>
      </c>
      <c r="T673" t="s">
        <v>151</v>
      </c>
      <c r="U673">
        <v>2</v>
      </c>
      <c r="V673" t="s">
        <v>175</v>
      </c>
      <c r="W673" t="s">
        <v>112</v>
      </c>
      <c r="X673" t="s">
        <v>253</v>
      </c>
      <c r="Y673">
        <v>2</v>
      </c>
      <c r="Z673">
        <v>1</v>
      </c>
      <c r="AA673">
        <v>44.1</v>
      </c>
      <c r="AB673">
        <v>1.355</v>
      </c>
      <c r="AC673" t="s">
        <v>151</v>
      </c>
      <c r="AD673">
        <v>1</v>
      </c>
      <c r="AE673">
        <v>2</v>
      </c>
      <c r="AF673">
        <v>1</v>
      </c>
      <c r="AG673">
        <v>1.6919999999999999</v>
      </c>
      <c r="AH673">
        <v>0.247</v>
      </c>
      <c r="AI673">
        <v>1.3560000000000001</v>
      </c>
    </row>
    <row r="674" spans="1:35" x14ac:dyDescent="0.35">
      <c r="A674">
        <v>202</v>
      </c>
      <c r="B674">
        <v>202</v>
      </c>
      <c r="C674" t="s">
        <v>38</v>
      </c>
      <c r="D674" t="s">
        <v>39</v>
      </c>
      <c r="E674">
        <v>4</v>
      </c>
      <c r="F674" t="s">
        <v>373</v>
      </c>
      <c r="G674">
        <v>4</v>
      </c>
      <c r="H674">
        <v>12</v>
      </c>
      <c r="I674">
        <v>1</v>
      </c>
      <c r="J674">
        <v>49</v>
      </c>
      <c r="K674">
        <v>71</v>
      </c>
      <c r="L674">
        <v>71</v>
      </c>
      <c r="M674">
        <v>2</v>
      </c>
      <c r="N674" t="s">
        <v>234</v>
      </c>
      <c r="O674" t="s">
        <v>201</v>
      </c>
      <c r="P674" t="s">
        <v>202</v>
      </c>
      <c r="Q674" t="s">
        <v>235</v>
      </c>
      <c r="R674" t="s">
        <v>202</v>
      </c>
      <c r="S674" t="s">
        <v>46</v>
      </c>
      <c r="T674" t="s">
        <v>236</v>
      </c>
      <c r="U674">
        <v>2</v>
      </c>
      <c r="V674" t="s">
        <v>251</v>
      </c>
      <c r="W674" t="s">
        <v>108</v>
      </c>
      <c r="X674" t="s">
        <v>179</v>
      </c>
      <c r="Y674">
        <v>1</v>
      </c>
      <c r="Z674">
        <v>1</v>
      </c>
      <c r="AA674">
        <v>44.1</v>
      </c>
      <c r="AB674">
        <v>1.288</v>
      </c>
      <c r="AC674" t="s">
        <v>179</v>
      </c>
      <c r="AD674">
        <v>4</v>
      </c>
      <c r="AE674">
        <v>5</v>
      </c>
      <c r="AF674">
        <v>0</v>
      </c>
      <c r="AG674">
        <v>1.8779999999999999</v>
      </c>
      <c r="AH674">
        <v>0.23300000000000001</v>
      </c>
      <c r="AI674">
        <v>1.2869999999999999</v>
      </c>
    </row>
    <row r="675" spans="1:35" x14ac:dyDescent="0.35">
      <c r="A675">
        <v>202</v>
      </c>
      <c r="B675">
        <v>202</v>
      </c>
      <c r="C675" t="s">
        <v>38</v>
      </c>
      <c r="D675" t="s">
        <v>39</v>
      </c>
      <c r="E675">
        <v>4</v>
      </c>
      <c r="F675" t="s">
        <v>373</v>
      </c>
      <c r="G675">
        <v>4</v>
      </c>
      <c r="H675">
        <v>12</v>
      </c>
      <c r="I675">
        <v>1</v>
      </c>
      <c r="J675">
        <v>50</v>
      </c>
      <c r="K675">
        <v>32</v>
      </c>
      <c r="L675">
        <v>32</v>
      </c>
      <c r="M675">
        <v>1</v>
      </c>
      <c r="N675" t="s">
        <v>211</v>
      </c>
      <c r="O675" t="s">
        <v>201</v>
      </c>
      <c r="P675" t="s">
        <v>202</v>
      </c>
      <c r="Q675" t="s">
        <v>212</v>
      </c>
      <c r="R675" t="s">
        <v>202</v>
      </c>
      <c r="S675" t="s">
        <v>53</v>
      </c>
      <c r="T675" t="s">
        <v>213</v>
      </c>
      <c r="U675">
        <v>1</v>
      </c>
      <c r="V675" t="s">
        <v>249</v>
      </c>
      <c r="W675" t="s">
        <v>72</v>
      </c>
      <c r="X675" t="s">
        <v>159</v>
      </c>
      <c r="Y675">
        <v>1</v>
      </c>
      <c r="Z675">
        <v>1</v>
      </c>
      <c r="AA675">
        <v>44.1</v>
      </c>
      <c r="AB675">
        <v>1.4059999999999999</v>
      </c>
      <c r="AC675" t="s">
        <v>249</v>
      </c>
      <c r="AD675">
        <v>2</v>
      </c>
      <c r="AE675">
        <v>2</v>
      </c>
      <c r="AF675">
        <v>0</v>
      </c>
      <c r="AG675">
        <v>1.3080000000000001</v>
      </c>
      <c r="AH675">
        <v>1.7330000000000001</v>
      </c>
      <c r="AI675">
        <v>1.4039999999999999</v>
      </c>
    </row>
    <row r="676" spans="1:35" x14ac:dyDescent="0.35">
      <c r="A676">
        <v>202</v>
      </c>
      <c r="B676">
        <v>202</v>
      </c>
      <c r="C676" t="s">
        <v>38</v>
      </c>
      <c r="D676" t="s">
        <v>39</v>
      </c>
      <c r="E676">
        <v>4</v>
      </c>
      <c r="F676" t="s">
        <v>373</v>
      </c>
      <c r="G676">
        <v>4</v>
      </c>
      <c r="H676">
        <v>12</v>
      </c>
      <c r="I676">
        <v>1</v>
      </c>
      <c r="J676">
        <v>51</v>
      </c>
      <c r="K676">
        <v>35</v>
      </c>
      <c r="L676">
        <v>35</v>
      </c>
      <c r="M676">
        <v>1</v>
      </c>
      <c r="N676" t="s">
        <v>260</v>
      </c>
      <c r="O676" t="s">
        <v>201</v>
      </c>
      <c r="P676" t="s">
        <v>202</v>
      </c>
      <c r="Q676" t="s">
        <v>232</v>
      </c>
      <c r="R676" t="s">
        <v>202</v>
      </c>
      <c r="S676" t="s">
        <v>81</v>
      </c>
      <c r="T676" t="s">
        <v>261</v>
      </c>
      <c r="U676">
        <v>4</v>
      </c>
      <c r="V676" t="s">
        <v>233</v>
      </c>
      <c r="W676" t="s">
        <v>193</v>
      </c>
      <c r="X676" t="s">
        <v>64</v>
      </c>
      <c r="Y676">
        <v>1</v>
      </c>
      <c r="Z676">
        <v>1</v>
      </c>
      <c r="AA676">
        <v>44.1</v>
      </c>
      <c r="AB676">
        <v>1.3460000000000001</v>
      </c>
      <c r="AC676" t="s">
        <v>233</v>
      </c>
      <c r="AD676">
        <v>2</v>
      </c>
      <c r="AE676">
        <v>2</v>
      </c>
      <c r="AF676">
        <v>0</v>
      </c>
      <c r="AG676">
        <v>2.1709999999999998</v>
      </c>
      <c r="AH676">
        <v>8.3000000000000004E-2</v>
      </c>
      <c r="AI676">
        <v>1.345</v>
      </c>
    </row>
    <row r="677" spans="1:35" x14ac:dyDescent="0.35">
      <c r="A677">
        <v>202</v>
      </c>
      <c r="B677">
        <v>202</v>
      </c>
      <c r="C677" t="s">
        <v>38</v>
      </c>
      <c r="D677" t="s">
        <v>39</v>
      </c>
      <c r="E677">
        <v>4</v>
      </c>
      <c r="F677" t="s">
        <v>373</v>
      </c>
      <c r="G677">
        <v>4</v>
      </c>
      <c r="H677">
        <v>12</v>
      </c>
      <c r="I677">
        <v>1</v>
      </c>
      <c r="J677">
        <v>52</v>
      </c>
      <c r="K677">
        <v>70</v>
      </c>
      <c r="L677">
        <v>70</v>
      </c>
      <c r="M677">
        <v>2</v>
      </c>
      <c r="N677" t="s">
        <v>217</v>
      </c>
      <c r="O677" t="s">
        <v>201</v>
      </c>
      <c r="P677" t="s">
        <v>202</v>
      </c>
      <c r="Q677" t="s">
        <v>218</v>
      </c>
      <c r="R677" t="s">
        <v>202</v>
      </c>
      <c r="S677" t="s">
        <v>53</v>
      </c>
      <c r="T677" t="s">
        <v>219</v>
      </c>
      <c r="U677">
        <v>1</v>
      </c>
      <c r="V677" t="s">
        <v>253</v>
      </c>
      <c r="W677" t="s">
        <v>195</v>
      </c>
      <c r="X677" t="s">
        <v>110</v>
      </c>
      <c r="Y677">
        <v>1</v>
      </c>
      <c r="Z677">
        <v>1</v>
      </c>
      <c r="AA677">
        <v>44.1</v>
      </c>
      <c r="AB677">
        <v>1.6180000000000001</v>
      </c>
      <c r="AC677" t="s">
        <v>110</v>
      </c>
      <c r="AD677">
        <v>4</v>
      </c>
      <c r="AE677">
        <v>5</v>
      </c>
      <c r="AF677">
        <v>0</v>
      </c>
      <c r="AG677">
        <v>2.4239999999999999</v>
      </c>
      <c r="AH677">
        <v>3.3000000000000002E-2</v>
      </c>
      <c r="AI677">
        <v>1.617</v>
      </c>
    </row>
    <row r="678" spans="1:35" x14ac:dyDescent="0.35">
      <c r="A678">
        <v>202</v>
      </c>
      <c r="B678">
        <v>202</v>
      </c>
      <c r="C678" t="s">
        <v>38</v>
      </c>
      <c r="D678" t="s">
        <v>39</v>
      </c>
      <c r="E678">
        <v>4</v>
      </c>
      <c r="F678" t="s">
        <v>373</v>
      </c>
      <c r="G678">
        <v>4</v>
      </c>
      <c r="H678">
        <v>12</v>
      </c>
      <c r="I678">
        <v>1</v>
      </c>
      <c r="J678">
        <v>53</v>
      </c>
      <c r="K678">
        <v>62</v>
      </c>
      <c r="L678">
        <v>62</v>
      </c>
      <c r="M678">
        <v>2</v>
      </c>
      <c r="N678" t="s">
        <v>239</v>
      </c>
      <c r="O678" t="s">
        <v>201</v>
      </c>
      <c r="P678" t="s">
        <v>202</v>
      </c>
      <c r="Q678" t="s">
        <v>240</v>
      </c>
      <c r="R678" t="s">
        <v>202</v>
      </c>
      <c r="S678" t="s">
        <v>63</v>
      </c>
      <c r="T678" t="s">
        <v>241</v>
      </c>
      <c r="U678">
        <v>2</v>
      </c>
      <c r="V678" t="s">
        <v>245</v>
      </c>
      <c r="W678" t="s">
        <v>191</v>
      </c>
      <c r="X678" t="s">
        <v>58</v>
      </c>
      <c r="Y678">
        <v>1</v>
      </c>
      <c r="Z678">
        <v>1</v>
      </c>
      <c r="AA678">
        <v>44.1</v>
      </c>
      <c r="AB678">
        <v>1.5760000000000001</v>
      </c>
      <c r="AC678" t="s">
        <v>241</v>
      </c>
      <c r="AD678">
        <v>1</v>
      </c>
      <c r="AE678">
        <v>2</v>
      </c>
      <c r="AF678">
        <v>1</v>
      </c>
      <c r="AG678">
        <v>1.548</v>
      </c>
      <c r="AH678">
        <v>0.05</v>
      </c>
      <c r="AI678">
        <v>1.5760000000000001</v>
      </c>
    </row>
    <row r="679" spans="1:35" x14ac:dyDescent="0.35">
      <c r="A679">
        <v>202</v>
      </c>
      <c r="B679">
        <v>202</v>
      </c>
      <c r="C679" t="s">
        <v>38</v>
      </c>
      <c r="D679" t="s">
        <v>39</v>
      </c>
      <c r="E679">
        <v>4</v>
      </c>
      <c r="F679" t="s">
        <v>373</v>
      </c>
      <c r="G679">
        <v>4</v>
      </c>
      <c r="H679">
        <v>12</v>
      </c>
      <c r="I679">
        <v>1</v>
      </c>
      <c r="J679">
        <v>54</v>
      </c>
      <c r="K679">
        <v>69</v>
      </c>
      <c r="L679">
        <v>69</v>
      </c>
      <c r="M679">
        <v>2</v>
      </c>
      <c r="N679" t="s">
        <v>252</v>
      </c>
      <c r="O679" t="s">
        <v>201</v>
      </c>
      <c r="P679" t="s">
        <v>202</v>
      </c>
      <c r="Q679" t="s">
        <v>218</v>
      </c>
      <c r="R679" t="s">
        <v>202</v>
      </c>
      <c r="S679" t="s">
        <v>63</v>
      </c>
      <c r="T679" t="s">
        <v>253</v>
      </c>
      <c r="U679">
        <v>1</v>
      </c>
      <c r="V679" t="s">
        <v>243</v>
      </c>
      <c r="W679" t="s">
        <v>137</v>
      </c>
      <c r="X679" t="s">
        <v>122</v>
      </c>
      <c r="Y679">
        <v>2</v>
      </c>
      <c r="Z679">
        <v>1</v>
      </c>
      <c r="AA679">
        <v>44.1</v>
      </c>
      <c r="AB679">
        <v>1.2350000000000001</v>
      </c>
      <c r="AC679" t="s">
        <v>122</v>
      </c>
      <c r="AD679">
        <v>4</v>
      </c>
      <c r="AE679">
        <v>4</v>
      </c>
      <c r="AF679">
        <v>0</v>
      </c>
      <c r="AG679">
        <v>1.333</v>
      </c>
      <c r="AH679">
        <v>0.33300000000000002</v>
      </c>
      <c r="AI679">
        <v>1.2310000000000001</v>
      </c>
    </row>
    <row r="680" spans="1:35" x14ac:dyDescent="0.35">
      <c r="A680">
        <v>202</v>
      </c>
      <c r="B680">
        <v>202</v>
      </c>
      <c r="C680" t="s">
        <v>38</v>
      </c>
      <c r="D680" t="s">
        <v>39</v>
      </c>
      <c r="E680">
        <v>4</v>
      </c>
      <c r="F680" t="s">
        <v>373</v>
      </c>
      <c r="G680">
        <v>4</v>
      </c>
      <c r="H680">
        <v>12</v>
      </c>
      <c r="I680">
        <v>1</v>
      </c>
      <c r="J680">
        <v>55</v>
      </c>
      <c r="K680">
        <v>63</v>
      </c>
      <c r="L680">
        <v>63</v>
      </c>
      <c r="M680">
        <v>2</v>
      </c>
      <c r="N680" t="s">
        <v>223</v>
      </c>
      <c r="O680" t="s">
        <v>201</v>
      </c>
      <c r="P680" t="s">
        <v>202</v>
      </c>
      <c r="Q680" t="s">
        <v>224</v>
      </c>
      <c r="R680" t="s">
        <v>202</v>
      </c>
      <c r="S680" t="s">
        <v>46</v>
      </c>
      <c r="T680" t="s">
        <v>225</v>
      </c>
      <c r="U680">
        <v>1</v>
      </c>
      <c r="V680" t="s">
        <v>238</v>
      </c>
      <c r="W680" t="s">
        <v>145</v>
      </c>
      <c r="X680" t="s">
        <v>86</v>
      </c>
      <c r="Y680">
        <v>1</v>
      </c>
      <c r="Z680">
        <v>1</v>
      </c>
      <c r="AA680">
        <v>44.1</v>
      </c>
      <c r="AB680">
        <v>1.357</v>
      </c>
      <c r="AC680" t="s">
        <v>225</v>
      </c>
      <c r="AD680">
        <v>1</v>
      </c>
      <c r="AE680">
        <v>1</v>
      </c>
      <c r="AF680">
        <v>1</v>
      </c>
      <c r="AG680">
        <v>1.0349999999999999</v>
      </c>
      <c r="AH680">
        <v>0.28299999999999997</v>
      </c>
      <c r="AI680">
        <v>1.353</v>
      </c>
    </row>
    <row r="681" spans="1:35" x14ac:dyDescent="0.35">
      <c r="A681">
        <v>202</v>
      </c>
      <c r="B681">
        <v>202</v>
      </c>
      <c r="C681" t="s">
        <v>38</v>
      </c>
      <c r="D681" t="s">
        <v>39</v>
      </c>
      <c r="E681">
        <v>4</v>
      </c>
      <c r="F681" t="s">
        <v>373</v>
      </c>
      <c r="G681">
        <v>4</v>
      </c>
      <c r="H681">
        <v>12</v>
      </c>
      <c r="I681">
        <v>1</v>
      </c>
      <c r="J681">
        <v>56</v>
      </c>
      <c r="K681">
        <v>26</v>
      </c>
      <c r="L681">
        <v>26</v>
      </c>
      <c r="M681">
        <v>1</v>
      </c>
      <c r="N681" t="s">
        <v>256</v>
      </c>
      <c r="O681" t="s">
        <v>201</v>
      </c>
      <c r="P681" t="s">
        <v>202</v>
      </c>
      <c r="Q681" t="s">
        <v>221</v>
      </c>
      <c r="R681" t="s">
        <v>202</v>
      </c>
      <c r="S681" t="s">
        <v>81</v>
      </c>
      <c r="T681" t="s">
        <v>257</v>
      </c>
      <c r="U681">
        <v>1</v>
      </c>
      <c r="V681" t="s">
        <v>222</v>
      </c>
      <c r="W681" t="s">
        <v>175</v>
      </c>
      <c r="X681" t="s">
        <v>118</v>
      </c>
      <c r="Y681">
        <v>1</v>
      </c>
      <c r="Z681">
        <v>1</v>
      </c>
      <c r="AA681">
        <v>44.1</v>
      </c>
      <c r="AB681">
        <v>1.3360000000000001</v>
      </c>
      <c r="AC681" t="s">
        <v>222</v>
      </c>
      <c r="AD681">
        <v>2</v>
      </c>
      <c r="AE681">
        <v>2</v>
      </c>
      <c r="AF681">
        <v>0</v>
      </c>
      <c r="AG681">
        <v>2.0449999999999999</v>
      </c>
      <c r="AH681">
        <v>0.28299999999999997</v>
      </c>
      <c r="AI681">
        <v>1.333</v>
      </c>
    </row>
    <row r="682" spans="1:35" x14ac:dyDescent="0.35">
      <c r="A682">
        <v>202</v>
      </c>
      <c r="B682">
        <v>202</v>
      </c>
      <c r="C682" t="s">
        <v>38</v>
      </c>
      <c r="D682" t="s">
        <v>39</v>
      </c>
      <c r="E682">
        <v>4</v>
      </c>
      <c r="F682" t="s">
        <v>373</v>
      </c>
      <c r="G682">
        <v>4</v>
      </c>
      <c r="H682">
        <v>12</v>
      </c>
      <c r="I682">
        <v>1</v>
      </c>
      <c r="J682">
        <v>57</v>
      </c>
      <c r="K682">
        <v>36</v>
      </c>
      <c r="L682">
        <v>36</v>
      </c>
      <c r="M682">
        <v>1</v>
      </c>
      <c r="N682" t="s">
        <v>231</v>
      </c>
      <c r="O682" t="s">
        <v>201</v>
      </c>
      <c r="P682" t="s">
        <v>202</v>
      </c>
      <c r="Q682" t="s">
        <v>232</v>
      </c>
      <c r="R682" t="s">
        <v>202</v>
      </c>
      <c r="S682" t="s">
        <v>53</v>
      </c>
      <c r="T682" t="s">
        <v>233</v>
      </c>
      <c r="U682">
        <v>2</v>
      </c>
      <c r="V682" t="s">
        <v>255</v>
      </c>
      <c r="W682" t="s">
        <v>114</v>
      </c>
      <c r="X682" t="s">
        <v>133</v>
      </c>
      <c r="Y682">
        <v>2</v>
      </c>
      <c r="Z682">
        <v>1</v>
      </c>
      <c r="AA682">
        <v>44.1</v>
      </c>
      <c r="AB682">
        <v>1.5680000000000001</v>
      </c>
      <c r="AC682" t="s">
        <v>255</v>
      </c>
      <c r="AD682">
        <v>3</v>
      </c>
      <c r="AE682">
        <v>5</v>
      </c>
      <c r="AF682">
        <v>0</v>
      </c>
      <c r="AG682">
        <v>1.7849999999999999</v>
      </c>
      <c r="AH682">
        <v>0.216</v>
      </c>
      <c r="AI682">
        <v>1.5609999999999999</v>
      </c>
    </row>
    <row r="683" spans="1:35" x14ac:dyDescent="0.35">
      <c r="A683">
        <v>202</v>
      </c>
      <c r="B683">
        <v>202</v>
      </c>
      <c r="C683" t="s">
        <v>38</v>
      </c>
      <c r="D683" t="s">
        <v>39</v>
      </c>
      <c r="E683">
        <v>4</v>
      </c>
      <c r="F683" t="s">
        <v>373</v>
      </c>
      <c r="G683">
        <v>4</v>
      </c>
      <c r="H683">
        <v>12</v>
      </c>
      <c r="I683">
        <v>1</v>
      </c>
      <c r="J683">
        <v>58</v>
      </c>
      <c r="K683">
        <v>65</v>
      </c>
      <c r="L683">
        <v>65</v>
      </c>
      <c r="M683">
        <v>2</v>
      </c>
      <c r="N683" t="s">
        <v>200</v>
      </c>
      <c r="O683" t="s">
        <v>201</v>
      </c>
      <c r="P683" t="s">
        <v>202</v>
      </c>
      <c r="Q683" t="s">
        <v>203</v>
      </c>
      <c r="R683" t="s">
        <v>202</v>
      </c>
      <c r="S683" t="s">
        <v>46</v>
      </c>
      <c r="T683" t="s">
        <v>204</v>
      </c>
      <c r="U683">
        <v>5</v>
      </c>
      <c r="V683" t="s">
        <v>225</v>
      </c>
      <c r="W683" t="s">
        <v>199</v>
      </c>
      <c r="X683" t="s">
        <v>112</v>
      </c>
      <c r="Y683">
        <v>2</v>
      </c>
      <c r="Z683">
        <v>1</v>
      </c>
      <c r="AA683">
        <v>44.1</v>
      </c>
      <c r="AB683">
        <v>1.6339999999999999</v>
      </c>
      <c r="AC683" t="s">
        <v>204</v>
      </c>
      <c r="AD683">
        <v>1</v>
      </c>
      <c r="AE683">
        <v>5</v>
      </c>
      <c r="AF683">
        <v>1</v>
      </c>
      <c r="AG683">
        <v>0.85899999999999999</v>
      </c>
      <c r="AH683">
        <v>0.3</v>
      </c>
      <c r="AI683">
        <v>1.637</v>
      </c>
    </row>
    <row r="684" spans="1:35" x14ac:dyDescent="0.35">
      <c r="A684">
        <v>202</v>
      </c>
      <c r="B684">
        <v>202</v>
      </c>
      <c r="C684" t="s">
        <v>38</v>
      </c>
      <c r="D684" t="s">
        <v>39</v>
      </c>
      <c r="E684">
        <v>4</v>
      </c>
      <c r="F684" t="s">
        <v>373</v>
      </c>
      <c r="G684">
        <v>4</v>
      </c>
      <c r="H684">
        <v>12</v>
      </c>
      <c r="I684">
        <v>1</v>
      </c>
      <c r="J684">
        <v>59</v>
      </c>
      <c r="K684">
        <v>61</v>
      </c>
      <c r="L684">
        <v>61</v>
      </c>
      <c r="M684">
        <v>2</v>
      </c>
      <c r="N684" t="s">
        <v>244</v>
      </c>
      <c r="O684" t="s">
        <v>201</v>
      </c>
      <c r="P684" t="s">
        <v>202</v>
      </c>
      <c r="Q684" t="s">
        <v>240</v>
      </c>
      <c r="R684" t="s">
        <v>202</v>
      </c>
      <c r="S684" t="s">
        <v>81</v>
      </c>
      <c r="T684" t="s">
        <v>245</v>
      </c>
      <c r="U684">
        <v>4</v>
      </c>
      <c r="V684" t="s">
        <v>230</v>
      </c>
      <c r="W684" t="s">
        <v>171</v>
      </c>
      <c r="X684" t="s">
        <v>106</v>
      </c>
      <c r="Y684">
        <v>2</v>
      </c>
      <c r="Z684">
        <v>1</v>
      </c>
      <c r="AA684">
        <v>44.1</v>
      </c>
      <c r="AB684">
        <v>1.427</v>
      </c>
      <c r="AC684" t="s">
        <v>106</v>
      </c>
      <c r="AD684">
        <v>4</v>
      </c>
      <c r="AE684">
        <v>1</v>
      </c>
      <c r="AF684">
        <v>0</v>
      </c>
      <c r="AG684">
        <v>1.8069999999999999</v>
      </c>
      <c r="AH684">
        <v>0.38300000000000001</v>
      </c>
      <c r="AI684">
        <v>1.43</v>
      </c>
    </row>
    <row r="685" spans="1:35" x14ac:dyDescent="0.35">
      <c r="A685">
        <v>202</v>
      </c>
      <c r="B685">
        <v>202</v>
      </c>
      <c r="C685" t="s">
        <v>38</v>
      </c>
      <c r="D685" t="s">
        <v>39</v>
      </c>
      <c r="E685">
        <v>4</v>
      </c>
      <c r="F685" t="s">
        <v>373</v>
      </c>
      <c r="G685">
        <v>4</v>
      </c>
      <c r="H685">
        <v>12</v>
      </c>
      <c r="I685">
        <v>1</v>
      </c>
      <c r="J685">
        <v>60</v>
      </c>
      <c r="K685">
        <v>34</v>
      </c>
      <c r="L685">
        <v>34</v>
      </c>
      <c r="M685">
        <v>1</v>
      </c>
      <c r="N685" t="s">
        <v>208</v>
      </c>
      <c r="O685" t="s">
        <v>201</v>
      </c>
      <c r="P685" t="s">
        <v>202</v>
      </c>
      <c r="Q685" t="s">
        <v>209</v>
      </c>
      <c r="R685" t="s">
        <v>202</v>
      </c>
      <c r="S685" t="s">
        <v>63</v>
      </c>
      <c r="T685" t="s">
        <v>210</v>
      </c>
      <c r="U685">
        <v>2</v>
      </c>
      <c r="V685" t="s">
        <v>247</v>
      </c>
      <c r="W685" t="s">
        <v>47</v>
      </c>
      <c r="X685" t="s">
        <v>173</v>
      </c>
      <c r="Y685">
        <v>2</v>
      </c>
      <c r="Z685">
        <v>1</v>
      </c>
      <c r="AA685">
        <v>44.1</v>
      </c>
      <c r="AB685">
        <v>1.347</v>
      </c>
      <c r="AC685" t="s">
        <v>210</v>
      </c>
      <c r="AD685">
        <v>1</v>
      </c>
      <c r="AE685">
        <v>2</v>
      </c>
      <c r="AF685">
        <v>1</v>
      </c>
      <c r="AG685">
        <v>2.097</v>
      </c>
      <c r="AH685">
        <v>0.316</v>
      </c>
      <c r="AI685">
        <v>1.3440000000000001</v>
      </c>
    </row>
    <row r="686" spans="1:35" x14ac:dyDescent="0.35">
      <c r="A686">
        <v>202</v>
      </c>
      <c r="B686">
        <v>202</v>
      </c>
      <c r="C686" t="s">
        <v>38</v>
      </c>
      <c r="D686" t="s">
        <v>39</v>
      </c>
      <c r="E686">
        <v>4</v>
      </c>
      <c r="F686" t="s">
        <v>373</v>
      </c>
      <c r="G686">
        <v>4</v>
      </c>
      <c r="H686">
        <v>12</v>
      </c>
      <c r="I686">
        <v>1</v>
      </c>
      <c r="J686">
        <v>61</v>
      </c>
      <c r="K686">
        <v>31</v>
      </c>
      <c r="L686">
        <v>31</v>
      </c>
      <c r="M686">
        <v>1</v>
      </c>
      <c r="N686" t="s">
        <v>248</v>
      </c>
      <c r="O686" t="s">
        <v>201</v>
      </c>
      <c r="P686" t="s">
        <v>202</v>
      </c>
      <c r="Q686" t="s">
        <v>212</v>
      </c>
      <c r="R686" t="s">
        <v>202</v>
      </c>
      <c r="S686" t="s">
        <v>46</v>
      </c>
      <c r="T686" t="s">
        <v>249</v>
      </c>
      <c r="U686">
        <v>2</v>
      </c>
      <c r="V686" t="s">
        <v>259</v>
      </c>
      <c r="W686" t="s">
        <v>100</v>
      </c>
      <c r="X686" t="s">
        <v>161</v>
      </c>
      <c r="Y686">
        <v>2</v>
      </c>
      <c r="Z686">
        <v>1</v>
      </c>
      <c r="AA686">
        <v>44.1</v>
      </c>
      <c r="AB686">
        <v>1.577</v>
      </c>
      <c r="AC686" t="s">
        <v>259</v>
      </c>
      <c r="AD686">
        <v>3</v>
      </c>
      <c r="AE686">
        <v>1</v>
      </c>
      <c r="AF686">
        <v>0</v>
      </c>
      <c r="AG686">
        <v>2.8340000000000001</v>
      </c>
      <c r="AH686">
        <v>1.2170000000000001</v>
      </c>
      <c r="AI686">
        <v>1.577</v>
      </c>
    </row>
    <row r="687" spans="1:35" x14ac:dyDescent="0.35">
      <c r="A687">
        <v>202</v>
      </c>
      <c r="B687">
        <v>202</v>
      </c>
      <c r="C687" t="s">
        <v>38</v>
      </c>
      <c r="D687" t="s">
        <v>39</v>
      </c>
      <c r="E687">
        <v>4</v>
      </c>
      <c r="F687" t="s">
        <v>373</v>
      </c>
      <c r="G687">
        <v>4</v>
      </c>
      <c r="H687">
        <v>12</v>
      </c>
      <c r="I687">
        <v>1</v>
      </c>
      <c r="J687">
        <v>62</v>
      </c>
      <c r="K687">
        <v>33</v>
      </c>
      <c r="L687">
        <v>33</v>
      </c>
      <c r="M687">
        <v>1</v>
      </c>
      <c r="N687" t="s">
        <v>258</v>
      </c>
      <c r="O687" t="s">
        <v>201</v>
      </c>
      <c r="P687" t="s">
        <v>202</v>
      </c>
      <c r="Q687" t="s">
        <v>209</v>
      </c>
      <c r="R687" t="s">
        <v>202</v>
      </c>
      <c r="S687" t="s">
        <v>46</v>
      </c>
      <c r="T687" t="s">
        <v>259</v>
      </c>
      <c r="U687">
        <v>4</v>
      </c>
      <c r="V687" t="s">
        <v>210</v>
      </c>
      <c r="W687" t="s">
        <v>165</v>
      </c>
      <c r="X687" t="s">
        <v>82</v>
      </c>
      <c r="Y687">
        <v>1</v>
      </c>
      <c r="Z687">
        <v>1</v>
      </c>
      <c r="AA687">
        <v>44.1</v>
      </c>
      <c r="AB687">
        <v>1.569</v>
      </c>
      <c r="AC687" t="s">
        <v>165</v>
      </c>
      <c r="AD687">
        <v>4</v>
      </c>
      <c r="AE687">
        <v>5</v>
      </c>
      <c r="AF687">
        <v>0</v>
      </c>
      <c r="AG687">
        <v>3.74</v>
      </c>
      <c r="AH687">
        <v>0.25</v>
      </c>
      <c r="AI687">
        <v>1.5660000000000001</v>
      </c>
    </row>
    <row r="688" spans="1:35" x14ac:dyDescent="0.35">
      <c r="A688">
        <v>202</v>
      </c>
      <c r="B688">
        <v>202</v>
      </c>
      <c r="C688" t="s">
        <v>38</v>
      </c>
      <c r="D688" t="s">
        <v>39</v>
      </c>
      <c r="E688">
        <v>4</v>
      </c>
      <c r="F688" t="s">
        <v>373</v>
      </c>
      <c r="G688">
        <v>4</v>
      </c>
      <c r="H688">
        <v>12</v>
      </c>
      <c r="I688">
        <v>1</v>
      </c>
      <c r="J688">
        <v>63</v>
      </c>
      <c r="K688">
        <v>27</v>
      </c>
      <c r="L688">
        <v>27</v>
      </c>
      <c r="M688">
        <v>1</v>
      </c>
      <c r="N688" t="s">
        <v>205</v>
      </c>
      <c r="O688" t="s">
        <v>201</v>
      </c>
      <c r="P688" t="s">
        <v>202</v>
      </c>
      <c r="Q688" t="s">
        <v>206</v>
      </c>
      <c r="R688" t="s">
        <v>202</v>
      </c>
      <c r="S688" t="s">
        <v>81</v>
      </c>
      <c r="T688" t="s">
        <v>207</v>
      </c>
      <c r="U688">
        <v>2</v>
      </c>
      <c r="V688" t="s">
        <v>257</v>
      </c>
      <c r="W688" t="s">
        <v>76</v>
      </c>
      <c r="X688" t="s">
        <v>189</v>
      </c>
      <c r="Y688">
        <v>2</v>
      </c>
      <c r="Z688">
        <v>1</v>
      </c>
      <c r="AA688">
        <v>44.1</v>
      </c>
      <c r="AB688">
        <v>1.5469999999999999</v>
      </c>
      <c r="AC688" t="s">
        <v>257</v>
      </c>
      <c r="AD688">
        <v>3</v>
      </c>
      <c r="AE688">
        <v>5</v>
      </c>
      <c r="AF688">
        <v>0</v>
      </c>
      <c r="AG688">
        <v>3.19</v>
      </c>
      <c r="AH688">
        <v>0.16600000000000001</v>
      </c>
      <c r="AI688">
        <v>1.548</v>
      </c>
    </row>
    <row r="689" spans="1:35" x14ac:dyDescent="0.35">
      <c r="A689">
        <v>202</v>
      </c>
      <c r="B689">
        <v>202</v>
      </c>
      <c r="C689" t="s">
        <v>38</v>
      </c>
      <c r="D689" t="s">
        <v>39</v>
      </c>
      <c r="E689">
        <v>4</v>
      </c>
      <c r="F689" t="s">
        <v>373</v>
      </c>
      <c r="G689">
        <v>4</v>
      </c>
      <c r="H689">
        <v>12</v>
      </c>
      <c r="I689">
        <v>1</v>
      </c>
      <c r="J689">
        <v>64</v>
      </c>
      <c r="K689">
        <v>30</v>
      </c>
      <c r="L689">
        <v>30</v>
      </c>
      <c r="M689">
        <v>1</v>
      </c>
      <c r="N689" t="s">
        <v>254</v>
      </c>
      <c r="O689" t="s">
        <v>201</v>
      </c>
      <c r="P689" t="s">
        <v>202</v>
      </c>
      <c r="Q689" t="s">
        <v>215</v>
      </c>
      <c r="R689" t="s">
        <v>202</v>
      </c>
      <c r="S689" t="s">
        <v>53</v>
      </c>
      <c r="T689" t="s">
        <v>255</v>
      </c>
      <c r="U689">
        <v>5</v>
      </c>
      <c r="V689" t="s">
        <v>216</v>
      </c>
      <c r="W689" t="s">
        <v>120</v>
      </c>
      <c r="X689" t="s">
        <v>128</v>
      </c>
      <c r="Y689">
        <v>1</v>
      </c>
      <c r="Z689">
        <v>1</v>
      </c>
      <c r="AA689">
        <v>44.1</v>
      </c>
      <c r="AB689">
        <v>1.306</v>
      </c>
      <c r="AC689" t="s">
        <v>255</v>
      </c>
      <c r="AD689">
        <v>1</v>
      </c>
      <c r="AE689">
        <v>5</v>
      </c>
      <c r="AF689">
        <v>1</v>
      </c>
      <c r="AG689">
        <v>2.3650000000000002</v>
      </c>
      <c r="AH689">
        <v>0.38300000000000001</v>
      </c>
      <c r="AI689">
        <v>1.3080000000000001</v>
      </c>
    </row>
    <row r="690" spans="1:35" x14ac:dyDescent="0.35">
      <c r="A690">
        <v>202</v>
      </c>
      <c r="B690">
        <v>202</v>
      </c>
      <c r="C690" t="s">
        <v>38</v>
      </c>
      <c r="D690" t="s">
        <v>39</v>
      </c>
      <c r="E690">
        <v>4</v>
      </c>
      <c r="F690" t="s">
        <v>373</v>
      </c>
      <c r="G690">
        <v>4</v>
      </c>
      <c r="H690">
        <v>12</v>
      </c>
      <c r="I690">
        <v>1</v>
      </c>
      <c r="J690">
        <v>65</v>
      </c>
      <c r="K690">
        <v>25</v>
      </c>
      <c r="L690">
        <v>25</v>
      </c>
      <c r="M690">
        <v>1</v>
      </c>
      <c r="N690" t="s">
        <v>220</v>
      </c>
      <c r="O690" t="s">
        <v>201</v>
      </c>
      <c r="P690" t="s">
        <v>202</v>
      </c>
      <c r="Q690" t="s">
        <v>221</v>
      </c>
      <c r="R690" t="s">
        <v>202</v>
      </c>
      <c r="S690" t="s">
        <v>46</v>
      </c>
      <c r="T690" t="s">
        <v>222</v>
      </c>
      <c r="U690">
        <v>1</v>
      </c>
      <c r="V690" t="s">
        <v>236</v>
      </c>
      <c r="W690" t="s">
        <v>94</v>
      </c>
      <c r="X690" t="s">
        <v>183</v>
      </c>
      <c r="Y690">
        <v>2</v>
      </c>
      <c r="Z690">
        <v>1</v>
      </c>
      <c r="AA690">
        <v>44.1</v>
      </c>
      <c r="AB690">
        <v>1.5489999999999999</v>
      </c>
      <c r="AC690" t="s">
        <v>236</v>
      </c>
      <c r="AD690">
        <v>3</v>
      </c>
      <c r="AE690">
        <v>5</v>
      </c>
      <c r="AF690">
        <v>0</v>
      </c>
      <c r="AG690">
        <v>1.69</v>
      </c>
      <c r="AH690">
        <v>0.23300000000000001</v>
      </c>
      <c r="AI690">
        <v>1.5409999999999999</v>
      </c>
    </row>
    <row r="691" spans="1:35" x14ac:dyDescent="0.35">
      <c r="A691">
        <v>202</v>
      </c>
      <c r="B691">
        <v>202</v>
      </c>
      <c r="C691" t="s">
        <v>38</v>
      </c>
      <c r="D691" t="s">
        <v>39</v>
      </c>
      <c r="E691">
        <v>4</v>
      </c>
      <c r="F691" t="s">
        <v>373</v>
      </c>
      <c r="G691">
        <v>4</v>
      </c>
      <c r="H691">
        <v>12</v>
      </c>
      <c r="I691">
        <v>1</v>
      </c>
      <c r="J691">
        <v>66</v>
      </c>
      <c r="K691">
        <v>67</v>
      </c>
      <c r="L691">
        <v>67</v>
      </c>
      <c r="M691">
        <v>2</v>
      </c>
      <c r="N691" t="s">
        <v>226</v>
      </c>
      <c r="O691" t="s">
        <v>201</v>
      </c>
      <c r="P691" t="s">
        <v>202</v>
      </c>
      <c r="Q691" t="s">
        <v>227</v>
      </c>
      <c r="R691" t="s">
        <v>202</v>
      </c>
      <c r="S691" t="s">
        <v>81</v>
      </c>
      <c r="T691" t="s">
        <v>228</v>
      </c>
      <c r="U691">
        <v>5</v>
      </c>
      <c r="V691" t="s">
        <v>261</v>
      </c>
      <c r="W691" t="s">
        <v>90</v>
      </c>
      <c r="X691" t="s">
        <v>169</v>
      </c>
      <c r="Y691">
        <v>2</v>
      </c>
      <c r="Z691">
        <v>1</v>
      </c>
      <c r="AA691">
        <v>44.1</v>
      </c>
      <c r="AB691">
        <v>1.466</v>
      </c>
      <c r="AC691" t="s">
        <v>228</v>
      </c>
      <c r="AD691">
        <v>1</v>
      </c>
      <c r="AE691">
        <v>5</v>
      </c>
      <c r="AF691">
        <v>1</v>
      </c>
      <c r="AG691">
        <v>1.649</v>
      </c>
      <c r="AH691">
        <v>0.28299999999999997</v>
      </c>
      <c r="AI691">
        <v>1.4690000000000001</v>
      </c>
    </row>
    <row r="692" spans="1:35" x14ac:dyDescent="0.35">
      <c r="A692">
        <v>202</v>
      </c>
      <c r="B692">
        <v>202</v>
      </c>
      <c r="C692" t="s">
        <v>38</v>
      </c>
      <c r="D692" t="s">
        <v>39</v>
      </c>
      <c r="E692">
        <v>4</v>
      </c>
      <c r="F692" t="s">
        <v>373</v>
      </c>
      <c r="G692">
        <v>4</v>
      </c>
      <c r="H692">
        <v>12</v>
      </c>
      <c r="I692">
        <v>1</v>
      </c>
      <c r="J692">
        <v>67</v>
      </c>
      <c r="K692">
        <v>66</v>
      </c>
      <c r="L692">
        <v>66</v>
      </c>
      <c r="M692">
        <v>2</v>
      </c>
      <c r="N692" t="s">
        <v>229</v>
      </c>
      <c r="O692" t="s">
        <v>201</v>
      </c>
      <c r="P692" t="s">
        <v>202</v>
      </c>
      <c r="Q692" t="s">
        <v>203</v>
      </c>
      <c r="R692" t="s">
        <v>202</v>
      </c>
      <c r="S692" t="s">
        <v>81</v>
      </c>
      <c r="T692" t="s">
        <v>230</v>
      </c>
      <c r="U692">
        <v>1</v>
      </c>
      <c r="V692" t="s">
        <v>204</v>
      </c>
      <c r="W692" t="s">
        <v>148</v>
      </c>
      <c r="X692" t="s">
        <v>68</v>
      </c>
      <c r="Y692">
        <v>1</v>
      </c>
      <c r="Z692">
        <v>1</v>
      </c>
      <c r="AA692">
        <v>44.1</v>
      </c>
      <c r="AB692">
        <v>1.417</v>
      </c>
      <c r="AC692" t="s">
        <v>148</v>
      </c>
      <c r="AD692">
        <v>4</v>
      </c>
      <c r="AE692">
        <v>2</v>
      </c>
      <c r="AF692">
        <v>0</v>
      </c>
      <c r="AG692">
        <v>2.012</v>
      </c>
      <c r="AH692">
        <v>0.216</v>
      </c>
      <c r="AI692">
        <v>1.411</v>
      </c>
    </row>
    <row r="693" spans="1:35" x14ac:dyDescent="0.35">
      <c r="A693">
        <v>202</v>
      </c>
      <c r="B693">
        <v>202</v>
      </c>
      <c r="C693" t="s">
        <v>38</v>
      </c>
      <c r="D693" t="s">
        <v>39</v>
      </c>
      <c r="E693">
        <v>4</v>
      </c>
      <c r="F693" t="s">
        <v>373</v>
      </c>
      <c r="G693">
        <v>4</v>
      </c>
      <c r="H693">
        <v>12</v>
      </c>
      <c r="I693">
        <v>1</v>
      </c>
      <c r="J693">
        <v>68</v>
      </c>
      <c r="K693">
        <v>29</v>
      </c>
      <c r="L693">
        <v>29</v>
      </c>
      <c r="M693">
        <v>1</v>
      </c>
      <c r="N693" t="s">
        <v>214</v>
      </c>
      <c r="O693" t="s">
        <v>201</v>
      </c>
      <c r="P693" t="s">
        <v>202</v>
      </c>
      <c r="Q693" t="s">
        <v>215</v>
      </c>
      <c r="R693" t="s">
        <v>202</v>
      </c>
      <c r="S693" t="s">
        <v>63</v>
      </c>
      <c r="T693" t="s">
        <v>216</v>
      </c>
      <c r="U693">
        <v>2</v>
      </c>
      <c r="V693" t="s">
        <v>241</v>
      </c>
      <c r="W693" t="s">
        <v>96</v>
      </c>
      <c r="X693" t="s">
        <v>197</v>
      </c>
      <c r="Y693">
        <v>2</v>
      </c>
      <c r="Z693">
        <v>1</v>
      </c>
      <c r="AA693">
        <v>44.1</v>
      </c>
      <c r="AB693">
        <v>1.395</v>
      </c>
      <c r="AC693" t="s">
        <v>96</v>
      </c>
      <c r="AD693">
        <v>4</v>
      </c>
      <c r="AE693">
        <v>4</v>
      </c>
      <c r="AF693">
        <v>0</v>
      </c>
      <c r="AG693">
        <v>1.071</v>
      </c>
      <c r="AH693">
        <v>0.1</v>
      </c>
      <c r="AI693">
        <v>1.393</v>
      </c>
    </row>
    <row r="694" spans="1:35" x14ac:dyDescent="0.35">
      <c r="A694">
        <v>202</v>
      </c>
      <c r="B694">
        <v>202</v>
      </c>
      <c r="C694" t="s">
        <v>38</v>
      </c>
      <c r="D694" t="s">
        <v>39</v>
      </c>
      <c r="E694">
        <v>4</v>
      </c>
      <c r="F694" t="s">
        <v>373</v>
      </c>
      <c r="G694">
        <v>4</v>
      </c>
      <c r="H694">
        <v>12</v>
      </c>
      <c r="I694">
        <v>1</v>
      </c>
      <c r="J694">
        <v>69</v>
      </c>
      <c r="K694">
        <v>28</v>
      </c>
      <c r="L694">
        <v>28</v>
      </c>
      <c r="M694">
        <v>1</v>
      </c>
      <c r="N694" t="s">
        <v>246</v>
      </c>
      <c r="O694" t="s">
        <v>201</v>
      </c>
      <c r="P694" t="s">
        <v>202</v>
      </c>
      <c r="Q694" t="s">
        <v>206</v>
      </c>
      <c r="R694" t="s">
        <v>202</v>
      </c>
      <c r="S694" t="s">
        <v>63</v>
      </c>
      <c r="T694" t="s">
        <v>247</v>
      </c>
      <c r="U694">
        <v>5</v>
      </c>
      <c r="V694" t="s">
        <v>207</v>
      </c>
      <c r="W694" t="s">
        <v>187</v>
      </c>
      <c r="X694" t="s">
        <v>54</v>
      </c>
      <c r="Y694">
        <v>1</v>
      </c>
      <c r="Z694">
        <v>1</v>
      </c>
      <c r="AA694">
        <v>44.1</v>
      </c>
      <c r="AB694">
        <v>1.264</v>
      </c>
      <c r="AC694" t="s">
        <v>247</v>
      </c>
      <c r="AD694">
        <v>1</v>
      </c>
      <c r="AE694">
        <v>5</v>
      </c>
      <c r="AF694">
        <v>1</v>
      </c>
      <c r="AG694">
        <v>2.2519999999999998</v>
      </c>
      <c r="AH694">
        <v>0.35</v>
      </c>
      <c r="AI694">
        <v>1.268</v>
      </c>
    </row>
    <row r="695" spans="1:35" x14ac:dyDescent="0.35">
      <c r="A695">
        <v>202</v>
      </c>
      <c r="B695">
        <v>202</v>
      </c>
      <c r="C695" t="s">
        <v>38</v>
      </c>
      <c r="D695" t="s">
        <v>39</v>
      </c>
      <c r="E695">
        <v>4</v>
      </c>
      <c r="F695" t="s">
        <v>373</v>
      </c>
      <c r="G695">
        <v>4</v>
      </c>
      <c r="H695">
        <v>12</v>
      </c>
      <c r="I695">
        <v>1</v>
      </c>
      <c r="J695">
        <v>70</v>
      </c>
      <c r="K695">
        <v>64</v>
      </c>
      <c r="L695">
        <v>64</v>
      </c>
      <c r="M695">
        <v>2</v>
      </c>
      <c r="N695" t="s">
        <v>237</v>
      </c>
      <c r="O695" t="s">
        <v>201</v>
      </c>
      <c r="P695" t="s">
        <v>202</v>
      </c>
      <c r="Q695" t="s">
        <v>224</v>
      </c>
      <c r="R695" t="s">
        <v>202</v>
      </c>
      <c r="S695" t="s">
        <v>53</v>
      </c>
      <c r="T695" t="s">
        <v>238</v>
      </c>
      <c r="U695">
        <v>4</v>
      </c>
      <c r="V695" t="s">
        <v>213</v>
      </c>
      <c r="W695" t="s">
        <v>141</v>
      </c>
      <c r="X695" t="s">
        <v>104</v>
      </c>
      <c r="Y695">
        <v>2</v>
      </c>
      <c r="Z695">
        <v>1</v>
      </c>
      <c r="AA695">
        <v>44.1</v>
      </c>
      <c r="AB695">
        <v>1.3260000000000001</v>
      </c>
      <c r="AC695" t="s">
        <v>238</v>
      </c>
      <c r="AD695">
        <v>1</v>
      </c>
      <c r="AE695">
        <v>4</v>
      </c>
      <c r="AF695">
        <v>1</v>
      </c>
      <c r="AG695">
        <v>1.399</v>
      </c>
      <c r="AH695">
        <v>0.38300000000000001</v>
      </c>
      <c r="AI695">
        <v>1.323</v>
      </c>
    </row>
    <row r="696" spans="1:35" x14ac:dyDescent="0.35">
      <c r="A696">
        <v>202</v>
      </c>
      <c r="B696">
        <v>202</v>
      </c>
      <c r="C696" t="s">
        <v>38</v>
      </c>
      <c r="D696" t="s">
        <v>39</v>
      </c>
      <c r="E696">
        <v>4</v>
      </c>
      <c r="F696" t="s">
        <v>373</v>
      </c>
      <c r="G696">
        <v>4</v>
      </c>
      <c r="H696">
        <v>12</v>
      </c>
      <c r="I696">
        <v>1</v>
      </c>
      <c r="J696">
        <v>71</v>
      </c>
      <c r="K696">
        <v>72</v>
      </c>
      <c r="L696">
        <v>72</v>
      </c>
      <c r="M696">
        <v>2</v>
      </c>
      <c r="N696" t="s">
        <v>250</v>
      </c>
      <c r="O696" t="s">
        <v>201</v>
      </c>
      <c r="P696" t="s">
        <v>202</v>
      </c>
      <c r="Q696" t="s">
        <v>235</v>
      </c>
      <c r="R696" t="s">
        <v>202</v>
      </c>
      <c r="S696" t="s">
        <v>53</v>
      </c>
      <c r="T696" t="s">
        <v>251</v>
      </c>
      <c r="U696">
        <v>1</v>
      </c>
      <c r="V696" t="s">
        <v>219</v>
      </c>
      <c r="W696" t="s">
        <v>88</v>
      </c>
      <c r="X696" t="s">
        <v>155</v>
      </c>
      <c r="Y696">
        <v>2</v>
      </c>
      <c r="Z696">
        <v>1</v>
      </c>
      <c r="AA696">
        <v>44.1</v>
      </c>
      <c r="AB696">
        <v>1.415</v>
      </c>
      <c r="AC696" t="s">
        <v>251</v>
      </c>
      <c r="AD696">
        <v>1</v>
      </c>
      <c r="AE696">
        <v>1</v>
      </c>
      <c r="AF696">
        <v>1</v>
      </c>
      <c r="AG696">
        <v>1.335</v>
      </c>
      <c r="AH696">
        <v>0.35</v>
      </c>
      <c r="AI696">
        <v>1.417</v>
      </c>
    </row>
    <row r="697" spans="1:35" x14ac:dyDescent="0.35">
      <c r="A697">
        <v>202</v>
      </c>
      <c r="B697">
        <v>202</v>
      </c>
      <c r="C697" t="s">
        <v>38</v>
      </c>
      <c r="D697" t="s">
        <v>39</v>
      </c>
      <c r="E697">
        <v>4</v>
      </c>
      <c r="F697" t="s">
        <v>373</v>
      </c>
      <c r="G697">
        <v>4</v>
      </c>
      <c r="H697">
        <v>12</v>
      </c>
      <c r="I697">
        <v>1</v>
      </c>
      <c r="J697">
        <v>72</v>
      </c>
      <c r="K697">
        <v>68</v>
      </c>
      <c r="L697">
        <v>68</v>
      </c>
      <c r="M697">
        <v>2</v>
      </c>
      <c r="N697" t="s">
        <v>242</v>
      </c>
      <c r="O697" t="s">
        <v>201</v>
      </c>
      <c r="P697" t="s">
        <v>202</v>
      </c>
      <c r="Q697" t="s">
        <v>227</v>
      </c>
      <c r="R697" t="s">
        <v>202</v>
      </c>
      <c r="S697" t="s">
        <v>63</v>
      </c>
      <c r="T697" t="s">
        <v>243</v>
      </c>
      <c r="U697">
        <v>5</v>
      </c>
      <c r="V697" t="s">
        <v>228</v>
      </c>
      <c r="W697" t="s">
        <v>116</v>
      </c>
      <c r="X697" t="s">
        <v>151</v>
      </c>
      <c r="Y697">
        <v>1</v>
      </c>
      <c r="Z697">
        <v>1</v>
      </c>
      <c r="AA697">
        <v>44.1</v>
      </c>
      <c r="AB697">
        <v>1.399</v>
      </c>
      <c r="AC697" t="s">
        <v>116</v>
      </c>
      <c r="AD697">
        <v>4</v>
      </c>
      <c r="AE697">
        <v>1</v>
      </c>
      <c r="AF697">
        <v>0</v>
      </c>
      <c r="AG697">
        <v>3.2080000000000002</v>
      </c>
      <c r="AH697">
        <v>1.198</v>
      </c>
      <c r="AI697">
        <v>1.3959999999999999</v>
      </c>
    </row>
    <row r="698" spans="1:35" x14ac:dyDescent="0.35">
      <c r="A698">
        <v>202</v>
      </c>
      <c r="B698">
        <v>202</v>
      </c>
      <c r="C698" t="s">
        <v>38</v>
      </c>
      <c r="D698" t="s">
        <v>39</v>
      </c>
      <c r="E698">
        <v>4</v>
      </c>
      <c r="F698" t="s">
        <v>373</v>
      </c>
      <c r="G698">
        <v>4</v>
      </c>
      <c r="H698">
        <v>12</v>
      </c>
      <c r="I698">
        <v>2</v>
      </c>
      <c r="J698">
        <v>1</v>
      </c>
      <c r="K698">
        <v>3</v>
      </c>
      <c r="L698">
        <v>3</v>
      </c>
      <c r="M698">
        <v>1</v>
      </c>
      <c r="N698" t="s">
        <v>121</v>
      </c>
      <c r="O698" t="s">
        <v>42</v>
      </c>
      <c r="P698" t="s">
        <v>70</v>
      </c>
      <c r="Q698" t="s">
        <v>71</v>
      </c>
      <c r="R698" t="s">
        <v>80</v>
      </c>
      <c r="S698" t="s">
        <v>81</v>
      </c>
      <c r="T698" t="s">
        <v>122</v>
      </c>
      <c r="U698">
        <v>1</v>
      </c>
      <c r="V698" t="s">
        <v>72</v>
      </c>
      <c r="W698" t="s">
        <v>197</v>
      </c>
      <c r="X698" t="s">
        <v>249</v>
      </c>
      <c r="Y698">
        <v>1</v>
      </c>
      <c r="Z698">
        <v>3</v>
      </c>
      <c r="AA698">
        <v>44.1</v>
      </c>
      <c r="AB698">
        <v>1.3740000000000001</v>
      </c>
      <c r="AC698" t="s">
        <v>122</v>
      </c>
      <c r="AD698">
        <v>1</v>
      </c>
      <c r="AE698">
        <v>1</v>
      </c>
      <c r="AF698">
        <v>1</v>
      </c>
      <c r="AG698">
        <v>1.1339999999999999</v>
      </c>
      <c r="AH698">
        <v>0.433</v>
      </c>
      <c r="AI698">
        <v>1.373</v>
      </c>
    </row>
    <row r="699" spans="1:35" x14ac:dyDescent="0.35">
      <c r="A699">
        <v>202</v>
      </c>
      <c r="B699">
        <v>202</v>
      </c>
      <c r="C699" t="s">
        <v>38</v>
      </c>
      <c r="D699" t="s">
        <v>39</v>
      </c>
      <c r="E699">
        <v>4</v>
      </c>
      <c r="F699" t="s">
        <v>373</v>
      </c>
      <c r="G699">
        <v>4</v>
      </c>
      <c r="H699">
        <v>12</v>
      </c>
      <c r="I699">
        <v>2</v>
      </c>
      <c r="J699">
        <v>2</v>
      </c>
      <c r="K699">
        <v>2</v>
      </c>
      <c r="L699">
        <v>2</v>
      </c>
      <c r="M699">
        <v>1</v>
      </c>
      <c r="N699" t="s">
        <v>97</v>
      </c>
      <c r="O699" t="s">
        <v>42</v>
      </c>
      <c r="P699" t="s">
        <v>98</v>
      </c>
      <c r="Q699" t="s">
        <v>99</v>
      </c>
      <c r="R699" t="s">
        <v>80</v>
      </c>
      <c r="S699" t="s">
        <v>81</v>
      </c>
      <c r="T699" t="s">
        <v>100</v>
      </c>
      <c r="U699">
        <v>1</v>
      </c>
      <c r="V699" t="s">
        <v>112</v>
      </c>
      <c r="W699" t="s">
        <v>236</v>
      </c>
      <c r="X699" t="s">
        <v>148</v>
      </c>
      <c r="Y699">
        <v>2</v>
      </c>
      <c r="Z699">
        <v>3</v>
      </c>
      <c r="AA699">
        <v>44.1</v>
      </c>
      <c r="AB699">
        <v>1.2150000000000001</v>
      </c>
      <c r="AC699" t="s">
        <v>100</v>
      </c>
      <c r="AD699">
        <v>1</v>
      </c>
      <c r="AE699">
        <v>1</v>
      </c>
      <c r="AF699">
        <v>1</v>
      </c>
      <c r="AG699">
        <v>2.843</v>
      </c>
      <c r="AH699">
        <v>0.3</v>
      </c>
      <c r="AI699">
        <v>1.2130000000000001</v>
      </c>
    </row>
    <row r="700" spans="1:35" x14ac:dyDescent="0.35">
      <c r="A700">
        <v>202</v>
      </c>
      <c r="B700">
        <v>202</v>
      </c>
      <c r="C700" t="s">
        <v>38</v>
      </c>
      <c r="D700" t="s">
        <v>39</v>
      </c>
      <c r="E700">
        <v>4</v>
      </c>
      <c r="F700" t="s">
        <v>373</v>
      </c>
      <c r="G700">
        <v>4</v>
      </c>
      <c r="H700">
        <v>12</v>
      </c>
      <c r="I700">
        <v>2</v>
      </c>
      <c r="J700">
        <v>3</v>
      </c>
      <c r="K700">
        <v>5</v>
      </c>
      <c r="L700">
        <v>5</v>
      </c>
      <c r="M700">
        <v>1</v>
      </c>
      <c r="N700" t="s">
        <v>59</v>
      </c>
      <c r="O700" t="s">
        <v>42</v>
      </c>
      <c r="P700" t="s">
        <v>60</v>
      </c>
      <c r="Q700" t="s">
        <v>61</v>
      </c>
      <c r="R700" t="s">
        <v>62</v>
      </c>
      <c r="S700" t="s">
        <v>63</v>
      </c>
      <c r="T700" t="s">
        <v>64</v>
      </c>
      <c r="U700">
        <v>5</v>
      </c>
      <c r="V700" t="s">
        <v>90</v>
      </c>
      <c r="W700" t="s">
        <v>257</v>
      </c>
      <c r="X700" t="s">
        <v>137</v>
      </c>
      <c r="Y700">
        <v>1</v>
      </c>
      <c r="Z700">
        <v>3</v>
      </c>
      <c r="AA700">
        <v>44.1</v>
      </c>
      <c r="AB700">
        <v>1.4890000000000001</v>
      </c>
      <c r="AC700" t="s">
        <v>64</v>
      </c>
      <c r="AD700">
        <v>1</v>
      </c>
      <c r="AE700">
        <v>5</v>
      </c>
      <c r="AF700">
        <v>1</v>
      </c>
      <c r="AG700">
        <v>0.88100000000000001</v>
      </c>
      <c r="AH700">
        <v>0.35</v>
      </c>
      <c r="AI700">
        <v>1.482</v>
      </c>
    </row>
    <row r="701" spans="1:35" x14ac:dyDescent="0.35">
      <c r="A701">
        <v>202</v>
      </c>
      <c r="B701">
        <v>202</v>
      </c>
      <c r="C701" t="s">
        <v>38</v>
      </c>
      <c r="D701" t="s">
        <v>39</v>
      </c>
      <c r="E701">
        <v>4</v>
      </c>
      <c r="F701" t="s">
        <v>373</v>
      </c>
      <c r="G701">
        <v>4</v>
      </c>
      <c r="H701">
        <v>12</v>
      </c>
      <c r="I701">
        <v>2</v>
      </c>
      <c r="J701">
        <v>4</v>
      </c>
      <c r="K701">
        <v>40</v>
      </c>
      <c r="L701">
        <v>40</v>
      </c>
      <c r="M701">
        <v>2</v>
      </c>
      <c r="N701" t="s">
        <v>105</v>
      </c>
      <c r="O701" t="s">
        <v>42</v>
      </c>
      <c r="P701" t="s">
        <v>74</v>
      </c>
      <c r="Q701" t="s">
        <v>75</v>
      </c>
      <c r="R701" t="s">
        <v>52</v>
      </c>
      <c r="S701" t="s">
        <v>53</v>
      </c>
      <c r="T701" t="s">
        <v>106</v>
      </c>
      <c r="U701">
        <v>1</v>
      </c>
      <c r="V701" t="s">
        <v>76</v>
      </c>
      <c r="W701" t="s">
        <v>179</v>
      </c>
      <c r="X701" t="s">
        <v>207</v>
      </c>
      <c r="Y701">
        <v>1</v>
      </c>
      <c r="Z701">
        <v>3</v>
      </c>
      <c r="AA701">
        <v>44.1</v>
      </c>
      <c r="AB701">
        <v>1.306</v>
      </c>
      <c r="AC701" t="s">
        <v>207</v>
      </c>
      <c r="AD701">
        <v>4</v>
      </c>
      <c r="AE701">
        <v>5</v>
      </c>
      <c r="AF701">
        <v>0</v>
      </c>
      <c r="AG701">
        <v>1.145</v>
      </c>
      <c r="AH701">
        <v>0.314</v>
      </c>
      <c r="AI701">
        <v>1.304</v>
      </c>
    </row>
    <row r="702" spans="1:35" x14ac:dyDescent="0.35">
      <c r="A702">
        <v>202</v>
      </c>
      <c r="B702">
        <v>202</v>
      </c>
      <c r="C702" t="s">
        <v>38</v>
      </c>
      <c r="D702" t="s">
        <v>39</v>
      </c>
      <c r="E702">
        <v>4</v>
      </c>
      <c r="F702" t="s">
        <v>373</v>
      </c>
      <c r="G702">
        <v>4</v>
      </c>
      <c r="H702">
        <v>12</v>
      </c>
      <c r="I702">
        <v>2</v>
      </c>
      <c r="J702">
        <v>5</v>
      </c>
      <c r="K702">
        <v>8</v>
      </c>
      <c r="L702">
        <v>8</v>
      </c>
      <c r="M702">
        <v>1</v>
      </c>
      <c r="N702" t="s">
        <v>117</v>
      </c>
      <c r="O702" t="s">
        <v>42</v>
      </c>
      <c r="P702" t="s">
        <v>43</v>
      </c>
      <c r="Q702" t="s">
        <v>44</v>
      </c>
      <c r="R702" t="s">
        <v>52</v>
      </c>
      <c r="S702" t="s">
        <v>53</v>
      </c>
      <c r="T702" t="s">
        <v>118</v>
      </c>
      <c r="U702">
        <v>4</v>
      </c>
      <c r="V702" t="s">
        <v>47</v>
      </c>
      <c r="W702" t="s">
        <v>243</v>
      </c>
      <c r="X702" t="s">
        <v>145</v>
      </c>
      <c r="Y702">
        <v>1</v>
      </c>
      <c r="Z702">
        <v>3</v>
      </c>
      <c r="AA702">
        <v>44.1</v>
      </c>
      <c r="AB702">
        <v>1.2689999999999999</v>
      </c>
      <c r="AC702" t="s">
        <v>145</v>
      </c>
      <c r="AD702">
        <v>4</v>
      </c>
      <c r="AE702">
        <v>5</v>
      </c>
      <c r="AF702">
        <v>0</v>
      </c>
      <c r="AG702">
        <v>2.4980000000000002</v>
      </c>
      <c r="AH702">
        <v>0.35</v>
      </c>
      <c r="AI702">
        <v>1.266</v>
      </c>
    </row>
    <row r="703" spans="1:35" x14ac:dyDescent="0.35">
      <c r="A703">
        <v>202</v>
      </c>
      <c r="B703">
        <v>202</v>
      </c>
      <c r="C703" t="s">
        <v>38</v>
      </c>
      <c r="D703" t="s">
        <v>39</v>
      </c>
      <c r="E703">
        <v>4</v>
      </c>
      <c r="F703" t="s">
        <v>373</v>
      </c>
      <c r="G703">
        <v>4</v>
      </c>
      <c r="H703">
        <v>12</v>
      </c>
      <c r="I703">
        <v>2</v>
      </c>
      <c r="J703">
        <v>6</v>
      </c>
      <c r="K703">
        <v>1</v>
      </c>
      <c r="L703">
        <v>1</v>
      </c>
      <c r="M703">
        <v>1</v>
      </c>
      <c r="N703" t="s">
        <v>109</v>
      </c>
      <c r="O703" t="s">
        <v>42</v>
      </c>
      <c r="P703" t="s">
        <v>98</v>
      </c>
      <c r="Q703" t="s">
        <v>99</v>
      </c>
      <c r="R703" t="s">
        <v>45</v>
      </c>
      <c r="S703" t="s">
        <v>46</v>
      </c>
      <c r="T703" t="s">
        <v>110</v>
      </c>
      <c r="U703">
        <v>4</v>
      </c>
      <c r="V703" t="s">
        <v>100</v>
      </c>
      <c r="W703" t="s">
        <v>161</v>
      </c>
      <c r="X703" t="s">
        <v>216</v>
      </c>
      <c r="Y703">
        <v>1</v>
      </c>
      <c r="Z703">
        <v>3</v>
      </c>
      <c r="AA703">
        <v>44.1</v>
      </c>
      <c r="AB703">
        <v>1.3440000000000001</v>
      </c>
      <c r="AC703" t="s">
        <v>100</v>
      </c>
      <c r="AD703">
        <v>2</v>
      </c>
      <c r="AE703">
        <v>1</v>
      </c>
      <c r="AF703">
        <v>0</v>
      </c>
      <c r="AG703">
        <v>2.617</v>
      </c>
      <c r="AH703">
        <v>0.28299999999999997</v>
      </c>
      <c r="AI703">
        <v>1.345</v>
      </c>
    </row>
    <row r="704" spans="1:35" x14ac:dyDescent="0.35">
      <c r="A704">
        <v>202</v>
      </c>
      <c r="B704">
        <v>202</v>
      </c>
      <c r="C704" t="s">
        <v>38</v>
      </c>
      <c r="D704" t="s">
        <v>39</v>
      </c>
      <c r="E704">
        <v>4</v>
      </c>
      <c r="F704" t="s">
        <v>373</v>
      </c>
      <c r="G704">
        <v>4</v>
      </c>
      <c r="H704">
        <v>12</v>
      </c>
      <c r="I704">
        <v>2</v>
      </c>
      <c r="J704">
        <v>7</v>
      </c>
      <c r="K704">
        <v>9</v>
      </c>
      <c r="L704">
        <v>9</v>
      </c>
      <c r="M704">
        <v>1</v>
      </c>
      <c r="N704" t="s">
        <v>55</v>
      </c>
      <c r="O704" t="s">
        <v>42</v>
      </c>
      <c r="P704" t="s">
        <v>56</v>
      </c>
      <c r="Q704" t="s">
        <v>57</v>
      </c>
      <c r="R704" t="s">
        <v>45</v>
      </c>
      <c r="S704" t="s">
        <v>46</v>
      </c>
      <c r="T704" t="s">
        <v>58</v>
      </c>
      <c r="U704">
        <v>1</v>
      </c>
      <c r="V704" t="s">
        <v>108</v>
      </c>
      <c r="W704" t="s">
        <v>133</v>
      </c>
      <c r="X704" t="s">
        <v>251</v>
      </c>
      <c r="Y704">
        <v>1</v>
      </c>
      <c r="Z704">
        <v>3</v>
      </c>
      <c r="AA704">
        <v>44.1</v>
      </c>
      <c r="AB704">
        <v>1.3240000000000001</v>
      </c>
      <c r="AC704" t="s">
        <v>58</v>
      </c>
      <c r="AD704">
        <v>1</v>
      </c>
      <c r="AE704">
        <v>1</v>
      </c>
      <c r="AF704">
        <v>1</v>
      </c>
      <c r="AG704">
        <v>1.605</v>
      </c>
      <c r="AH704">
        <v>3.3000000000000002E-2</v>
      </c>
      <c r="AI704">
        <v>1.321</v>
      </c>
    </row>
    <row r="705" spans="1:35" x14ac:dyDescent="0.35">
      <c r="A705">
        <v>202</v>
      </c>
      <c r="B705">
        <v>202</v>
      </c>
      <c r="C705" t="s">
        <v>38</v>
      </c>
      <c r="D705" t="s">
        <v>39</v>
      </c>
      <c r="E705">
        <v>4</v>
      </c>
      <c r="F705" t="s">
        <v>373</v>
      </c>
      <c r="G705">
        <v>4</v>
      </c>
      <c r="H705">
        <v>12</v>
      </c>
      <c r="I705">
        <v>2</v>
      </c>
      <c r="J705">
        <v>8</v>
      </c>
      <c r="K705">
        <v>41</v>
      </c>
      <c r="L705">
        <v>41</v>
      </c>
      <c r="M705">
        <v>2</v>
      </c>
      <c r="N705" t="s">
        <v>101</v>
      </c>
      <c r="O705" t="s">
        <v>42</v>
      </c>
      <c r="P705" t="s">
        <v>102</v>
      </c>
      <c r="Q705" t="s">
        <v>103</v>
      </c>
      <c r="R705" t="s">
        <v>45</v>
      </c>
      <c r="S705" t="s">
        <v>46</v>
      </c>
      <c r="T705" t="s">
        <v>104</v>
      </c>
      <c r="U705">
        <v>4</v>
      </c>
      <c r="V705" t="s">
        <v>114</v>
      </c>
      <c r="W705" t="s">
        <v>183</v>
      </c>
      <c r="X705" t="s">
        <v>210</v>
      </c>
      <c r="Y705">
        <v>1</v>
      </c>
      <c r="Z705">
        <v>3</v>
      </c>
      <c r="AA705">
        <v>44.1</v>
      </c>
      <c r="AB705">
        <v>1.516</v>
      </c>
      <c r="AC705" t="s">
        <v>114</v>
      </c>
      <c r="AD705">
        <v>2</v>
      </c>
      <c r="AE705">
        <v>5</v>
      </c>
      <c r="AF705">
        <v>0</v>
      </c>
      <c r="AG705">
        <v>1.1459999999999999</v>
      </c>
      <c r="AH705">
        <v>0.46600000000000003</v>
      </c>
      <c r="AI705">
        <v>1.5169999999999999</v>
      </c>
    </row>
    <row r="706" spans="1:35" x14ac:dyDescent="0.35">
      <c r="A706">
        <v>202</v>
      </c>
      <c r="B706">
        <v>202</v>
      </c>
      <c r="C706" t="s">
        <v>38</v>
      </c>
      <c r="D706" t="s">
        <v>39</v>
      </c>
      <c r="E706">
        <v>4</v>
      </c>
      <c r="F706" t="s">
        <v>373</v>
      </c>
      <c r="G706">
        <v>4</v>
      </c>
      <c r="H706">
        <v>12</v>
      </c>
      <c r="I706">
        <v>2</v>
      </c>
      <c r="J706">
        <v>9</v>
      </c>
      <c r="K706">
        <v>4</v>
      </c>
      <c r="L706">
        <v>4</v>
      </c>
      <c r="M706">
        <v>1</v>
      </c>
      <c r="N706" t="s">
        <v>69</v>
      </c>
      <c r="O706" t="s">
        <v>42</v>
      </c>
      <c r="P706" t="s">
        <v>70</v>
      </c>
      <c r="Q706" t="s">
        <v>71</v>
      </c>
      <c r="R706" t="s">
        <v>62</v>
      </c>
      <c r="S706" t="s">
        <v>63</v>
      </c>
      <c r="T706" t="s">
        <v>72</v>
      </c>
      <c r="U706">
        <v>4</v>
      </c>
      <c r="V706" t="s">
        <v>64</v>
      </c>
      <c r="W706" t="s">
        <v>230</v>
      </c>
      <c r="X706" t="s">
        <v>141</v>
      </c>
      <c r="Y706">
        <v>2</v>
      </c>
      <c r="Z706">
        <v>3</v>
      </c>
      <c r="AA706">
        <v>44.1</v>
      </c>
      <c r="AB706">
        <v>1.3740000000000001</v>
      </c>
      <c r="AC706" t="s">
        <v>72</v>
      </c>
      <c r="AD706">
        <v>1</v>
      </c>
      <c r="AE706">
        <v>4</v>
      </c>
      <c r="AF706">
        <v>1</v>
      </c>
      <c r="AG706">
        <v>3.9220000000000002</v>
      </c>
      <c r="AH706">
        <v>2.4169999999999998</v>
      </c>
      <c r="AI706">
        <v>1.375</v>
      </c>
    </row>
    <row r="707" spans="1:35" x14ac:dyDescent="0.35">
      <c r="A707">
        <v>202</v>
      </c>
      <c r="B707">
        <v>202</v>
      </c>
      <c r="C707" t="s">
        <v>38</v>
      </c>
      <c r="D707" t="s">
        <v>39</v>
      </c>
      <c r="E707">
        <v>4</v>
      </c>
      <c r="F707" t="s">
        <v>373</v>
      </c>
      <c r="G707">
        <v>4</v>
      </c>
      <c r="H707">
        <v>12</v>
      </c>
      <c r="I707">
        <v>2</v>
      </c>
      <c r="J707">
        <v>10</v>
      </c>
      <c r="K707">
        <v>47</v>
      </c>
      <c r="L707">
        <v>47</v>
      </c>
      <c r="M707">
        <v>2</v>
      </c>
      <c r="N707" t="s">
        <v>87</v>
      </c>
      <c r="O707" t="s">
        <v>42</v>
      </c>
      <c r="P707" t="s">
        <v>50</v>
      </c>
      <c r="Q707" t="s">
        <v>51</v>
      </c>
      <c r="R707" t="s">
        <v>45</v>
      </c>
      <c r="S707" t="s">
        <v>46</v>
      </c>
      <c r="T707" t="s">
        <v>88</v>
      </c>
      <c r="U707">
        <v>2</v>
      </c>
      <c r="V707" t="s">
        <v>104</v>
      </c>
      <c r="W707" t="s">
        <v>219</v>
      </c>
      <c r="X707" t="s">
        <v>175</v>
      </c>
      <c r="Y707">
        <v>2</v>
      </c>
      <c r="Z707">
        <v>3</v>
      </c>
      <c r="AA707">
        <v>44.1</v>
      </c>
      <c r="AB707">
        <v>1.423</v>
      </c>
      <c r="AC707" t="s">
        <v>219</v>
      </c>
      <c r="AD707">
        <v>4</v>
      </c>
      <c r="AE707">
        <v>5</v>
      </c>
      <c r="AF707">
        <v>0</v>
      </c>
      <c r="AG707">
        <v>0.66300000000000003</v>
      </c>
      <c r="AH707">
        <v>6.6000000000000003E-2</v>
      </c>
      <c r="AI707">
        <v>1.421</v>
      </c>
    </row>
    <row r="708" spans="1:35" x14ac:dyDescent="0.35">
      <c r="A708">
        <v>202</v>
      </c>
      <c r="B708">
        <v>202</v>
      </c>
      <c r="C708" t="s">
        <v>38</v>
      </c>
      <c r="D708" t="s">
        <v>39</v>
      </c>
      <c r="E708">
        <v>4</v>
      </c>
      <c r="F708" t="s">
        <v>373</v>
      </c>
      <c r="G708">
        <v>4</v>
      </c>
      <c r="H708">
        <v>12</v>
      </c>
      <c r="I708">
        <v>2</v>
      </c>
      <c r="J708">
        <v>11</v>
      </c>
      <c r="K708">
        <v>45</v>
      </c>
      <c r="L708">
        <v>45</v>
      </c>
      <c r="M708">
        <v>2</v>
      </c>
      <c r="N708" t="s">
        <v>83</v>
      </c>
      <c r="O708" t="s">
        <v>42</v>
      </c>
      <c r="P708" t="s">
        <v>84</v>
      </c>
      <c r="Q708" t="s">
        <v>85</v>
      </c>
      <c r="R708" t="s">
        <v>62</v>
      </c>
      <c r="S708" t="s">
        <v>63</v>
      </c>
      <c r="T708" t="s">
        <v>86</v>
      </c>
      <c r="U708">
        <v>2</v>
      </c>
      <c r="V708" t="s">
        <v>116</v>
      </c>
      <c r="W708" t="s">
        <v>225</v>
      </c>
      <c r="X708" t="s">
        <v>195</v>
      </c>
      <c r="Y708">
        <v>1</v>
      </c>
      <c r="Z708">
        <v>3</v>
      </c>
      <c r="AA708">
        <v>44.1</v>
      </c>
      <c r="AB708">
        <v>1.518</v>
      </c>
      <c r="AC708" t="s">
        <v>116</v>
      </c>
      <c r="AD708">
        <v>2</v>
      </c>
      <c r="AE708">
        <v>1</v>
      </c>
      <c r="AF708">
        <v>0</v>
      </c>
      <c r="AG708">
        <v>2.0640000000000001</v>
      </c>
      <c r="AH708">
        <v>8.3000000000000004E-2</v>
      </c>
      <c r="AI708">
        <v>1.512</v>
      </c>
    </row>
    <row r="709" spans="1:35" x14ac:dyDescent="0.35">
      <c r="A709">
        <v>202</v>
      </c>
      <c r="B709">
        <v>202</v>
      </c>
      <c r="C709" t="s">
        <v>38</v>
      </c>
      <c r="D709" t="s">
        <v>39</v>
      </c>
      <c r="E709">
        <v>4</v>
      </c>
      <c r="F709" t="s">
        <v>373</v>
      </c>
      <c r="G709">
        <v>4</v>
      </c>
      <c r="H709">
        <v>12</v>
      </c>
      <c r="I709">
        <v>2</v>
      </c>
      <c r="J709">
        <v>12</v>
      </c>
      <c r="K709">
        <v>44</v>
      </c>
      <c r="L709">
        <v>44</v>
      </c>
      <c r="M709">
        <v>2</v>
      </c>
      <c r="N709" t="s">
        <v>91</v>
      </c>
      <c r="O709" t="s">
        <v>42</v>
      </c>
      <c r="P709" t="s">
        <v>92</v>
      </c>
      <c r="Q709" t="s">
        <v>93</v>
      </c>
      <c r="R709" t="s">
        <v>62</v>
      </c>
      <c r="S709" t="s">
        <v>63</v>
      </c>
      <c r="T709" t="s">
        <v>94</v>
      </c>
      <c r="U709">
        <v>4</v>
      </c>
      <c r="V709" t="s">
        <v>68</v>
      </c>
      <c r="W709" t="s">
        <v>213</v>
      </c>
      <c r="X709" t="s">
        <v>199</v>
      </c>
      <c r="Y709">
        <v>2</v>
      </c>
      <c r="Z709">
        <v>3</v>
      </c>
      <c r="AA709">
        <v>44.1</v>
      </c>
      <c r="AB709">
        <v>1.506</v>
      </c>
      <c r="AC709" t="s">
        <v>213</v>
      </c>
      <c r="AD709">
        <v>4</v>
      </c>
      <c r="AE709">
        <v>2</v>
      </c>
      <c r="AF709">
        <v>0</v>
      </c>
      <c r="AG709">
        <v>1.8480000000000001</v>
      </c>
      <c r="AH709">
        <v>0.3</v>
      </c>
      <c r="AI709">
        <v>1.5009999999999999</v>
      </c>
    </row>
    <row r="710" spans="1:35" x14ac:dyDescent="0.35">
      <c r="A710">
        <v>202</v>
      </c>
      <c r="B710">
        <v>202</v>
      </c>
      <c r="C710" t="s">
        <v>38</v>
      </c>
      <c r="D710" t="s">
        <v>39</v>
      </c>
      <c r="E710">
        <v>4</v>
      </c>
      <c r="F710" t="s">
        <v>373</v>
      </c>
      <c r="G710">
        <v>4</v>
      </c>
      <c r="H710">
        <v>12</v>
      </c>
      <c r="I710">
        <v>2</v>
      </c>
      <c r="J710">
        <v>13</v>
      </c>
      <c r="K710">
        <v>37</v>
      </c>
      <c r="L710">
        <v>37</v>
      </c>
      <c r="M710">
        <v>2</v>
      </c>
      <c r="N710" t="s">
        <v>119</v>
      </c>
      <c r="O710" t="s">
        <v>42</v>
      </c>
      <c r="P710" t="s">
        <v>66</v>
      </c>
      <c r="Q710" t="s">
        <v>67</v>
      </c>
      <c r="R710" t="s">
        <v>80</v>
      </c>
      <c r="S710" t="s">
        <v>81</v>
      </c>
      <c r="T710" t="s">
        <v>120</v>
      </c>
      <c r="U710">
        <v>5</v>
      </c>
      <c r="V710" t="s">
        <v>82</v>
      </c>
      <c r="W710" t="s">
        <v>189</v>
      </c>
      <c r="X710" t="s">
        <v>233</v>
      </c>
      <c r="Y710">
        <v>2</v>
      </c>
      <c r="Z710">
        <v>3</v>
      </c>
      <c r="AA710">
        <v>44.1</v>
      </c>
      <c r="AB710">
        <v>1.6240000000000001</v>
      </c>
      <c r="AC710" t="s">
        <v>233</v>
      </c>
      <c r="AD710">
        <v>4</v>
      </c>
      <c r="AE710">
        <v>4</v>
      </c>
      <c r="AF710">
        <v>0</v>
      </c>
      <c r="AG710">
        <v>1.8260000000000001</v>
      </c>
      <c r="AH710">
        <v>0.433</v>
      </c>
      <c r="AI710">
        <v>1.627</v>
      </c>
    </row>
    <row r="711" spans="1:35" x14ac:dyDescent="0.35">
      <c r="A711">
        <v>202</v>
      </c>
      <c r="B711">
        <v>202</v>
      </c>
      <c r="C711" t="s">
        <v>38</v>
      </c>
      <c r="D711" t="s">
        <v>39</v>
      </c>
      <c r="E711">
        <v>4</v>
      </c>
      <c r="F711" t="s">
        <v>373</v>
      </c>
      <c r="G711">
        <v>4</v>
      </c>
      <c r="H711">
        <v>12</v>
      </c>
      <c r="I711">
        <v>2</v>
      </c>
      <c r="J711">
        <v>14</v>
      </c>
      <c r="K711">
        <v>46</v>
      </c>
      <c r="L711">
        <v>46</v>
      </c>
      <c r="M711">
        <v>2</v>
      </c>
      <c r="N711" t="s">
        <v>115</v>
      </c>
      <c r="O711" t="s">
        <v>42</v>
      </c>
      <c r="P711" t="s">
        <v>84</v>
      </c>
      <c r="Q711" t="s">
        <v>85</v>
      </c>
      <c r="R711" t="s">
        <v>52</v>
      </c>
      <c r="S711" t="s">
        <v>53</v>
      </c>
      <c r="T711" t="s">
        <v>116</v>
      </c>
      <c r="U711">
        <v>2</v>
      </c>
      <c r="V711" t="s">
        <v>54</v>
      </c>
      <c r="W711" t="s">
        <v>155</v>
      </c>
      <c r="X711" t="s">
        <v>245</v>
      </c>
      <c r="Y711">
        <v>2</v>
      </c>
      <c r="Z711">
        <v>3</v>
      </c>
      <c r="AA711">
        <v>44.1</v>
      </c>
      <c r="AB711">
        <v>1.956</v>
      </c>
      <c r="AC711" t="s">
        <v>54</v>
      </c>
      <c r="AD711">
        <v>3</v>
      </c>
      <c r="AE711">
        <v>1</v>
      </c>
      <c r="AF711">
        <v>0</v>
      </c>
      <c r="AG711">
        <v>3.5030000000000001</v>
      </c>
      <c r="AH711">
        <v>3.3000000000000002E-2</v>
      </c>
      <c r="AI711">
        <v>1.956</v>
      </c>
    </row>
    <row r="712" spans="1:35" x14ac:dyDescent="0.35">
      <c r="A712">
        <v>202</v>
      </c>
      <c r="B712">
        <v>202</v>
      </c>
      <c r="C712" t="s">
        <v>38</v>
      </c>
      <c r="D712" t="s">
        <v>39</v>
      </c>
      <c r="E712">
        <v>4</v>
      </c>
      <c r="F712" t="s">
        <v>373</v>
      </c>
      <c r="G712">
        <v>4</v>
      </c>
      <c r="H712">
        <v>12</v>
      </c>
      <c r="I712">
        <v>2</v>
      </c>
      <c r="J712">
        <v>15</v>
      </c>
      <c r="K712">
        <v>11</v>
      </c>
      <c r="L712">
        <v>11</v>
      </c>
      <c r="M712">
        <v>1</v>
      </c>
      <c r="N712" t="s">
        <v>77</v>
      </c>
      <c r="O712" t="s">
        <v>42</v>
      </c>
      <c r="P712" t="s">
        <v>78</v>
      </c>
      <c r="Q712" t="s">
        <v>79</v>
      </c>
      <c r="R712" t="s">
        <v>80</v>
      </c>
      <c r="S712" t="s">
        <v>81</v>
      </c>
      <c r="T712" t="s">
        <v>82</v>
      </c>
      <c r="U712">
        <v>4</v>
      </c>
      <c r="V712" t="s">
        <v>96</v>
      </c>
      <c r="W712" t="s">
        <v>173</v>
      </c>
      <c r="X712" t="s">
        <v>222</v>
      </c>
      <c r="Y712">
        <v>1</v>
      </c>
      <c r="Z712">
        <v>3</v>
      </c>
      <c r="AA712">
        <v>44.1</v>
      </c>
      <c r="AB712">
        <v>1.226</v>
      </c>
      <c r="AC712" t="s">
        <v>96</v>
      </c>
      <c r="AD712">
        <v>2</v>
      </c>
      <c r="AE712">
        <v>5</v>
      </c>
      <c r="AF712">
        <v>0</v>
      </c>
      <c r="AG712">
        <v>0.83699999999999997</v>
      </c>
      <c r="AH712">
        <v>0.46600000000000003</v>
      </c>
      <c r="AI712">
        <v>1.224</v>
      </c>
    </row>
    <row r="713" spans="1:35" x14ac:dyDescent="0.35">
      <c r="A713">
        <v>202</v>
      </c>
      <c r="B713">
        <v>202</v>
      </c>
      <c r="C713" t="s">
        <v>38</v>
      </c>
      <c r="D713" t="s">
        <v>39</v>
      </c>
      <c r="E713">
        <v>4</v>
      </c>
      <c r="F713" t="s">
        <v>373</v>
      </c>
      <c r="G713">
        <v>4</v>
      </c>
      <c r="H713">
        <v>12</v>
      </c>
      <c r="I713">
        <v>2</v>
      </c>
      <c r="J713">
        <v>16</v>
      </c>
      <c r="K713">
        <v>39</v>
      </c>
      <c r="L713">
        <v>39</v>
      </c>
      <c r="M713">
        <v>2</v>
      </c>
      <c r="N713" t="s">
        <v>73</v>
      </c>
      <c r="O713" t="s">
        <v>42</v>
      </c>
      <c r="P713" t="s">
        <v>74</v>
      </c>
      <c r="Q713" t="s">
        <v>75</v>
      </c>
      <c r="R713" t="s">
        <v>45</v>
      </c>
      <c r="S713" t="s">
        <v>46</v>
      </c>
      <c r="T713" t="s">
        <v>76</v>
      </c>
      <c r="U713">
        <v>2</v>
      </c>
      <c r="V713" t="s">
        <v>110</v>
      </c>
      <c r="W713" t="s">
        <v>151</v>
      </c>
      <c r="X713" t="s">
        <v>253</v>
      </c>
      <c r="Y713">
        <v>2</v>
      </c>
      <c r="Z713">
        <v>3</v>
      </c>
      <c r="AA713">
        <v>44.1</v>
      </c>
      <c r="AB713">
        <v>1.4970000000000001</v>
      </c>
      <c r="AC713" t="s">
        <v>253</v>
      </c>
      <c r="AD713">
        <v>4</v>
      </c>
      <c r="AE713">
        <v>1</v>
      </c>
      <c r="AF713">
        <v>0</v>
      </c>
      <c r="AG713">
        <v>1.74</v>
      </c>
      <c r="AH713">
        <v>0.36599999999999999</v>
      </c>
      <c r="AI713">
        <v>1.496</v>
      </c>
    </row>
    <row r="714" spans="1:35" x14ac:dyDescent="0.35">
      <c r="A714">
        <v>202</v>
      </c>
      <c r="B714">
        <v>202</v>
      </c>
      <c r="C714" t="s">
        <v>38</v>
      </c>
      <c r="D714" t="s">
        <v>39</v>
      </c>
      <c r="E714">
        <v>4</v>
      </c>
      <c r="F714" t="s">
        <v>373</v>
      </c>
      <c r="G714">
        <v>4</v>
      </c>
      <c r="H714">
        <v>12</v>
      </c>
      <c r="I714">
        <v>2</v>
      </c>
      <c r="J714">
        <v>17</v>
      </c>
      <c r="K714">
        <v>7</v>
      </c>
      <c r="L714">
        <v>7</v>
      </c>
      <c r="M714">
        <v>1</v>
      </c>
      <c r="N714" t="s">
        <v>41</v>
      </c>
      <c r="O714" t="s">
        <v>42</v>
      </c>
      <c r="P714" t="s">
        <v>43</v>
      </c>
      <c r="Q714" t="s">
        <v>44</v>
      </c>
      <c r="R714" t="s">
        <v>45</v>
      </c>
      <c r="S714" t="s">
        <v>46</v>
      </c>
      <c r="T714" t="s">
        <v>47</v>
      </c>
      <c r="U714">
        <v>2</v>
      </c>
      <c r="V714" t="s">
        <v>58</v>
      </c>
      <c r="W714" t="s">
        <v>261</v>
      </c>
      <c r="X714" t="s">
        <v>165</v>
      </c>
      <c r="Y714">
        <v>2</v>
      </c>
      <c r="Z714">
        <v>3</v>
      </c>
      <c r="AA714">
        <v>44.1</v>
      </c>
      <c r="AB714">
        <v>1.42</v>
      </c>
      <c r="AC714" t="s">
        <v>47</v>
      </c>
      <c r="AD714">
        <v>1</v>
      </c>
      <c r="AE714">
        <v>2</v>
      </c>
      <c r="AF714">
        <v>1</v>
      </c>
      <c r="AG714">
        <v>1.0189999999999999</v>
      </c>
      <c r="AH714">
        <v>0.45</v>
      </c>
      <c r="AI714">
        <v>1.4119999999999999</v>
      </c>
    </row>
    <row r="715" spans="1:35" x14ac:dyDescent="0.35">
      <c r="A715">
        <v>202</v>
      </c>
      <c r="B715">
        <v>202</v>
      </c>
      <c r="C715" t="s">
        <v>38</v>
      </c>
      <c r="D715" t="s">
        <v>39</v>
      </c>
      <c r="E715">
        <v>4</v>
      </c>
      <c r="F715" t="s">
        <v>373</v>
      </c>
      <c r="G715">
        <v>4</v>
      </c>
      <c r="H715">
        <v>12</v>
      </c>
      <c r="I715">
        <v>2</v>
      </c>
      <c r="J715">
        <v>18</v>
      </c>
      <c r="K715">
        <v>38</v>
      </c>
      <c r="L715">
        <v>38</v>
      </c>
      <c r="M715">
        <v>2</v>
      </c>
      <c r="N715" t="s">
        <v>65</v>
      </c>
      <c r="O715" t="s">
        <v>42</v>
      </c>
      <c r="P715" t="s">
        <v>66</v>
      </c>
      <c r="Q715" t="s">
        <v>67</v>
      </c>
      <c r="R715" t="s">
        <v>62</v>
      </c>
      <c r="S715" t="s">
        <v>63</v>
      </c>
      <c r="T715" t="s">
        <v>68</v>
      </c>
      <c r="U715">
        <v>5</v>
      </c>
      <c r="V715" t="s">
        <v>120</v>
      </c>
      <c r="W715" t="s">
        <v>128</v>
      </c>
      <c r="X715" t="s">
        <v>238</v>
      </c>
      <c r="Y715">
        <v>1</v>
      </c>
      <c r="Z715">
        <v>3</v>
      </c>
      <c r="AA715">
        <v>44.1</v>
      </c>
      <c r="AB715">
        <v>1.575</v>
      </c>
      <c r="AC715" t="s">
        <v>238</v>
      </c>
      <c r="AD715">
        <v>4</v>
      </c>
      <c r="AE715">
        <v>2</v>
      </c>
      <c r="AF715">
        <v>0</v>
      </c>
      <c r="AG715">
        <v>2.5569999999999999</v>
      </c>
      <c r="AH715">
        <v>0.25</v>
      </c>
      <c r="AI715">
        <v>1.573</v>
      </c>
    </row>
    <row r="716" spans="1:35" x14ac:dyDescent="0.35">
      <c r="A716">
        <v>202</v>
      </c>
      <c r="B716">
        <v>202</v>
      </c>
      <c r="C716" t="s">
        <v>38</v>
      </c>
      <c r="D716" t="s">
        <v>39</v>
      </c>
      <c r="E716">
        <v>4</v>
      </c>
      <c r="F716" t="s">
        <v>373</v>
      </c>
      <c r="G716">
        <v>4</v>
      </c>
      <c r="H716">
        <v>12</v>
      </c>
      <c r="I716">
        <v>2</v>
      </c>
      <c r="J716">
        <v>19</v>
      </c>
      <c r="K716">
        <v>6</v>
      </c>
      <c r="L716">
        <v>6</v>
      </c>
      <c r="M716">
        <v>1</v>
      </c>
      <c r="N716" t="s">
        <v>89</v>
      </c>
      <c r="O716" t="s">
        <v>42</v>
      </c>
      <c r="P716" t="s">
        <v>60</v>
      </c>
      <c r="Q716" t="s">
        <v>61</v>
      </c>
      <c r="R716" t="s">
        <v>52</v>
      </c>
      <c r="S716" t="s">
        <v>53</v>
      </c>
      <c r="T716" t="s">
        <v>90</v>
      </c>
      <c r="U716">
        <v>4</v>
      </c>
      <c r="V716" t="s">
        <v>118</v>
      </c>
      <c r="W716" t="s">
        <v>247</v>
      </c>
      <c r="X716" t="s">
        <v>193</v>
      </c>
      <c r="Y716">
        <v>2</v>
      </c>
      <c r="Z716">
        <v>3</v>
      </c>
      <c r="AA716">
        <v>44.1</v>
      </c>
      <c r="AB716">
        <v>1.397</v>
      </c>
      <c r="AC716" t="s">
        <v>90</v>
      </c>
      <c r="AD716">
        <v>1</v>
      </c>
      <c r="AE716">
        <v>4</v>
      </c>
      <c r="AF716">
        <v>1</v>
      </c>
      <c r="AG716">
        <v>1.5049999999999999</v>
      </c>
      <c r="AH716">
        <v>0.316</v>
      </c>
      <c r="AI716">
        <v>1.399</v>
      </c>
    </row>
    <row r="717" spans="1:35" x14ac:dyDescent="0.35">
      <c r="A717">
        <v>202</v>
      </c>
      <c r="B717">
        <v>202</v>
      </c>
      <c r="C717" t="s">
        <v>38</v>
      </c>
      <c r="D717" t="s">
        <v>39</v>
      </c>
      <c r="E717">
        <v>4</v>
      </c>
      <c r="F717" t="s">
        <v>373</v>
      </c>
      <c r="G717">
        <v>4</v>
      </c>
      <c r="H717">
        <v>12</v>
      </c>
      <c r="I717">
        <v>2</v>
      </c>
      <c r="J717">
        <v>20</v>
      </c>
      <c r="K717">
        <v>12</v>
      </c>
      <c r="L717">
        <v>12</v>
      </c>
      <c r="M717">
        <v>1</v>
      </c>
      <c r="N717" t="s">
        <v>95</v>
      </c>
      <c r="O717" t="s">
        <v>42</v>
      </c>
      <c r="P717" t="s">
        <v>78</v>
      </c>
      <c r="Q717" t="s">
        <v>79</v>
      </c>
      <c r="R717" t="s">
        <v>52</v>
      </c>
      <c r="S717" t="s">
        <v>53</v>
      </c>
      <c r="T717" t="s">
        <v>96</v>
      </c>
      <c r="U717">
        <v>2</v>
      </c>
      <c r="V717" t="s">
        <v>106</v>
      </c>
      <c r="W717" t="s">
        <v>159</v>
      </c>
      <c r="X717" t="s">
        <v>228</v>
      </c>
      <c r="Y717">
        <v>2</v>
      </c>
      <c r="Z717">
        <v>3</v>
      </c>
      <c r="AA717">
        <v>44.1</v>
      </c>
      <c r="AB717">
        <v>1.2649999999999999</v>
      </c>
      <c r="AC717" t="s">
        <v>159</v>
      </c>
      <c r="AD717">
        <v>4</v>
      </c>
      <c r="AE717">
        <v>5</v>
      </c>
      <c r="AF717">
        <v>0</v>
      </c>
      <c r="AG717">
        <v>0.77200000000000002</v>
      </c>
      <c r="AH717">
        <v>0.216</v>
      </c>
      <c r="AI717">
        <v>1.262</v>
      </c>
    </row>
    <row r="718" spans="1:35" x14ac:dyDescent="0.35">
      <c r="A718">
        <v>202</v>
      </c>
      <c r="B718">
        <v>202</v>
      </c>
      <c r="C718" t="s">
        <v>38</v>
      </c>
      <c r="D718" t="s">
        <v>39</v>
      </c>
      <c r="E718">
        <v>4</v>
      </c>
      <c r="F718" t="s">
        <v>373</v>
      </c>
      <c r="G718">
        <v>4</v>
      </c>
      <c r="H718">
        <v>12</v>
      </c>
      <c r="I718">
        <v>2</v>
      </c>
      <c r="J718">
        <v>21</v>
      </c>
      <c r="K718">
        <v>10</v>
      </c>
      <c r="L718">
        <v>10</v>
      </c>
      <c r="M718">
        <v>1</v>
      </c>
      <c r="N718" t="s">
        <v>107</v>
      </c>
      <c r="O718" t="s">
        <v>42</v>
      </c>
      <c r="P718" t="s">
        <v>56</v>
      </c>
      <c r="Q718" t="s">
        <v>57</v>
      </c>
      <c r="R718" t="s">
        <v>62</v>
      </c>
      <c r="S718" t="s">
        <v>63</v>
      </c>
      <c r="T718" t="s">
        <v>108</v>
      </c>
      <c r="U718">
        <v>4</v>
      </c>
      <c r="V718" t="s">
        <v>86</v>
      </c>
      <c r="W718" t="s">
        <v>169</v>
      </c>
      <c r="X718" t="s">
        <v>204</v>
      </c>
      <c r="Y718">
        <v>2</v>
      </c>
      <c r="Z718">
        <v>3</v>
      </c>
      <c r="AA718">
        <v>44.1</v>
      </c>
      <c r="AB718">
        <v>1.3540000000000001</v>
      </c>
      <c r="AC718" t="s">
        <v>108</v>
      </c>
      <c r="AD718">
        <v>1</v>
      </c>
      <c r="AE718">
        <v>4</v>
      </c>
      <c r="AF718">
        <v>1</v>
      </c>
      <c r="AG718">
        <v>1.734</v>
      </c>
      <c r="AH718">
        <v>0.13300000000000001</v>
      </c>
      <c r="AI718">
        <v>1.357</v>
      </c>
    </row>
    <row r="719" spans="1:35" x14ac:dyDescent="0.35">
      <c r="A719">
        <v>202</v>
      </c>
      <c r="B719">
        <v>202</v>
      </c>
      <c r="C719" t="s">
        <v>38</v>
      </c>
      <c r="D719" t="s">
        <v>39</v>
      </c>
      <c r="E719">
        <v>4</v>
      </c>
      <c r="F719" t="s">
        <v>373</v>
      </c>
      <c r="G719">
        <v>4</v>
      </c>
      <c r="H719">
        <v>12</v>
      </c>
      <c r="I719">
        <v>2</v>
      </c>
      <c r="J719">
        <v>22</v>
      </c>
      <c r="K719">
        <v>43</v>
      </c>
      <c r="L719">
        <v>43</v>
      </c>
      <c r="M719">
        <v>2</v>
      </c>
      <c r="N719" t="s">
        <v>111</v>
      </c>
      <c r="O719" t="s">
        <v>42</v>
      </c>
      <c r="P719" t="s">
        <v>92</v>
      </c>
      <c r="Q719" t="s">
        <v>93</v>
      </c>
      <c r="R719" t="s">
        <v>80</v>
      </c>
      <c r="S719" t="s">
        <v>81</v>
      </c>
      <c r="T719" t="s">
        <v>112</v>
      </c>
      <c r="U719">
        <v>2</v>
      </c>
      <c r="V719" t="s">
        <v>94</v>
      </c>
      <c r="W719" t="s">
        <v>259</v>
      </c>
      <c r="X719" t="s">
        <v>191</v>
      </c>
      <c r="Y719">
        <v>1</v>
      </c>
      <c r="Z719">
        <v>3</v>
      </c>
      <c r="AA719">
        <v>44.1</v>
      </c>
      <c r="AB719">
        <v>1.4570000000000001</v>
      </c>
      <c r="AC719" t="s">
        <v>94</v>
      </c>
      <c r="AD719">
        <v>2</v>
      </c>
      <c r="AE719">
        <v>5</v>
      </c>
      <c r="AF719">
        <v>0</v>
      </c>
      <c r="AG719">
        <v>1.927</v>
      </c>
      <c r="AH719">
        <v>0.35</v>
      </c>
      <c r="AI719">
        <v>1.456</v>
      </c>
    </row>
    <row r="720" spans="1:35" x14ac:dyDescent="0.35">
      <c r="A720">
        <v>202</v>
      </c>
      <c r="B720">
        <v>202</v>
      </c>
      <c r="C720" t="s">
        <v>38</v>
      </c>
      <c r="D720" t="s">
        <v>39</v>
      </c>
      <c r="E720">
        <v>4</v>
      </c>
      <c r="F720" t="s">
        <v>373</v>
      </c>
      <c r="G720">
        <v>4</v>
      </c>
      <c r="H720">
        <v>12</v>
      </c>
      <c r="I720">
        <v>2</v>
      </c>
      <c r="J720">
        <v>23</v>
      </c>
      <c r="K720">
        <v>48</v>
      </c>
      <c r="L720">
        <v>48</v>
      </c>
      <c r="M720">
        <v>2</v>
      </c>
      <c r="N720" t="s">
        <v>49</v>
      </c>
      <c r="O720" t="s">
        <v>42</v>
      </c>
      <c r="P720" t="s">
        <v>50</v>
      </c>
      <c r="Q720" t="s">
        <v>51</v>
      </c>
      <c r="R720" t="s">
        <v>52</v>
      </c>
      <c r="S720" t="s">
        <v>53</v>
      </c>
      <c r="T720" t="s">
        <v>54</v>
      </c>
      <c r="U720">
        <v>2</v>
      </c>
      <c r="V720" t="s">
        <v>88</v>
      </c>
      <c r="W720" t="s">
        <v>241</v>
      </c>
      <c r="X720" t="s">
        <v>171</v>
      </c>
      <c r="Y720">
        <v>1</v>
      </c>
      <c r="Z720">
        <v>3</v>
      </c>
      <c r="AA720">
        <v>44.1</v>
      </c>
      <c r="AB720">
        <v>1.2949999999999999</v>
      </c>
      <c r="AC720" t="s">
        <v>88</v>
      </c>
      <c r="AD720">
        <v>2</v>
      </c>
      <c r="AE720">
        <v>5</v>
      </c>
      <c r="AF720">
        <v>0</v>
      </c>
      <c r="AG720">
        <v>1.827</v>
      </c>
      <c r="AH720">
        <v>0.36599999999999999</v>
      </c>
      <c r="AI720">
        <v>1.292</v>
      </c>
    </row>
    <row r="721" spans="1:35" x14ac:dyDescent="0.35">
      <c r="A721">
        <v>202</v>
      </c>
      <c r="B721">
        <v>202</v>
      </c>
      <c r="C721" t="s">
        <v>38</v>
      </c>
      <c r="D721" t="s">
        <v>39</v>
      </c>
      <c r="E721">
        <v>4</v>
      </c>
      <c r="F721" t="s">
        <v>373</v>
      </c>
      <c r="G721">
        <v>4</v>
      </c>
      <c r="H721">
        <v>12</v>
      </c>
      <c r="I721">
        <v>2</v>
      </c>
      <c r="J721">
        <v>24</v>
      </c>
      <c r="K721">
        <v>42</v>
      </c>
      <c r="L721">
        <v>42</v>
      </c>
      <c r="M721">
        <v>2</v>
      </c>
      <c r="N721" t="s">
        <v>113</v>
      </c>
      <c r="O721" t="s">
        <v>42</v>
      </c>
      <c r="P721" t="s">
        <v>102</v>
      </c>
      <c r="Q721" t="s">
        <v>103</v>
      </c>
      <c r="R721" t="s">
        <v>80</v>
      </c>
      <c r="S721" t="s">
        <v>81</v>
      </c>
      <c r="T721" t="s">
        <v>114</v>
      </c>
      <c r="U721">
        <v>4</v>
      </c>
      <c r="V721" t="s">
        <v>122</v>
      </c>
      <c r="W721" t="s">
        <v>255</v>
      </c>
      <c r="X721" t="s">
        <v>187</v>
      </c>
      <c r="Y721">
        <v>2</v>
      </c>
      <c r="Z721">
        <v>3</v>
      </c>
      <c r="AA721">
        <v>44.1</v>
      </c>
      <c r="AB721">
        <v>1.5580000000000001</v>
      </c>
      <c r="AC721" t="s">
        <v>114</v>
      </c>
      <c r="AD721">
        <v>1</v>
      </c>
      <c r="AE721">
        <v>4</v>
      </c>
      <c r="AF721">
        <v>1</v>
      </c>
      <c r="AG721">
        <v>1.3939999999999999</v>
      </c>
      <c r="AH721">
        <v>1.9330000000000001</v>
      </c>
      <c r="AI721">
        <v>1.552</v>
      </c>
    </row>
    <row r="722" spans="1:35" x14ac:dyDescent="0.35">
      <c r="A722">
        <v>202</v>
      </c>
      <c r="B722">
        <v>202</v>
      </c>
      <c r="C722" t="s">
        <v>38</v>
      </c>
      <c r="D722" t="s">
        <v>39</v>
      </c>
      <c r="E722">
        <v>4</v>
      </c>
      <c r="F722" t="s">
        <v>373</v>
      </c>
      <c r="G722">
        <v>4</v>
      </c>
      <c r="H722">
        <v>12</v>
      </c>
      <c r="I722">
        <v>2</v>
      </c>
      <c r="J722">
        <v>25</v>
      </c>
      <c r="K722">
        <v>18</v>
      </c>
      <c r="L722">
        <v>18</v>
      </c>
      <c r="M722">
        <v>1</v>
      </c>
      <c r="N722" t="s">
        <v>174</v>
      </c>
      <c r="O722" t="s">
        <v>124</v>
      </c>
      <c r="P722" t="s">
        <v>153</v>
      </c>
      <c r="Q722" t="s">
        <v>154</v>
      </c>
      <c r="R722" t="s">
        <v>150</v>
      </c>
      <c r="S722" t="s">
        <v>53</v>
      </c>
      <c r="T722" t="s">
        <v>175</v>
      </c>
      <c r="U722">
        <v>2</v>
      </c>
      <c r="V722" t="s">
        <v>151</v>
      </c>
      <c r="W722" t="s">
        <v>64</v>
      </c>
      <c r="X722" t="s">
        <v>259</v>
      </c>
      <c r="Y722">
        <v>2</v>
      </c>
      <c r="Z722">
        <v>3</v>
      </c>
      <c r="AA722">
        <v>44.1</v>
      </c>
      <c r="AB722">
        <v>1.3360000000000001</v>
      </c>
      <c r="AC722" t="s">
        <v>175</v>
      </c>
      <c r="AD722">
        <v>1</v>
      </c>
      <c r="AE722">
        <v>2</v>
      </c>
      <c r="AF722">
        <v>1</v>
      </c>
      <c r="AG722">
        <v>0.82</v>
      </c>
      <c r="AH722">
        <v>0.316</v>
      </c>
      <c r="AI722">
        <v>1.3340000000000001</v>
      </c>
    </row>
    <row r="723" spans="1:35" x14ac:dyDescent="0.35">
      <c r="A723">
        <v>202</v>
      </c>
      <c r="B723">
        <v>202</v>
      </c>
      <c r="C723" t="s">
        <v>38</v>
      </c>
      <c r="D723" t="s">
        <v>39</v>
      </c>
      <c r="E723">
        <v>4</v>
      </c>
      <c r="F723" t="s">
        <v>373</v>
      </c>
      <c r="G723">
        <v>4</v>
      </c>
      <c r="H723">
        <v>12</v>
      </c>
      <c r="I723">
        <v>2</v>
      </c>
      <c r="J723">
        <v>26</v>
      </c>
      <c r="K723">
        <v>60</v>
      </c>
      <c r="L723">
        <v>60</v>
      </c>
      <c r="M723">
        <v>2</v>
      </c>
      <c r="N723" t="s">
        <v>196</v>
      </c>
      <c r="O723" t="s">
        <v>124</v>
      </c>
      <c r="P723" t="s">
        <v>185</v>
      </c>
      <c r="Q723" t="s">
        <v>186</v>
      </c>
      <c r="R723" t="s">
        <v>150</v>
      </c>
      <c r="S723" t="s">
        <v>53</v>
      </c>
      <c r="T723" t="s">
        <v>197</v>
      </c>
      <c r="U723">
        <v>2</v>
      </c>
      <c r="V723" t="s">
        <v>187</v>
      </c>
      <c r="W723" t="s">
        <v>210</v>
      </c>
      <c r="X723" t="s">
        <v>120</v>
      </c>
      <c r="Y723">
        <v>1</v>
      </c>
      <c r="Z723">
        <v>3</v>
      </c>
      <c r="AA723">
        <v>44.1</v>
      </c>
      <c r="AB723">
        <v>1.3839999999999999</v>
      </c>
      <c r="AC723" t="s">
        <v>197</v>
      </c>
      <c r="AD723">
        <v>1</v>
      </c>
      <c r="AE723">
        <v>2</v>
      </c>
      <c r="AF723">
        <v>1</v>
      </c>
      <c r="AG723">
        <v>1.4139999999999999</v>
      </c>
      <c r="AH723">
        <v>8.3000000000000004E-2</v>
      </c>
      <c r="AI723">
        <v>1.3819999999999999</v>
      </c>
    </row>
    <row r="724" spans="1:35" x14ac:dyDescent="0.35">
      <c r="A724">
        <v>202</v>
      </c>
      <c r="B724">
        <v>202</v>
      </c>
      <c r="C724" t="s">
        <v>38</v>
      </c>
      <c r="D724" t="s">
        <v>39</v>
      </c>
      <c r="E724">
        <v>4</v>
      </c>
      <c r="F724" t="s">
        <v>373</v>
      </c>
      <c r="G724">
        <v>4</v>
      </c>
      <c r="H724">
        <v>12</v>
      </c>
      <c r="I724">
        <v>2</v>
      </c>
      <c r="J724">
        <v>27</v>
      </c>
      <c r="K724">
        <v>57</v>
      </c>
      <c r="L724">
        <v>57</v>
      </c>
      <c r="M724">
        <v>2</v>
      </c>
      <c r="N724" t="s">
        <v>180</v>
      </c>
      <c r="O724" t="s">
        <v>124</v>
      </c>
      <c r="P724" t="s">
        <v>181</v>
      </c>
      <c r="Q724" t="s">
        <v>182</v>
      </c>
      <c r="R724" t="s">
        <v>147</v>
      </c>
      <c r="S724" t="s">
        <v>63</v>
      </c>
      <c r="T724" t="s">
        <v>183</v>
      </c>
      <c r="U724">
        <v>4</v>
      </c>
      <c r="V724" t="s">
        <v>191</v>
      </c>
      <c r="W724" t="s">
        <v>207</v>
      </c>
      <c r="X724" t="s">
        <v>76</v>
      </c>
      <c r="Y724">
        <v>1</v>
      </c>
      <c r="Z724">
        <v>3</v>
      </c>
      <c r="AA724">
        <v>44.1</v>
      </c>
      <c r="AB724">
        <v>1.196</v>
      </c>
      <c r="AC724" t="s">
        <v>183</v>
      </c>
      <c r="AD724">
        <v>1</v>
      </c>
      <c r="AE724">
        <v>4</v>
      </c>
      <c r="AF724">
        <v>1</v>
      </c>
      <c r="AG724">
        <v>1.18</v>
      </c>
      <c r="AH724">
        <v>0.19800000000000001</v>
      </c>
      <c r="AI724">
        <v>1.1990000000000001</v>
      </c>
    </row>
    <row r="725" spans="1:35" x14ac:dyDescent="0.35">
      <c r="A725">
        <v>202</v>
      </c>
      <c r="B725">
        <v>202</v>
      </c>
      <c r="C725" t="s">
        <v>38</v>
      </c>
      <c r="D725" t="s">
        <v>39</v>
      </c>
      <c r="E725">
        <v>4</v>
      </c>
      <c r="F725" t="s">
        <v>373</v>
      </c>
      <c r="G725">
        <v>4</v>
      </c>
      <c r="H725">
        <v>12</v>
      </c>
      <c r="I725">
        <v>2</v>
      </c>
      <c r="J725">
        <v>28</v>
      </c>
      <c r="K725">
        <v>22</v>
      </c>
      <c r="L725">
        <v>22</v>
      </c>
      <c r="M725">
        <v>1</v>
      </c>
      <c r="N725" t="s">
        <v>146</v>
      </c>
      <c r="O725" t="s">
        <v>124</v>
      </c>
      <c r="P725" t="s">
        <v>125</v>
      </c>
      <c r="Q725" t="s">
        <v>126</v>
      </c>
      <c r="R725" t="s">
        <v>147</v>
      </c>
      <c r="S725" t="s">
        <v>63</v>
      </c>
      <c r="T725" t="s">
        <v>148</v>
      </c>
      <c r="U725">
        <v>2</v>
      </c>
      <c r="V725" t="s">
        <v>161</v>
      </c>
      <c r="W725" t="s">
        <v>118</v>
      </c>
      <c r="X725" t="s">
        <v>225</v>
      </c>
      <c r="Y725">
        <v>2</v>
      </c>
      <c r="Z725">
        <v>3</v>
      </c>
      <c r="AA725">
        <v>44.1</v>
      </c>
      <c r="AB725">
        <v>1.4470000000000001</v>
      </c>
      <c r="AC725" t="s">
        <v>148</v>
      </c>
      <c r="AD725">
        <v>1</v>
      </c>
      <c r="AE725">
        <v>2</v>
      </c>
      <c r="AF725">
        <v>1</v>
      </c>
      <c r="AG725">
        <v>2.2469999999999999</v>
      </c>
      <c r="AH725">
        <v>0.33300000000000002</v>
      </c>
      <c r="AI725">
        <v>1.4430000000000001</v>
      </c>
    </row>
    <row r="726" spans="1:35" x14ac:dyDescent="0.35">
      <c r="A726">
        <v>202</v>
      </c>
      <c r="B726">
        <v>202</v>
      </c>
      <c r="C726" t="s">
        <v>38</v>
      </c>
      <c r="D726" t="s">
        <v>39</v>
      </c>
      <c r="E726">
        <v>4</v>
      </c>
      <c r="F726" t="s">
        <v>373</v>
      </c>
      <c r="G726">
        <v>4</v>
      </c>
      <c r="H726">
        <v>12</v>
      </c>
      <c r="I726">
        <v>2</v>
      </c>
      <c r="J726">
        <v>29</v>
      </c>
      <c r="K726">
        <v>49</v>
      </c>
      <c r="L726">
        <v>49</v>
      </c>
      <c r="M726">
        <v>2</v>
      </c>
      <c r="N726" t="s">
        <v>129</v>
      </c>
      <c r="O726" t="s">
        <v>124</v>
      </c>
      <c r="P726" t="s">
        <v>130</v>
      </c>
      <c r="Q726" t="s">
        <v>131</v>
      </c>
      <c r="R726" t="s">
        <v>132</v>
      </c>
      <c r="S726" t="s">
        <v>81</v>
      </c>
      <c r="T726" t="s">
        <v>133</v>
      </c>
      <c r="U726">
        <v>5</v>
      </c>
      <c r="V726" t="s">
        <v>193</v>
      </c>
      <c r="W726" t="s">
        <v>204</v>
      </c>
      <c r="X726" t="s">
        <v>96</v>
      </c>
      <c r="Y726">
        <v>1</v>
      </c>
      <c r="Z726">
        <v>3</v>
      </c>
      <c r="AA726">
        <v>44.1</v>
      </c>
      <c r="AB726">
        <v>1.32</v>
      </c>
      <c r="AC726" t="s">
        <v>133</v>
      </c>
      <c r="AD726">
        <v>1</v>
      </c>
      <c r="AE726">
        <v>5</v>
      </c>
      <c r="AF726">
        <v>1</v>
      </c>
      <c r="AG726">
        <v>2.073</v>
      </c>
      <c r="AH726">
        <v>3.0339999999999998</v>
      </c>
      <c r="AI726">
        <v>1.31</v>
      </c>
    </row>
    <row r="727" spans="1:35" x14ac:dyDescent="0.35">
      <c r="A727">
        <v>202</v>
      </c>
      <c r="B727">
        <v>202</v>
      </c>
      <c r="C727" t="s">
        <v>38</v>
      </c>
      <c r="D727" t="s">
        <v>39</v>
      </c>
      <c r="E727">
        <v>4</v>
      </c>
      <c r="F727" t="s">
        <v>373</v>
      </c>
      <c r="G727">
        <v>4</v>
      </c>
      <c r="H727">
        <v>12</v>
      </c>
      <c r="I727">
        <v>2</v>
      </c>
      <c r="J727">
        <v>30</v>
      </c>
      <c r="K727">
        <v>16</v>
      </c>
      <c r="L727">
        <v>16</v>
      </c>
      <c r="M727">
        <v>1</v>
      </c>
      <c r="N727" t="s">
        <v>170</v>
      </c>
      <c r="O727" t="s">
        <v>124</v>
      </c>
      <c r="P727" t="s">
        <v>157</v>
      </c>
      <c r="Q727" t="s">
        <v>158</v>
      </c>
      <c r="R727" t="s">
        <v>147</v>
      </c>
      <c r="S727" t="s">
        <v>63</v>
      </c>
      <c r="T727" t="s">
        <v>171</v>
      </c>
      <c r="U727">
        <v>5</v>
      </c>
      <c r="V727" t="s">
        <v>183</v>
      </c>
      <c r="W727" t="s">
        <v>110</v>
      </c>
      <c r="X727" t="s">
        <v>261</v>
      </c>
      <c r="Y727">
        <v>2</v>
      </c>
      <c r="Z727">
        <v>3</v>
      </c>
      <c r="AA727">
        <v>44.1</v>
      </c>
      <c r="AB727">
        <v>1.216</v>
      </c>
      <c r="AC727" t="s">
        <v>183</v>
      </c>
      <c r="AD727">
        <v>3</v>
      </c>
      <c r="AE727">
        <v>1</v>
      </c>
      <c r="AF727">
        <v>0</v>
      </c>
      <c r="AG727">
        <v>1.831</v>
      </c>
      <c r="AH727">
        <v>0.9</v>
      </c>
      <c r="AI727">
        <v>1.212</v>
      </c>
    </row>
    <row r="728" spans="1:35" x14ac:dyDescent="0.35">
      <c r="A728">
        <v>202</v>
      </c>
      <c r="B728">
        <v>202</v>
      </c>
      <c r="C728" t="s">
        <v>38</v>
      </c>
      <c r="D728" t="s">
        <v>39</v>
      </c>
      <c r="E728">
        <v>4</v>
      </c>
      <c r="F728" t="s">
        <v>373</v>
      </c>
      <c r="G728">
        <v>4</v>
      </c>
      <c r="H728">
        <v>12</v>
      </c>
      <c r="I728">
        <v>2</v>
      </c>
      <c r="J728">
        <v>31</v>
      </c>
      <c r="K728">
        <v>52</v>
      </c>
      <c r="L728">
        <v>52</v>
      </c>
      <c r="M728">
        <v>2</v>
      </c>
      <c r="N728" t="s">
        <v>166</v>
      </c>
      <c r="O728" t="s">
        <v>124</v>
      </c>
      <c r="P728" t="s">
        <v>167</v>
      </c>
      <c r="Q728" t="s">
        <v>168</v>
      </c>
      <c r="R728" t="s">
        <v>150</v>
      </c>
      <c r="S728" t="s">
        <v>53</v>
      </c>
      <c r="T728" t="s">
        <v>169</v>
      </c>
      <c r="U728">
        <v>1</v>
      </c>
      <c r="V728" t="s">
        <v>195</v>
      </c>
      <c r="W728" t="s">
        <v>68</v>
      </c>
      <c r="X728" t="s">
        <v>243</v>
      </c>
      <c r="Y728">
        <v>1</v>
      </c>
      <c r="Z728">
        <v>3</v>
      </c>
      <c r="AA728">
        <v>44.1</v>
      </c>
      <c r="AB728">
        <v>1.2969999999999999</v>
      </c>
      <c r="AC728" t="s">
        <v>169</v>
      </c>
      <c r="AD728">
        <v>1</v>
      </c>
      <c r="AE728">
        <v>1</v>
      </c>
      <c r="AF728">
        <v>1</v>
      </c>
      <c r="AG728">
        <v>2.2229999999999999</v>
      </c>
      <c r="AH728">
        <v>0.13300000000000001</v>
      </c>
      <c r="AI728">
        <v>1.2929999999999999</v>
      </c>
    </row>
    <row r="729" spans="1:35" x14ac:dyDescent="0.35">
      <c r="A729">
        <v>202</v>
      </c>
      <c r="B729">
        <v>202</v>
      </c>
      <c r="C729" t="s">
        <v>38</v>
      </c>
      <c r="D729" t="s">
        <v>39</v>
      </c>
      <c r="E729">
        <v>4</v>
      </c>
      <c r="F729" t="s">
        <v>373</v>
      </c>
      <c r="G729">
        <v>4</v>
      </c>
      <c r="H729">
        <v>12</v>
      </c>
      <c r="I729">
        <v>2</v>
      </c>
      <c r="J729">
        <v>32</v>
      </c>
      <c r="K729">
        <v>54</v>
      </c>
      <c r="L729">
        <v>54</v>
      </c>
      <c r="M729">
        <v>2</v>
      </c>
      <c r="N729" t="s">
        <v>142</v>
      </c>
      <c r="O729" t="s">
        <v>124</v>
      </c>
      <c r="P729" t="s">
        <v>143</v>
      </c>
      <c r="Q729" t="s">
        <v>144</v>
      </c>
      <c r="R729" t="s">
        <v>132</v>
      </c>
      <c r="S729" t="s">
        <v>81</v>
      </c>
      <c r="T729" t="s">
        <v>145</v>
      </c>
      <c r="U729">
        <v>2</v>
      </c>
      <c r="V729" t="s">
        <v>133</v>
      </c>
      <c r="W729" t="s">
        <v>249</v>
      </c>
      <c r="X729" t="s">
        <v>88</v>
      </c>
      <c r="Y729">
        <v>2</v>
      </c>
      <c r="Z729">
        <v>3</v>
      </c>
      <c r="AA729">
        <v>44.1</v>
      </c>
      <c r="AB729">
        <v>1.407</v>
      </c>
      <c r="AC729" t="s">
        <v>249</v>
      </c>
      <c r="AD729">
        <v>4</v>
      </c>
      <c r="AE729">
        <v>1</v>
      </c>
      <c r="AF729">
        <v>0</v>
      </c>
      <c r="AG729">
        <v>1.825</v>
      </c>
      <c r="AH729">
        <v>0.28299999999999997</v>
      </c>
      <c r="AI729">
        <v>1.401</v>
      </c>
    </row>
    <row r="730" spans="1:35" x14ac:dyDescent="0.35">
      <c r="A730">
        <v>202</v>
      </c>
      <c r="B730">
        <v>202</v>
      </c>
      <c r="C730" t="s">
        <v>38</v>
      </c>
      <c r="D730" t="s">
        <v>39</v>
      </c>
      <c r="E730">
        <v>4</v>
      </c>
      <c r="F730" t="s">
        <v>373</v>
      </c>
      <c r="G730">
        <v>4</v>
      </c>
      <c r="H730">
        <v>12</v>
      </c>
      <c r="I730">
        <v>2</v>
      </c>
      <c r="J730">
        <v>33</v>
      </c>
      <c r="K730">
        <v>19</v>
      </c>
      <c r="L730">
        <v>19</v>
      </c>
      <c r="M730">
        <v>1</v>
      </c>
      <c r="N730" t="s">
        <v>134</v>
      </c>
      <c r="O730" t="s">
        <v>124</v>
      </c>
      <c r="P730" t="s">
        <v>135</v>
      </c>
      <c r="Q730" t="s">
        <v>136</v>
      </c>
      <c r="R730" t="s">
        <v>127</v>
      </c>
      <c r="S730" t="s">
        <v>46</v>
      </c>
      <c r="T730" t="s">
        <v>137</v>
      </c>
      <c r="U730">
        <v>1</v>
      </c>
      <c r="V730" t="s">
        <v>189</v>
      </c>
      <c r="W730" t="s">
        <v>112</v>
      </c>
      <c r="X730" t="s">
        <v>241</v>
      </c>
      <c r="Y730">
        <v>2</v>
      </c>
      <c r="Z730">
        <v>3</v>
      </c>
      <c r="AA730">
        <v>44.1</v>
      </c>
      <c r="AB730">
        <v>1.2989999999999999</v>
      </c>
      <c r="AC730" t="s">
        <v>112</v>
      </c>
      <c r="AD730">
        <v>4</v>
      </c>
      <c r="AE730">
        <v>4</v>
      </c>
      <c r="AF730">
        <v>0</v>
      </c>
      <c r="AG730">
        <v>2.5139999999999998</v>
      </c>
      <c r="AH730">
        <v>0.33300000000000002</v>
      </c>
      <c r="AI730">
        <v>1.2949999999999999</v>
      </c>
    </row>
    <row r="731" spans="1:35" x14ac:dyDescent="0.35">
      <c r="A731">
        <v>202</v>
      </c>
      <c r="B731">
        <v>202</v>
      </c>
      <c r="C731" t="s">
        <v>38</v>
      </c>
      <c r="D731" t="s">
        <v>39</v>
      </c>
      <c r="E731">
        <v>4</v>
      </c>
      <c r="F731" t="s">
        <v>373</v>
      </c>
      <c r="G731">
        <v>4</v>
      </c>
      <c r="H731">
        <v>12</v>
      </c>
      <c r="I731">
        <v>2</v>
      </c>
      <c r="J731">
        <v>34</v>
      </c>
      <c r="K731">
        <v>14</v>
      </c>
      <c r="L731">
        <v>14</v>
      </c>
      <c r="M731">
        <v>1</v>
      </c>
      <c r="N731" t="s">
        <v>162</v>
      </c>
      <c r="O731" t="s">
        <v>124</v>
      </c>
      <c r="P731" t="s">
        <v>163</v>
      </c>
      <c r="Q731" t="s">
        <v>164</v>
      </c>
      <c r="R731" t="s">
        <v>132</v>
      </c>
      <c r="S731" t="s">
        <v>81</v>
      </c>
      <c r="T731" t="s">
        <v>165</v>
      </c>
      <c r="U731">
        <v>4</v>
      </c>
      <c r="V731" t="s">
        <v>179</v>
      </c>
      <c r="W731" t="s">
        <v>253</v>
      </c>
      <c r="X731" t="s">
        <v>108</v>
      </c>
      <c r="Y731">
        <v>2</v>
      </c>
      <c r="Z731">
        <v>3</v>
      </c>
      <c r="AA731">
        <v>44.1</v>
      </c>
      <c r="AB731">
        <v>1.5880000000000001</v>
      </c>
      <c r="AC731" t="s">
        <v>48</v>
      </c>
      <c r="AD731">
        <v>0</v>
      </c>
      <c r="AE731">
        <v>0</v>
      </c>
      <c r="AF731">
        <v>0</v>
      </c>
      <c r="AG731">
        <v>-1</v>
      </c>
      <c r="AH731">
        <v>0.05</v>
      </c>
      <c r="AI731">
        <v>1.5820000000000001</v>
      </c>
    </row>
    <row r="732" spans="1:35" x14ac:dyDescent="0.35">
      <c r="A732">
        <v>202</v>
      </c>
      <c r="B732">
        <v>202</v>
      </c>
      <c r="C732" t="s">
        <v>38</v>
      </c>
      <c r="D732" t="s">
        <v>39</v>
      </c>
      <c r="E732">
        <v>4</v>
      </c>
      <c r="F732" t="s">
        <v>373</v>
      </c>
      <c r="G732">
        <v>4</v>
      </c>
      <c r="H732">
        <v>12</v>
      </c>
      <c r="I732">
        <v>2</v>
      </c>
      <c r="J732">
        <v>35</v>
      </c>
      <c r="K732">
        <v>23</v>
      </c>
      <c r="L732">
        <v>23</v>
      </c>
      <c r="M732">
        <v>1</v>
      </c>
      <c r="N732" t="s">
        <v>176</v>
      </c>
      <c r="O732" t="s">
        <v>124</v>
      </c>
      <c r="P732" t="s">
        <v>177</v>
      </c>
      <c r="Q732" t="s">
        <v>178</v>
      </c>
      <c r="R732" t="s">
        <v>132</v>
      </c>
      <c r="S732" t="s">
        <v>81</v>
      </c>
      <c r="T732" t="s">
        <v>179</v>
      </c>
      <c r="U732">
        <v>1</v>
      </c>
      <c r="V732" t="s">
        <v>199</v>
      </c>
      <c r="W732" t="s">
        <v>222</v>
      </c>
      <c r="X732" t="s">
        <v>47</v>
      </c>
      <c r="Y732">
        <v>1</v>
      </c>
      <c r="Z732">
        <v>3</v>
      </c>
      <c r="AA732">
        <v>44.1</v>
      </c>
      <c r="AB732">
        <v>1.284</v>
      </c>
      <c r="AC732" t="s">
        <v>222</v>
      </c>
      <c r="AD732">
        <v>4</v>
      </c>
      <c r="AE732">
        <v>5</v>
      </c>
      <c r="AF732">
        <v>0</v>
      </c>
      <c r="AG732">
        <v>2.5550000000000002</v>
      </c>
      <c r="AH732">
        <v>0.28299999999999997</v>
      </c>
      <c r="AI732">
        <v>1.284</v>
      </c>
    </row>
    <row r="733" spans="1:35" x14ac:dyDescent="0.35">
      <c r="A733">
        <v>202</v>
      </c>
      <c r="B733">
        <v>202</v>
      </c>
      <c r="C733" t="s">
        <v>38</v>
      </c>
      <c r="D733" t="s">
        <v>39</v>
      </c>
      <c r="E733">
        <v>4</v>
      </c>
      <c r="F733" t="s">
        <v>373</v>
      </c>
      <c r="G733">
        <v>4</v>
      </c>
      <c r="H733">
        <v>12</v>
      </c>
      <c r="I733">
        <v>2</v>
      </c>
      <c r="J733">
        <v>36</v>
      </c>
      <c r="K733">
        <v>56</v>
      </c>
      <c r="L733">
        <v>56</v>
      </c>
      <c r="M733">
        <v>2</v>
      </c>
      <c r="N733" t="s">
        <v>160</v>
      </c>
      <c r="O733" t="s">
        <v>124</v>
      </c>
      <c r="P733" t="s">
        <v>139</v>
      </c>
      <c r="Q733" t="s">
        <v>140</v>
      </c>
      <c r="R733" t="s">
        <v>147</v>
      </c>
      <c r="S733" t="s">
        <v>63</v>
      </c>
      <c r="T733" t="s">
        <v>161</v>
      </c>
      <c r="U733">
        <v>4</v>
      </c>
      <c r="V733" t="s">
        <v>141</v>
      </c>
      <c r="W733" t="s">
        <v>238</v>
      </c>
      <c r="X733" t="s">
        <v>90</v>
      </c>
      <c r="Y733">
        <v>1</v>
      </c>
      <c r="Z733">
        <v>3</v>
      </c>
      <c r="AA733">
        <v>44.1</v>
      </c>
      <c r="AB733">
        <v>1.417</v>
      </c>
      <c r="AC733" t="s">
        <v>161</v>
      </c>
      <c r="AD733">
        <v>1</v>
      </c>
      <c r="AE733">
        <v>4</v>
      </c>
      <c r="AF733">
        <v>1</v>
      </c>
      <c r="AG733">
        <v>1.87</v>
      </c>
      <c r="AH733">
        <v>0.3</v>
      </c>
      <c r="AI733">
        <v>1.415</v>
      </c>
    </row>
    <row r="734" spans="1:35" x14ac:dyDescent="0.35">
      <c r="A734">
        <v>202</v>
      </c>
      <c r="B734">
        <v>202</v>
      </c>
      <c r="C734" t="s">
        <v>38</v>
      </c>
      <c r="D734" t="s">
        <v>39</v>
      </c>
      <c r="E734">
        <v>4</v>
      </c>
      <c r="F734" t="s">
        <v>373</v>
      </c>
      <c r="G734">
        <v>4</v>
      </c>
      <c r="H734">
        <v>12</v>
      </c>
      <c r="I734">
        <v>2</v>
      </c>
      <c r="J734">
        <v>37</v>
      </c>
      <c r="K734">
        <v>20</v>
      </c>
      <c r="L734">
        <v>20</v>
      </c>
      <c r="M734">
        <v>1</v>
      </c>
      <c r="N734" t="s">
        <v>149</v>
      </c>
      <c r="O734" t="s">
        <v>124</v>
      </c>
      <c r="P734" t="s">
        <v>135</v>
      </c>
      <c r="Q734" t="s">
        <v>136</v>
      </c>
      <c r="R734" t="s">
        <v>150</v>
      </c>
      <c r="S734" t="s">
        <v>53</v>
      </c>
      <c r="T734" t="s">
        <v>151</v>
      </c>
      <c r="U734">
        <v>1</v>
      </c>
      <c r="V734" t="s">
        <v>137</v>
      </c>
      <c r="W734" t="s">
        <v>122</v>
      </c>
      <c r="X734" t="s">
        <v>257</v>
      </c>
      <c r="Y734">
        <v>1</v>
      </c>
      <c r="Z734">
        <v>3</v>
      </c>
      <c r="AA734">
        <v>44.1</v>
      </c>
      <c r="AB734">
        <v>1.2549999999999999</v>
      </c>
      <c r="AC734" t="s">
        <v>151</v>
      </c>
      <c r="AD734">
        <v>1</v>
      </c>
      <c r="AE734">
        <v>1</v>
      </c>
      <c r="AF734">
        <v>1</v>
      </c>
      <c r="AG734">
        <v>2.4660000000000002</v>
      </c>
      <c r="AH734">
        <v>0.16600000000000001</v>
      </c>
      <c r="AI734">
        <v>1.256</v>
      </c>
    </row>
    <row r="735" spans="1:35" x14ac:dyDescent="0.35">
      <c r="A735">
        <v>202</v>
      </c>
      <c r="B735">
        <v>202</v>
      </c>
      <c r="C735" t="s">
        <v>38</v>
      </c>
      <c r="D735" t="s">
        <v>39</v>
      </c>
      <c r="E735">
        <v>4</v>
      </c>
      <c r="F735" t="s">
        <v>373</v>
      </c>
      <c r="G735">
        <v>4</v>
      </c>
      <c r="H735">
        <v>12</v>
      </c>
      <c r="I735">
        <v>2</v>
      </c>
      <c r="J735">
        <v>38</v>
      </c>
      <c r="K735">
        <v>17</v>
      </c>
      <c r="L735">
        <v>17</v>
      </c>
      <c r="M735">
        <v>1</v>
      </c>
      <c r="N735" t="s">
        <v>152</v>
      </c>
      <c r="O735" t="s">
        <v>124</v>
      </c>
      <c r="P735" t="s">
        <v>153</v>
      </c>
      <c r="Q735" t="s">
        <v>154</v>
      </c>
      <c r="R735" t="s">
        <v>147</v>
      </c>
      <c r="S735" t="s">
        <v>63</v>
      </c>
      <c r="T735" t="s">
        <v>155</v>
      </c>
      <c r="U735">
        <v>2</v>
      </c>
      <c r="V735" t="s">
        <v>175</v>
      </c>
      <c r="W735" t="s">
        <v>104</v>
      </c>
      <c r="X735" t="s">
        <v>230</v>
      </c>
      <c r="Y735">
        <v>1</v>
      </c>
      <c r="Z735">
        <v>3</v>
      </c>
      <c r="AA735">
        <v>44.1</v>
      </c>
      <c r="AB735">
        <v>1.486</v>
      </c>
      <c r="AC735" t="s">
        <v>230</v>
      </c>
      <c r="AD735">
        <v>4</v>
      </c>
      <c r="AE735">
        <v>5</v>
      </c>
      <c r="AF735">
        <v>0</v>
      </c>
      <c r="AG735">
        <v>1.0880000000000001</v>
      </c>
      <c r="AH735">
        <v>0.16400000000000001</v>
      </c>
      <c r="AI735">
        <v>1.48</v>
      </c>
    </row>
    <row r="736" spans="1:35" x14ac:dyDescent="0.35">
      <c r="A736">
        <v>202</v>
      </c>
      <c r="B736">
        <v>202</v>
      </c>
      <c r="C736" t="s">
        <v>38</v>
      </c>
      <c r="D736" t="s">
        <v>39</v>
      </c>
      <c r="E736">
        <v>4</v>
      </c>
      <c r="F736" t="s">
        <v>373</v>
      </c>
      <c r="G736">
        <v>4</v>
      </c>
      <c r="H736">
        <v>12</v>
      </c>
      <c r="I736">
        <v>2</v>
      </c>
      <c r="J736">
        <v>39</v>
      </c>
      <c r="K736">
        <v>13</v>
      </c>
      <c r="L736">
        <v>13</v>
      </c>
      <c r="M736">
        <v>1</v>
      </c>
      <c r="N736" t="s">
        <v>188</v>
      </c>
      <c r="O736" t="s">
        <v>124</v>
      </c>
      <c r="P736" t="s">
        <v>163</v>
      </c>
      <c r="Q736" t="s">
        <v>164</v>
      </c>
      <c r="R736" t="s">
        <v>127</v>
      </c>
      <c r="S736" t="s">
        <v>46</v>
      </c>
      <c r="T736" t="s">
        <v>189</v>
      </c>
      <c r="U736">
        <v>1</v>
      </c>
      <c r="V736" t="s">
        <v>165</v>
      </c>
      <c r="W736" t="s">
        <v>251</v>
      </c>
      <c r="X736" t="s">
        <v>116</v>
      </c>
      <c r="Y736">
        <v>1</v>
      </c>
      <c r="Z736">
        <v>3</v>
      </c>
      <c r="AA736">
        <v>44.1</v>
      </c>
      <c r="AB736">
        <v>1.444</v>
      </c>
      <c r="AC736" t="s">
        <v>165</v>
      </c>
      <c r="AD736">
        <v>2</v>
      </c>
      <c r="AE736">
        <v>2</v>
      </c>
      <c r="AF736">
        <v>0</v>
      </c>
      <c r="AG736">
        <v>2.7549999999999999</v>
      </c>
      <c r="AH736">
        <v>0.183</v>
      </c>
      <c r="AI736">
        <v>1.44</v>
      </c>
    </row>
    <row r="737" spans="1:35" x14ac:dyDescent="0.35">
      <c r="A737">
        <v>202</v>
      </c>
      <c r="B737">
        <v>202</v>
      </c>
      <c r="C737" t="s">
        <v>38</v>
      </c>
      <c r="D737" t="s">
        <v>39</v>
      </c>
      <c r="E737">
        <v>4</v>
      </c>
      <c r="F737" t="s">
        <v>373</v>
      </c>
      <c r="G737">
        <v>4</v>
      </c>
      <c r="H737">
        <v>12</v>
      </c>
      <c r="I737">
        <v>2</v>
      </c>
      <c r="J737">
        <v>40</v>
      </c>
      <c r="K737">
        <v>58</v>
      </c>
      <c r="L737">
        <v>58</v>
      </c>
      <c r="M737">
        <v>2</v>
      </c>
      <c r="N737" t="s">
        <v>190</v>
      </c>
      <c r="O737" t="s">
        <v>124</v>
      </c>
      <c r="P737" t="s">
        <v>181</v>
      </c>
      <c r="Q737" t="s">
        <v>182</v>
      </c>
      <c r="R737" t="s">
        <v>150</v>
      </c>
      <c r="S737" t="s">
        <v>53</v>
      </c>
      <c r="T737" t="s">
        <v>191</v>
      </c>
      <c r="U737">
        <v>5</v>
      </c>
      <c r="V737" t="s">
        <v>169</v>
      </c>
      <c r="W737" t="s">
        <v>245</v>
      </c>
      <c r="X737" t="s">
        <v>100</v>
      </c>
      <c r="Y737">
        <v>2</v>
      </c>
      <c r="Z737">
        <v>3</v>
      </c>
      <c r="AA737">
        <v>44.1</v>
      </c>
      <c r="AB737">
        <v>1.2849999999999999</v>
      </c>
      <c r="AC737" t="s">
        <v>191</v>
      </c>
      <c r="AD737">
        <v>1</v>
      </c>
      <c r="AE737">
        <v>5</v>
      </c>
      <c r="AF737">
        <v>1</v>
      </c>
      <c r="AG737">
        <v>1.079</v>
      </c>
      <c r="AH737">
        <v>0.05</v>
      </c>
      <c r="AI737">
        <v>1.2869999999999999</v>
      </c>
    </row>
    <row r="738" spans="1:35" x14ac:dyDescent="0.35">
      <c r="A738">
        <v>202</v>
      </c>
      <c r="B738">
        <v>202</v>
      </c>
      <c r="C738" t="s">
        <v>38</v>
      </c>
      <c r="D738" t="s">
        <v>39</v>
      </c>
      <c r="E738">
        <v>4</v>
      </c>
      <c r="F738" t="s">
        <v>373</v>
      </c>
      <c r="G738">
        <v>4</v>
      </c>
      <c r="H738">
        <v>12</v>
      </c>
      <c r="I738">
        <v>2</v>
      </c>
      <c r="J738">
        <v>41</v>
      </c>
      <c r="K738">
        <v>24</v>
      </c>
      <c r="L738">
        <v>24</v>
      </c>
      <c r="M738">
        <v>1</v>
      </c>
      <c r="N738" t="s">
        <v>198</v>
      </c>
      <c r="O738" t="s">
        <v>124</v>
      </c>
      <c r="P738" t="s">
        <v>177</v>
      </c>
      <c r="Q738" t="s">
        <v>178</v>
      </c>
      <c r="R738" t="s">
        <v>150</v>
      </c>
      <c r="S738" t="s">
        <v>53</v>
      </c>
      <c r="T738" t="s">
        <v>199</v>
      </c>
      <c r="U738">
        <v>4</v>
      </c>
      <c r="V738" t="s">
        <v>197</v>
      </c>
      <c r="W738" t="s">
        <v>216</v>
      </c>
      <c r="X738" t="s">
        <v>72</v>
      </c>
      <c r="Y738">
        <v>2</v>
      </c>
      <c r="Z738">
        <v>3</v>
      </c>
      <c r="AA738">
        <v>44.1</v>
      </c>
      <c r="AB738">
        <v>1.3160000000000001</v>
      </c>
      <c r="AC738" t="s">
        <v>199</v>
      </c>
      <c r="AD738">
        <v>1</v>
      </c>
      <c r="AE738">
        <v>4</v>
      </c>
      <c r="AF738">
        <v>1</v>
      </c>
      <c r="AG738">
        <v>1.9350000000000001</v>
      </c>
      <c r="AH738">
        <v>8.3000000000000004E-2</v>
      </c>
      <c r="AI738">
        <v>1.319</v>
      </c>
    </row>
    <row r="739" spans="1:35" x14ac:dyDescent="0.35">
      <c r="A739">
        <v>202</v>
      </c>
      <c r="B739">
        <v>202</v>
      </c>
      <c r="C739" t="s">
        <v>38</v>
      </c>
      <c r="D739" t="s">
        <v>39</v>
      </c>
      <c r="E739">
        <v>4</v>
      </c>
      <c r="F739" t="s">
        <v>373</v>
      </c>
      <c r="G739">
        <v>4</v>
      </c>
      <c r="H739">
        <v>12</v>
      </c>
      <c r="I739">
        <v>2</v>
      </c>
      <c r="J739">
        <v>42</v>
      </c>
      <c r="K739">
        <v>51</v>
      </c>
      <c r="L739">
        <v>51</v>
      </c>
      <c r="M739">
        <v>2</v>
      </c>
      <c r="N739" t="s">
        <v>194</v>
      </c>
      <c r="O739" t="s">
        <v>124</v>
      </c>
      <c r="P739" t="s">
        <v>167</v>
      </c>
      <c r="Q739" t="s">
        <v>168</v>
      </c>
      <c r="R739" t="s">
        <v>127</v>
      </c>
      <c r="S739" t="s">
        <v>46</v>
      </c>
      <c r="T739" t="s">
        <v>195</v>
      </c>
      <c r="U739">
        <v>1</v>
      </c>
      <c r="V739" t="s">
        <v>173</v>
      </c>
      <c r="W739" t="s">
        <v>86</v>
      </c>
      <c r="X739" t="s">
        <v>247</v>
      </c>
      <c r="Y739">
        <v>2</v>
      </c>
      <c r="Z739">
        <v>3</v>
      </c>
      <c r="AA739">
        <v>44.1</v>
      </c>
      <c r="AB739">
        <v>1.236</v>
      </c>
      <c r="AC739" t="s">
        <v>247</v>
      </c>
      <c r="AD739">
        <v>4</v>
      </c>
      <c r="AE739">
        <v>2</v>
      </c>
      <c r="AF739">
        <v>0</v>
      </c>
      <c r="AG739">
        <v>2.0920000000000001</v>
      </c>
      <c r="AH739">
        <v>0.34699999999999998</v>
      </c>
      <c r="AI739">
        <v>1.2310000000000001</v>
      </c>
    </row>
    <row r="740" spans="1:35" x14ac:dyDescent="0.35">
      <c r="A740">
        <v>202</v>
      </c>
      <c r="B740">
        <v>202</v>
      </c>
      <c r="C740" t="s">
        <v>38</v>
      </c>
      <c r="D740" t="s">
        <v>39</v>
      </c>
      <c r="E740">
        <v>4</v>
      </c>
      <c r="F740" t="s">
        <v>373</v>
      </c>
      <c r="G740">
        <v>4</v>
      </c>
      <c r="H740">
        <v>12</v>
      </c>
      <c r="I740">
        <v>2</v>
      </c>
      <c r="J740">
        <v>43</v>
      </c>
      <c r="K740">
        <v>50</v>
      </c>
      <c r="L740">
        <v>50</v>
      </c>
      <c r="M740">
        <v>2</v>
      </c>
      <c r="N740" t="s">
        <v>192</v>
      </c>
      <c r="O740" t="s">
        <v>124</v>
      </c>
      <c r="P740" t="s">
        <v>130</v>
      </c>
      <c r="Q740" t="s">
        <v>131</v>
      </c>
      <c r="R740" t="s">
        <v>147</v>
      </c>
      <c r="S740" t="s">
        <v>63</v>
      </c>
      <c r="T740" t="s">
        <v>193</v>
      </c>
      <c r="U740">
        <v>1</v>
      </c>
      <c r="V740" t="s">
        <v>155</v>
      </c>
      <c r="W740" t="s">
        <v>106</v>
      </c>
      <c r="X740" t="s">
        <v>213</v>
      </c>
      <c r="Y740">
        <v>2</v>
      </c>
      <c r="Z740">
        <v>3</v>
      </c>
      <c r="AA740">
        <v>44.1</v>
      </c>
      <c r="AB740">
        <v>1.375</v>
      </c>
      <c r="AC740" t="s">
        <v>106</v>
      </c>
      <c r="AD740">
        <v>4</v>
      </c>
      <c r="AE740">
        <v>5</v>
      </c>
      <c r="AF740">
        <v>0</v>
      </c>
      <c r="AG740">
        <v>1.579</v>
      </c>
      <c r="AH740">
        <v>6.6000000000000003E-2</v>
      </c>
      <c r="AI740">
        <v>1.373</v>
      </c>
    </row>
    <row r="741" spans="1:35" x14ac:dyDescent="0.35">
      <c r="A741">
        <v>202</v>
      </c>
      <c r="B741">
        <v>202</v>
      </c>
      <c r="C741" t="s">
        <v>38</v>
      </c>
      <c r="D741" t="s">
        <v>39</v>
      </c>
      <c r="E741">
        <v>4</v>
      </c>
      <c r="F741" t="s">
        <v>373</v>
      </c>
      <c r="G741">
        <v>4</v>
      </c>
      <c r="H741">
        <v>12</v>
      </c>
      <c r="I741">
        <v>2</v>
      </c>
      <c r="J741">
        <v>44</v>
      </c>
      <c r="K741">
        <v>21</v>
      </c>
      <c r="L741">
        <v>21</v>
      </c>
      <c r="M741">
        <v>1</v>
      </c>
      <c r="N741" t="s">
        <v>123</v>
      </c>
      <c r="O741" t="s">
        <v>124</v>
      </c>
      <c r="P741" t="s">
        <v>125</v>
      </c>
      <c r="Q741" t="s">
        <v>126</v>
      </c>
      <c r="R741" t="s">
        <v>127</v>
      </c>
      <c r="S741" t="s">
        <v>46</v>
      </c>
      <c r="T741" t="s">
        <v>128</v>
      </c>
      <c r="U741">
        <v>4</v>
      </c>
      <c r="V741" t="s">
        <v>148</v>
      </c>
      <c r="W741" t="s">
        <v>228</v>
      </c>
      <c r="X741" t="s">
        <v>114</v>
      </c>
      <c r="Y741">
        <v>1</v>
      </c>
      <c r="Z741">
        <v>3</v>
      </c>
      <c r="AA741">
        <v>44.1</v>
      </c>
      <c r="AB741">
        <v>1.506</v>
      </c>
      <c r="AC741" t="s">
        <v>128</v>
      </c>
      <c r="AD741">
        <v>1</v>
      </c>
      <c r="AE741">
        <v>4</v>
      </c>
      <c r="AF741">
        <v>1</v>
      </c>
      <c r="AG741">
        <v>2.3719999999999999</v>
      </c>
      <c r="AH741">
        <v>0.36599999999999999</v>
      </c>
      <c r="AI741">
        <v>1.5009999999999999</v>
      </c>
    </row>
    <row r="742" spans="1:35" x14ac:dyDescent="0.35">
      <c r="A742">
        <v>202</v>
      </c>
      <c r="B742">
        <v>202</v>
      </c>
      <c r="C742" t="s">
        <v>38</v>
      </c>
      <c r="D742" t="s">
        <v>39</v>
      </c>
      <c r="E742">
        <v>4</v>
      </c>
      <c r="F742" t="s">
        <v>373</v>
      </c>
      <c r="G742">
        <v>4</v>
      </c>
      <c r="H742">
        <v>12</v>
      </c>
      <c r="I742">
        <v>2</v>
      </c>
      <c r="J742">
        <v>45</v>
      </c>
      <c r="K742">
        <v>53</v>
      </c>
      <c r="L742">
        <v>53</v>
      </c>
      <c r="M742">
        <v>2</v>
      </c>
      <c r="N742" t="s">
        <v>172</v>
      </c>
      <c r="O742" t="s">
        <v>124</v>
      </c>
      <c r="P742" t="s">
        <v>143</v>
      </c>
      <c r="Q742" t="s">
        <v>144</v>
      </c>
      <c r="R742" t="s">
        <v>127</v>
      </c>
      <c r="S742" t="s">
        <v>46</v>
      </c>
      <c r="T742" t="s">
        <v>173</v>
      </c>
      <c r="U742">
        <v>5</v>
      </c>
      <c r="V742" t="s">
        <v>145</v>
      </c>
      <c r="W742" t="s">
        <v>233</v>
      </c>
      <c r="X742" t="s">
        <v>94</v>
      </c>
      <c r="Y742">
        <v>1</v>
      </c>
      <c r="Z742">
        <v>3</v>
      </c>
      <c r="AA742">
        <v>44.1</v>
      </c>
      <c r="AB742">
        <v>1.296</v>
      </c>
      <c r="AC742" t="s">
        <v>145</v>
      </c>
      <c r="AD742">
        <v>2</v>
      </c>
      <c r="AE742">
        <v>4</v>
      </c>
      <c r="AF742">
        <v>0</v>
      </c>
      <c r="AG742">
        <v>1.3520000000000001</v>
      </c>
      <c r="AH742">
        <v>8.3000000000000004E-2</v>
      </c>
      <c r="AI742">
        <v>1.2929999999999999</v>
      </c>
    </row>
    <row r="743" spans="1:35" x14ac:dyDescent="0.35">
      <c r="A743">
        <v>202</v>
      </c>
      <c r="B743">
        <v>202</v>
      </c>
      <c r="C743" t="s">
        <v>38</v>
      </c>
      <c r="D743" t="s">
        <v>39</v>
      </c>
      <c r="E743">
        <v>4</v>
      </c>
      <c r="F743" t="s">
        <v>373</v>
      </c>
      <c r="G743">
        <v>4</v>
      </c>
      <c r="H743">
        <v>12</v>
      </c>
      <c r="I743">
        <v>2</v>
      </c>
      <c r="J743">
        <v>46</v>
      </c>
      <c r="K743">
        <v>59</v>
      </c>
      <c r="L743">
        <v>59</v>
      </c>
      <c r="M743">
        <v>2</v>
      </c>
      <c r="N743" t="s">
        <v>184</v>
      </c>
      <c r="O743" t="s">
        <v>124</v>
      </c>
      <c r="P743" t="s">
        <v>185</v>
      </c>
      <c r="Q743" t="s">
        <v>186</v>
      </c>
      <c r="R743" t="s">
        <v>127</v>
      </c>
      <c r="S743" t="s">
        <v>46</v>
      </c>
      <c r="T743" t="s">
        <v>187</v>
      </c>
      <c r="U743">
        <v>4</v>
      </c>
      <c r="V743" t="s">
        <v>128</v>
      </c>
      <c r="W743" t="s">
        <v>82</v>
      </c>
      <c r="X743" t="s">
        <v>255</v>
      </c>
      <c r="Y743">
        <v>2</v>
      </c>
      <c r="Z743">
        <v>3</v>
      </c>
      <c r="AA743">
        <v>44.1</v>
      </c>
      <c r="AB743">
        <v>1.3260000000000001</v>
      </c>
      <c r="AC743" t="s">
        <v>255</v>
      </c>
      <c r="AD743">
        <v>4</v>
      </c>
      <c r="AE743">
        <v>5</v>
      </c>
      <c r="AF743">
        <v>0</v>
      </c>
      <c r="AG743">
        <v>0.94599999999999995</v>
      </c>
      <c r="AH743">
        <v>0.14899999999999999</v>
      </c>
      <c r="AI743">
        <v>1.3240000000000001</v>
      </c>
    </row>
    <row r="744" spans="1:35" x14ac:dyDescent="0.35">
      <c r="A744">
        <v>202</v>
      </c>
      <c r="B744">
        <v>202</v>
      </c>
      <c r="C744" t="s">
        <v>38</v>
      </c>
      <c r="D744" t="s">
        <v>39</v>
      </c>
      <c r="E744">
        <v>4</v>
      </c>
      <c r="F744" t="s">
        <v>373</v>
      </c>
      <c r="G744">
        <v>4</v>
      </c>
      <c r="H744">
        <v>12</v>
      </c>
      <c r="I744">
        <v>2</v>
      </c>
      <c r="J744">
        <v>47</v>
      </c>
      <c r="K744">
        <v>15</v>
      </c>
      <c r="L744">
        <v>15</v>
      </c>
      <c r="M744">
        <v>1</v>
      </c>
      <c r="N744" t="s">
        <v>156</v>
      </c>
      <c r="O744" t="s">
        <v>124</v>
      </c>
      <c r="P744" t="s">
        <v>157</v>
      </c>
      <c r="Q744" t="s">
        <v>158</v>
      </c>
      <c r="R744" t="s">
        <v>132</v>
      </c>
      <c r="S744" t="s">
        <v>81</v>
      </c>
      <c r="T744" t="s">
        <v>159</v>
      </c>
      <c r="U744">
        <v>1</v>
      </c>
      <c r="V744" t="s">
        <v>171</v>
      </c>
      <c r="W744" t="s">
        <v>54</v>
      </c>
      <c r="X744" t="s">
        <v>236</v>
      </c>
      <c r="Y744">
        <v>1</v>
      </c>
      <c r="Z744">
        <v>3</v>
      </c>
      <c r="AA744">
        <v>44.1</v>
      </c>
      <c r="AB744">
        <v>1.413</v>
      </c>
      <c r="AC744" t="s">
        <v>159</v>
      </c>
      <c r="AD744">
        <v>1</v>
      </c>
      <c r="AE744">
        <v>1</v>
      </c>
      <c r="AF744">
        <v>1</v>
      </c>
      <c r="AG744">
        <v>1.4790000000000001</v>
      </c>
      <c r="AH744">
        <v>0.33300000000000002</v>
      </c>
      <c r="AI744">
        <v>1.411</v>
      </c>
    </row>
    <row r="745" spans="1:35" x14ac:dyDescent="0.35">
      <c r="A745">
        <v>202</v>
      </c>
      <c r="B745">
        <v>202</v>
      </c>
      <c r="C745" t="s">
        <v>38</v>
      </c>
      <c r="D745" t="s">
        <v>39</v>
      </c>
      <c r="E745">
        <v>4</v>
      </c>
      <c r="F745" t="s">
        <v>373</v>
      </c>
      <c r="G745">
        <v>4</v>
      </c>
      <c r="H745">
        <v>12</v>
      </c>
      <c r="I745">
        <v>2</v>
      </c>
      <c r="J745">
        <v>48</v>
      </c>
      <c r="K745">
        <v>55</v>
      </c>
      <c r="L745">
        <v>55</v>
      </c>
      <c r="M745">
        <v>2</v>
      </c>
      <c r="N745" t="s">
        <v>138</v>
      </c>
      <c r="O745" t="s">
        <v>124</v>
      </c>
      <c r="P745" t="s">
        <v>139</v>
      </c>
      <c r="Q745" t="s">
        <v>140</v>
      </c>
      <c r="R745" t="s">
        <v>132</v>
      </c>
      <c r="S745" t="s">
        <v>81</v>
      </c>
      <c r="T745" t="s">
        <v>141</v>
      </c>
      <c r="U745">
        <v>5</v>
      </c>
      <c r="V745" t="s">
        <v>159</v>
      </c>
      <c r="W745" t="s">
        <v>58</v>
      </c>
      <c r="X745" t="s">
        <v>219</v>
      </c>
      <c r="Y745">
        <v>2</v>
      </c>
      <c r="Z745">
        <v>3</v>
      </c>
      <c r="AA745">
        <v>44.1</v>
      </c>
      <c r="AB745">
        <v>1.2769999999999999</v>
      </c>
      <c r="AC745" t="s">
        <v>141</v>
      </c>
      <c r="AD745">
        <v>1</v>
      </c>
      <c r="AE745">
        <v>5</v>
      </c>
      <c r="AF745">
        <v>1</v>
      </c>
      <c r="AG745">
        <v>1.167</v>
      </c>
      <c r="AH745">
        <v>0.433</v>
      </c>
      <c r="AI745">
        <v>1.272</v>
      </c>
    </row>
    <row r="746" spans="1:35" x14ac:dyDescent="0.35">
      <c r="A746">
        <v>202</v>
      </c>
      <c r="B746">
        <v>202</v>
      </c>
      <c r="C746" t="s">
        <v>38</v>
      </c>
      <c r="D746" t="s">
        <v>39</v>
      </c>
      <c r="E746">
        <v>4</v>
      </c>
      <c r="F746" t="s">
        <v>373</v>
      </c>
      <c r="G746">
        <v>4</v>
      </c>
      <c r="H746">
        <v>12</v>
      </c>
      <c r="I746">
        <v>2</v>
      </c>
      <c r="J746">
        <v>49</v>
      </c>
      <c r="K746">
        <v>63</v>
      </c>
      <c r="L746">
        <v>63</v>
      </c>
      <c r="M746">
        <v>2</v>
      </c>
      <c r="N746" t="s">
        <v>223</v>
      </c>
      <c r="O746" t="s">
        <v>201</v>
      </c>
      <c r="P746" t="s">
        <v>202</v>
      </c>
      <c r="Q746" t="s">
        <v>224</v>
      </c>
      <c r="R746" t="s">
        <v>202</v>
      </c>
      <c r="S746" t="s">
        <v>46</v>
      </c>
      <c r="T746" t="s">
        <v>225</v>
      </c>
      <c r="U746">
        <v>4</v>
      </c>
      <c r="V746" t="s">
        <v>222</v>
      </c>
      <c r="W746" t="s">
        <v>197</v>
      </c>
      <c r="X746" t="s">
        <v>86</v>
      </c>
      <c r="Y746">
        <v>2</v>
      </c>
      <c r="Z746">
        <v>3</v>
      </c>
      <c r="AA746">
        <v>44.1</v>
      </c>
      <c r="AB746">
        <v>1.238</v>
      </c>
      <c r="AC746" t="s">
        <v>197</v>
      </c>
      <c r="AD746">
        <v>4</v>
      </c>
      <c r="AE746">
        <v>5</v>
      </c>
      <c r="AF746">
        <v>0</v>
      </c>
      <c r="AG746">
        <v>2.3479999999999999</v>
      </c>
      <c r="AH746">
        <v>0.25</v>
      </c>
      <c r="AI746">
        <v>1.23</v>
      </c>
    </row>
    <row r="747" spans="1:35" x14ac:dyDescent="0.35">
      <c r="A747">
        <v>202</v>
      </c>
      <c r="B747">
        <v>202</v>
      </c>
      <c r="C747" t="s">
        <v>38</v>
      </c>
      <c r="D747" t="s">
        <v>39</v>
      </c>
      <c r="E747">
        <v>4</v>
      </c>
      <c r="F747" t="s">
        <v>373</v>
      </c>
      <c r="G747">
        <v>4</v>
      </c>
      <c r="H747">
        <v>12</v>
      </c>
      <c r="I747">
        <v>2</v>
      </c>
      <c r="J747">
        <v>50</v>
      </c>
      <c r="K747">
        <v>27</v>
      </c>
      <c r="L747">
        <v>27</v>
      </c>
      <c r="M747">
        <v>1</v>
      </c>
      <c r="N747" t="s">
        <v>205</v>
      </c>
      <c r="O747" t="s">
        <v>201</v>
      </c>
      <c r="P747" t="s">
        <v>202</v>
      </c>
      <c r="Q747" t="s">
        <v>206</v>
      </c>
      <c r="R747" t="s">
        <v>202</v>
      </c>
      <c r="S747" t="s">
        <v>81</v>
      </c>
      <c r="T747" t="s">
        <v>207</v>
      </c>
      <c r="U747">
        <v>1</v>
      </c>
      <c r="V747" t="s">
        <v>247</v>
      </c>
      <c r="W747" t="s">
        <v>169</v>
      </c>
      <c r="X747" t="s">
        <v>106</v>
      </c>
      <c r="Y747">
        <v>1</v>
      </c>
      <c r="Z747">
        <v>3</v>
      </c>
      <c r="AA747">
        <v>44.1</v>
      </c>
      <c r="AB747">
        <v>1.375</v>
      </c>
      <c r="AC747" t="s">
        <v>207</v>
      </c>
      <c r="AD747">
        <v>1</v>
      </c>
      <c r="AE747">
        <v>1</v>
      </c>
      <c r="AF747">
        <v>1</v>
      </c>
      <c r="AG747">
        <v>1.837</v>
      </c>
      <c r="AH747">
        <v>0.16600000000000001</v>
      </c>
      <c r="AI747">
        <v>1.379</v>
      </c>
    </row>
    <row r="748" spans="1:35" x14ac:dyDescent="0.35">
      <c r="A748">
        <v>202</v>
      </c>
      <c r="B748">
        <v>202</v>
      </c>
      <c r="C748" t="s">
        <v>38</v>
      </c>
      <c r="D748" t="s">
        <v>39</v>
      </c>
      <c r="E748">
        <v>4</v>
      </c>
      <c r="F748" t="s">
        <v>373</v>
      </c>
      <c r="G748">
        <v>4</v>
      </c>
      <c r="H748">
        <v>12</v>
      </c>
      <c r="I748">
        <v>2</v>
      </c>
      <c r="J748">
        <v>51</v>
      </c>
      <c r="K748">
        <v>35</v>
      </c>
      <c r="L748">
        <v>35</v>
      </c>
      <c r="M748">
        <v>1</v>
      </c>
      <c r="N748" t="s">
        <v>260</v>
      </c>
      <c r="O748" t="s">
        <v>201</v>
      </c>
      <c r="P748" t="s">
        <v>202</v>
      </c>
      <c r="Q748" t="s">
        <v>232</v>
      </c>
      <c r="R748" t="s">
        <v>202</v>
      </c>
      <c r="S748" t="s">
        <v>81</v>
      </c>
      <c r="T748" t="s">
        <v>261</v>
      </c>
      <c r="U748">
        <v>4</v>
      </c>
      <c r="V748" t="s">
        <v>207</v>
      </c>
      <c r="W748" t="s">
        <v>90</v>
      </c>
      <c r="X748" t="s">
        <v>175</v>
      </c>
      <c r="Y748">
        <v>2</v>
      </c>
      <c r="Z748">
        <v>3</v>
      </c>
      <c r="AA748">
        <v>44.1</v>
      </c>
      <c r="AB748">
        <v>1.4359999999999999</v>
      </c>
      <c r="AC748" t="s">
        <v>261</v>
      </c>
      <c r="AD748">
        <v>1</v>
      </c>
      <c r="AE748">
        <v>4</v>
      </c>
      <c r="AF748">
        <v>1</v>
      </c>
      <c r="AG748">
        <v>2.0390000000000001</v>
      </c>
      <c r="AH748">
        <v>0.1</v>
      </c>
      <c r="AI748">
        <v>1.4319999999999999</v>
      </c>
    </row>
    <row r="749" spans="1:35" x14ac:dyDescent="0.35">
      <c r="A749">
        <v>202</v>
      </c>
      <c r="B749">
        <v>202</v>
      </c>
      <c r="C749" t="s">
        <v>38</v>
      </c>
      <c r="D749" t="s">
        <v>39</v>
      </c>
      <c r="E749">
        <v>4</v>
      </c>
      <c r="F749" t="s">
        <v>373</v>
      </c>
      <c r="G749">
        <v>4</v>
      </c>
      <c r="H749">
        <v>12</v>
      </c>
      <c r="I749">
        <v>2</v>
      </c>
      <c r="J749">
        <v>52</v>
      </c>
      <c r="K749">
        <v>67</v>
      </c>
      <c r="L749">
        <v>67</v>
      </c>
      <c r="M749">
        <v>2</v>
      </c>
      <c r="N749" t="s">
        <v>226</v>
      </c>
      <c r="O749" t="s">
        <v>201</v>
      </c>
      <c r="P749" t="s">
        <v>202</v>
      </c>
      <c r="Q749" t="s">
        <v>227</v>
      </c>
      <c r="R749" t="s">
        <v>202</v>
      </c>
      <c r="S749" t="s">
        <v>81</v>
      </c>
      <c r="T749" t="s">
        <v>228</v>
      </c>
      <c r="U749">
        <v>2</v>
      </c>
      <c r="V749" t="s">
        <v>243</v>
      </c>
      <c r="W749" t="s">
        <v>128</v>
      </c>
      <c r="X749" t="s">
        <v>104</v>
      </c>
      <c r="Y749">
        <v>1</v>
      </c>
      <c r="Z749">
        <v>3</v>
      </c>
      <c r="AA749">
        <v>44.1</v>
      </c>
      <c r="AB749">
        <v>1.3759999999999999</v>
      </c>
      <c r="AC749" t="s">
        <v>228</v>
      </c>
      <c r="AD749">
        <v>1</v>
      </c>
      <c r="AE749">
        <v>2</v>
      </c>
      <c r="AF749">
        <v>1</v>
      </c>
      <c r="AG749">
        <v>1.81</v>
      </c>
      <c r="AH749">
        <v>0.247</v>
      </c>
      <c r="AI749">
        <v>1.377</v>
      </c>
    </row>
    <row r="750" spans="1:35" x14ac:dyDescent="0.35">
      <c r="A750">
        <v>202</v>
      </c>
      <c r="B750">
        <v>202</v>
      </c>
      <c r="C750" t="s">
        <v>38</v>
      </c>
      <c r="D750" t="s">
        <v>39</v>
      </c>
      <c r="E750">
        <v>4</v>
      </c>
      <c r="F750" t="s">
        <v>373</v>
      </c>
      <c r="G750">
        <v>4</v>
      </c>
      <c r="H750">
        <v>12</v>
      </c>
      <c r="I750">
        <v>2</v>
      </c>
      <c r="J750">
        <v>53</v>
      </c>
      <c r="K750">
        <v>25</v>
      </c>
      <c r="L750">
        <v>25</v>
      </c>
      <c r="M750">
        <v>1</v>
      </c>
      <c r="N750" t="s">
        <v>220</v>
      </c>
      <c r="O750" t="s">
        <v>201</v>
      </c>
      <c r="P750" t="s">
        <v>202</v>
      </c>
      <c r="Q750" t="s">
        <v>221</v>
      </c>
      <c r="R750" t="s">
        <v>202</v>
      </c>
      <c r="S750" t="s">
        <v>46</v>
      </c>
      <c r="T750" t="s">
        <v>222</v>
      </c>
      <c r="U750">
        <v>2</v>
      </c>
      <c r="V750" t="s">
        <v>257</v>
      </c>
      <c r="W750" t="s">
        <v>72</v>
      </c>
      <c r="X750" t="s">
        <v>191</v>
      </c>
      <c r="Y750">
        <v>1</v>
      </c>
      <c r="Z750">
        <v>3</v>
      </c>
      <c r="AA750">
        <v>44.1</v>
      </c>
      <c r="AB750">
        <v>1.347</v>
      </c>
      <c r="AC750" t="s">
        <v>191</v>
      </c>
      <c r="AD750">
        <v>4</v>
      </c>
      <c r="AE750">
        <v>1</v>
      </c>
      <c r="AF750">
        <v>0</v>
      </c>
      <c r="AG750">
        <v>2.84</v>
      </c>
      <c r="AH750">
        <v>0.2</v>
      </c>
      <c r="AI750">
        <v>1.349</v>
      </c>
    </row>
    <row r="751" spans="1:35" x14ac:dyDescent="0.35">
      <c r="A751">
        <v>202</v>
      </c>
      <c r="B751">
        <v>202</v>
      </c>
      <c r="C751" t="s">
        <v>38</v>
      </c>
      <c r="D751" t="s">
        <v>39</v>
      </c>
      <c r="E751">
        <v>4</v>
      </c>
      <c r="F751" t="s">
        <v>373</v>
      </c>
      <c r="G751">
        <v>4</v>
      </c>
      <c r="H751">
        <v>12</v>
      </c>
      <c r="I751">
        <v>2</v>
      </c>
      <c r="J751">
        <v>54</v>
      </c>
      <c r="K751">
        <v>71</v>
      </c>
      <c r="L751">
        <v>71</v>
      </c>
      <c r="M751">
        <v>2</v>
      </c>
      <c r="N751" t="s">
        <v>234</v>
      </c>
      <c r="O751" t="s">
        <v>201</v>
      </c>
      <c r="P751" t="s">
        <v>202</v>
      </c>
      <c r="Q751" t="s">
        <v>235</v>
      </c>
      <c r="R751" t="s">
        <v>202</v>
      </c>
      <c r="S751" t="s">
        <v>46</v>
      </c>
      <c r="T751" t="s">
        <v>236</v>
      </c>
      <c r="U751">
        <v>5</v>
      </c>
      <c r="V751" t="s">
        <v>204</v>
      </c>
      <c r="W751" t="s">
        <v>116</v>
      </c>
      <c r="X751" t="s">
        <v>145</v>
      </c>
      <c r="Y751">
        <v>2</v>
      </c>
      <c r="Z751">
        <v>3</v>
      </c>
      <c r="AA751">
        <v>44.1</v>
      </c>
      <c r="AB751">
        <v>1.3859999999999999</v>
      </c>
      <c r="AC751" t="s">
        <v>145</v>
      </c>
      <c r="AD751">
        <v>4</v>
      </c>
      <c r="AE751">
        <v>2</v>
      </c>
      <c r="AF751">
        <v>0</v>
      </c>
      <c r="AG751">
        <v>1.7230000000000001</v>
      </c>
      <c r="AH751">
        <v>1.7000000000000001E-2</v>
      </c>
      <c r="AI751">
        <v>1.389</v>
      </c>
    </row>
    <row r="752" spans="1:35" x14ac:dyDescent="0.35">
      <c r="A752">
        <v>202</v>
      </c>
      <c r="B752">
        <v>202</v>
      </c>
      <c r="C752" t="s">
        <v>38</v>
      </c>
      <c r="D752" t="s">
        <v>39</v>
      </c>
      <c r="E752">
        <v>4</v>
      </c>
      <c r="F752" t="s">
        <v>373</v>
      </c>
      <c r="G752">
        <v>4</v>
      </c>
      <c r="H752">
        <v>12</v>
      </c>
      <c r="I752">
        <v>2</v>
      </c>
      <c r="J752">
        <v>55</v>
      </c>
      <c r="K752">
        <v>33</v>
      </c>
      <c r="L752">
        <v>33</v>
      </c>
      <c r="M752">
        <v>1</v>
      </c>
      <c r="N752" t="s">
        <v>258</v>
      </c>
      <c r="O752" t="s">
        <v>201</v>
      </c>
      <c r="P752" t="s">
        <v>202</v>
      </c>
      <c r="Q752" t="s">
        <v>209</v>
      </c>
      <c r="R752" t="s">
        <v>202</v>
      </c>
      <c r="S752" t="s">
        <v>46</v>
      </c>
      <c r="T752" t="s">
        <v>259</v>
      </c>
      <c r="U752">
        <v>5</v>
      </c>
      <c r="V752" t="s">
        <v>249</v>
      </c>
      <c r="W752" t="s">
        <v>96</v>
      </c>
      <c r="X752" t="s">
        <v>199</v>
      </c>
      <c r="Y752">
        <v>2</v>
      </c>
      <c r="Z752">
        <v>3</v>
      </c>
      <c r="AA752">
        <v>44.1</v>
      </c>
      <c r="AB752">
        <v>1.4750000000000001</v>
      </c>
      <c r="AC752" t="s">
        <v>259</v>
      </c>
      <c r="AD752">
        <v>1</v>
      </c>
      <c r="AE752">
        <v>5</v>
      </c>
      <c r="AF752">
        <v>1</v>
      </c>
      <c r="AG752">
        <v>0.94599999999999995</v>
      </c>
      <c r="AH752">
        <v>0.66600000000000004</v>
      </c>
      <c r="AI752">
        <v>1.474</v>
      </c>
    </row>
    <row r="753" spans="1:35" x14ac:dyDescent="0.35">
      <c r="A753">
        <v>202</v>
      </c>
      <c r="B753">
        <v>202</v>
      </c>
      <c r="C753" t="s">
        <v>38</v>
      </c>
      <c r="D753" t="s">
        <v>39</v>
      </c>
      <c r="E753">
        <v>4</v>
      </c>
      <c r="F753" t="s">
        <v>373</v>
      </c>
      <c r="G753">
        <v>4</v>
      </c>
      <c r="H753">
        <v>12</v>
      </c>
      <c r="I753">
        <v>2</v>
      </c>
      <c r="J753">
        <v>56</v>
      </c>
      <c r="K753">
        <v>28</v>
      </c>
      <c r="L753">
        <v>28</v>
      </c>
      <c r="M753">
        <v>1</v>
      </c>
      <c r="N753" t="s">
        <v>246</v>
      </c>
      <c r="O753" t="s">
        <v>201</v>
      </c>
      <c r="P753" t="s">
        <v>202</v>
      </c>
      <c r="Q753" t="s">
        <v>206</v>
      </c>
      <c r="R753" t="s">
        <v>202</v>
      </c>
      <c r="S753" t="s">
        <v>63</v>
      </c>
      <c r="T753" t="s">
        <v>247</v>
      </c>
      <c r="U753">
        <v>2</v>
      </c>
      <c r="V753" t="s">
        <v>216</v>
      </c>
      <c r="W753" t="s">
        <v>133</v>
      </c>
      <c r="X753" t="s">
        <v>58</v>
      </c>
      <c r="Y753">
        <v>2</v>
      </c>
      <c r="Z753">
        <v>3</v>
      </c>
      <c r="AA753">
        <v>44.1</v>
      </c>
      <c r="AB753">
        <v>1.357</v>
      </c>
      <c r="AC753" t="s">
        <v>247</v>
      </c>
      <c r="AD753">
        <v>1</v>
      </c>
      <c r="AE753">
        <v>2</v>
      </c>
      <c r="AF753">
        <v>1</v>
      </c>
      <c r="AG753">
        <v>2.149</v>
      </c>
      <c r="AH753">
        <v>0.33300000000000002</v>
      </c>
      <c r="AI753">
        <v>1.3540000000000001</v>
      </c>
    </row>
    <row r="754" spans="1:35" x14ac:dyDescent="0.35">
      <c r="A754">
        <v>202</v>
      </c>
      <c r="B754">
        <v>202</v>
      </c>
      <c r="C754" t="s">
        <v>38</v>
      </c>
      <c r="D754" t="s">
        <v>39</v>
      </c>
      <c r="E754">
        <v>4</v>
      </c>
      <c r="F754" t="s">
        <v>373</v>
      </c>
      <c r="G754">
        <v>4</v>
      </c>
      <c r="H754">
        <v>12</v>
      </c>
      <c r="I754">
        <v>2</v>
      </c>
      <c r="J754">
        <v>57</v>
      </c>
      <c r="K754">
        <v>61</v>
      </c>
      <c r="L754">
        <v>61</v>
      </c>
      <c r="M754">
        <v>2</v>
      </c>
      <c r="N754" t="s">
        <v>244</v>
      </c>
      <c r="O754" t="s">
        <v>201</v>
      </c>
      <c r="P754" t="s">
        <v>202</v>
      </c>
      <c r="Q754" t="s">
        <v>240</v>
      </c>
      <c r="R754" t="s">
        <v>202</v>
      </c>
      <c r="S754" t="s">
        <v>81</v>
      </c>
      <c r="T754" t="s">
        <v>245</v>
      </c>
      <c r="U754">
        <v>4</v>
      </c>
      <c r="V754" t="s">
        <v>241</v>
      </c>
      <c r="W754" t="s">
        <v>151</v>
      </c>
      <c r="X754" t="s">
        <v>110</v>
      </c>
      <c r="Y754">
        <v>1</v>
      </c>
      <c r="Z754">
        <v>3</v>
      </c>
      <c r="AA754">
        <v>44.1</v>
      </c>
      <c r="AB754">
        <v>1.5269999999999999</v>
      </c>
      <c r="AC754" t="s">
        <v>110</v>
      </c>
      <c r="AD754">
        <v>4</v>
      </c>
      <c r="AE754">
        <v>2</v>
      </c>
      <c r="AF754">
        <v>0</v>
      </c>
      <c r="AG754">
        <v>1.8149999999999999</v>
      </c>
      <c r="AH754">
        <v>0.33300000000000002</v>
      </c>
      <c r="AI754">
        <v>1.526</v>
      </c>
    </row>
    <row r="755" spans="1:35" x14ac:dyDescent="0.35">
      <c r="A755">
        <v>202</v>
      </c>
      <c r="B755">
        <v>202</v>
      </c>
      <c r="C755" t="s">
        <v>38</v>
      </c>
      <c r="D755" t="s">
        <v>39</v>
      </c>
      <c r="E755">
        <v>4</v>
      </c>
      <c r="F755" t="s">
        <v>373</v>
      </c>
      <c r="G755">
        <v>4</v>
      </c>
      <c r="H755">
        <v>12</v>
      </c>
      <c r="I755">
        <v>2</v>
      </c>
      <c r="J755">
        <v>58</v>
      </c>
      <c r="K755">
        <v>34</v>
      </c>
      <c r="L755">
        <v>34</v>
      </c>
      <c r="M755">
        <v>1</v>
      </c>
      <c r="N755" t="s">
        <v>208</v>
      </c>
      <c r="O755" t="s">
        <v>201</v>
      </c>
      <c r="P755" t="s">
        <v>202</v>
      </c>
      <c r="Q755" t="s">
        <v>209</v>
      </c>
      <c r="R755" t="s">
        <v>202</v>
      </c>
      <c r="S755" t="s">
        <v>63</v>
      </c>
      <c r="T755" t="s">
        <v>210</v>
      </c>
      <c r="U755">
        <v>4</v>
      </c>
      <c r="V755" t="s">
        <v>259</v>
      </c>
      <c r="W755" t="s">
        <v>159</v>
      </c>
      <c r="X755" t="s">
        <v>54</v>
      </c>
      <c r="Y755">
        <v>1</v>
      </c>
      <c r="Z755">
        <v>3</v>
      </c>
      <c r="AA755">
        <v>44.1</v>
      </c>
      <c r="AB755">
        <v>1.3140000000000001</v>
      </c>
      <c r="AC755" t="s">
        <v>210</v>
      </c>
      <c r="AD755">
        <v>1</v>
      </c>
      <c r="AE755">
        <v>4</v>
      </c>
      <c r="AF755">
        <v>1</v>
      </c>
      <c r="AG755">
        <v>1.5249999999999999</v>
      </c>
      <c r="AH755">
        <v>0.38300000000000001</v>
      </c>
      <c r="AI755">
        <v>1.31</v>
      </c>
    </row>
    <row r="756" spans="1:35" x14ac:dyDescent="0.35">
      <c r="A756">
        <v>202</v>
      </c>
      <c r="B756">
        <v>202</v>
      </c>
      <c r="C756" t="s">
        <v>38</v>
      </c>
      <c r="D756" t="s">
        <v>39</v>
      </c>
      <c r="E756">
        <v>4</v>
      </c>
      <c r="F756" t="s">
        <v>373</v>
      </c>
      <c r="G756">
        <v>4</v>
      </c>
      <c r="H756">
        <v>12</v>
      </c>
      <c r="I756">
        <v>2</v>
      </c>
      <c r="J756">
        <v>59</v>
      </c>
      <c r="K756">
        <v>31</v>
      </c>
      <c r="L756">
        <v>31</v>
      </c>
      <c r="M756">
        <v>1</v>
      </c>
      <c r="N756" t="s">
        <v>248</v>
      </c>
      <c r="O756" t="s">
        <v>201</v>
      </c>
      <c r="P756" t="s">
        <v>202</v>
      </c>
      <c r="Q756" t="s">
        <v>212</v>
      </c>
      <c r="R756" t="s">
        <v>202</v>
      </c>
      <c r="S756" t="s">
        <v>46</v>
      </c>
      <c r="T756" t="s">
        <v>249</v>
      </c>
      <c r="U756">
        <v>5</v>
      </c>
      <c r="V756" t="s">
        <v>213</v>
      </c>
      <c r="W756" t="s">
        <v>108</v>
      </c>
      <c r="X756" t="s">
        <v>171</v>
      </c>
      <c r="Y756">
        <v>1</v>
      </c>
      <c r="Z756">
        <v>3</v>
      </c>
      <c r="AA756">
        <v>44.1</v>
      </c>
      <c r="AB756">
        <v>1.3160000000000001</v>
      </c>
      <c r="AC756" t="s">
        <v>108</v>
      </c>
      <c r="AD756">
        <v>4</v>
      </c>
      <c r="AE756">
        <v>1</v>
      </c>
      <c r="AF756">
        <v>0</v>
      </c>
      <c r="AG756">
        <v>2.048</v>
      </c>
      <c r="AH756">
        <v>0.38300000000000001</v>
      </c>
      <c r="AI756">
        <v>1.32</v>
      </c>
    </row>
    <row r="757" spans="1:35" x14ac:dyDescent="0.35">
      <c r="A757">
        <v>202</v>
      </c>
      <c r="B757">
        <v>202</v>
      </c>
      <c r="C757" t="s">
        <v>38</v>
      </c>
      <c r="D757" t="s">
        <v>39</v>
      </c>
      <c r="E757">
        <v>4</v>
      </c>
      <c r="F757" t="s">
        <v>373</v>
      </c>
      <c r="G757">
        <v>4</v>
      </c>
      <c r="H757">
        <v>12</v>
      </c>
      <c r="I757">
        <v>2</v>
      </c>
      <c r="J757">
        <v>60</v>
      </c>
      <c r="K757">
        <v>72</v>
      </c>
      <c r="L757">
        <v>72</v>
      </c>
      <c r="M757">
        <v>2</v>
      </c>
      <c r="N757" t="s">
        <v>250</v>
      </c>
      <c r="O757" t="s">
        <v>201</v>
      </c>
      <c r="P757" t="s">
        <v>202</v>
      </c>
      <c r="Q757" t="s">
        <v>235</v>
      </c>
      <c r="R757" t="s">
        <v>202</v>
      </c>
      <c r="S757" t="s">
        <v>53</v>
      </c>
      <c r="T757" t="s">
        <v>251</v>
      </c>
      <c r="U757">
        <v>5</v>
      </c>
      <c r="V757" t="s">
        <v>236</v>
      </c>
      <c r="W757" t="s">
        <v>100</v>
      </c>
      <c r="X757" t="s">
        <v>148</v>
      </c>
      <c r="Y757">
        <v>1</v>
      </c>
      <c r="Z757">
        <v>3</v>
      </c>
      <c r="AA757">
        <v>44.1</v>
      </c>
      <c r="AB757">
        <v>1.3660000000000001</v>
      </c>
      <c r="AC757" t="s">
        <v>251</v>
      </c>
      <c r="AD757">
        <v>1</v>
      </c>
      <c r="AE757">
        <v>5</v>
      </c>
      <c r="AF757">
        <v>1</v>
      </c>
      <c r="AG757">
        <v>0.75800000000000001</v>
      </c>
      <c r="AH757">
        <v>0.316</v>
      </c>
      <c r="AI757">
        <v>1.3660000000000001</v>
      </c>
    </row>
    <row r="758" spans="1:35" x14ac:dyDescent="0.35">
      <c r="A758">
        <v>202</v>
      </c>
      <c r="B758">
        <v>202</v>
      </c>
      <c r="C758" t="s">
        <v>38</v>
      </c>
      <c r="D758" t="s">
        <v>39</v>
      </c>
      <c r="E758">
        <v>4</v>
      </c>
      <c r="F758" t="s">
        <v>373</v>
      </c>
      <c r="G758">
        <v>4</v>
      </c>
      <c r="H758">
        <v>12</v>
      </c>
      <c r="I758">
        <v>2</v>
      </c>
      <c r="J758">
        <v>61</v>
      </c>
      <c r="K758">
        <v>62</v>
      </c>
      <c r="L758">
        <v>62</v>
      </c>
      <c r="M758">
        <v>2</v>
      </c>
      <c r="N758" t="s">
        <v>239</v>
      </c>
      <c r="O758" t="s">
        <v>201</v>
      </c>
      <c r="P758" t="s">
        <v>202</v>
      </c>
      <c r="Q758" t="s">
        <v>240</v>
      </c>
      <c r="R758" t="s">
        <v>202</v>
      </c>
      <c r="S758" t="s">
        <v>63</v>
      </c>
      <c r="T758" t="s">
        <v>241</v>
      </c>
      <c r="U758">
        <v>1</v>
      </c>
      <c r="V758" t="s">
        <v>210</v>
      </c>
      <c r="W758" t="s">
        <v>189</v>
      </c>
      <c r="X758" t="s">
        <v>112</v>
      </c>
      <c r="Y758">
        <v>2</v>
      </c>
      <c r="Z758">
        <v>3</v>
      </c>
      <c r="AA758">
        <v>44.1</v>
      </c>
      <c r="AB758">
        <v>1.6060000000000001</v>
      </c>
      <c r="AC758" t="s">
        <v>241</v>
      </c>
      <c r="AD758">
        <v>1</v>
      </c>
      <c r="AE758">
        <v>1</v>
      </c>
      <c r="AF758">
        <v>1</v>
      </c>
      <c r="AG758">
        <v>1.2290000000000001</v>
      </c>
      <c r="AH758">
        <v>0.05</v>
      </c>
      <c r="AI758">
        <v>1.603</v>
      </c>
    </row>
    <row r="759" spans="1:35" x14ac:dyDescent="0.35">
      <c r="A759">
        <v>202</v>
      </c>
      <c r="B759">
        <v>202</v>
      </c>
      <c r="C759" t="s">
        <v>38</v>
      </c>
      <c r="D759" t="s">
        <v>39</v>
      </c>
      <c r="E759">
        <v>4</v>
      </c>
      <c r="F759" t="s">
        <v>373</v>
      </c>
      <c r="G759">
        <v>4</v>
      </c>
      <c r="H759">
        <v>12</v>
      </c>
      <c r="I759">
        <v>2</v>
      </c>
      <c r="J759">
        <v>62</v>
      </c>
      <c r="K759">
        <v>36</v>
      </c>
      <c r="L759">
        <v>36</v>
      </c>
      <c r="M759">
        <v>1</v>
      </c>
      <c r="N759" t="s">
        <v>231</v>
      </c>
      <c r="O759" t="s">
        <v>201</v>
      </c>
      <c r="P759" t="s">
        <v>202</v>
      </c>
      <c r="Q759" t="s">
        <v>232</v>
      </c>
      <c r="R759" t="s">
        <v>202</v>
      </c>
      <c r="S759" t="s">
        <v>53</v>
      </c>
      <c r="T759" t="s">
        <v>233</v>
      </c>
      <c r="U759">
        <v>1</v>
      </c>
      <c r="V759" t="s">
        <v>261</v>
      </c>
      <c r="W759" t="s">
        <v>183</v>
      </c>
      <c r="X759" t="s">
        <v>68</v>
      </c>
      <c r="Y759">
        <v>1</v>
      </c>
      <c r="Z759">
        <v>3</v>
      </c>
      <c r="AA759">
        <v>44.1</v>
      </c>
      <c r="AB759">
        <v>1.456</v>
      </c>
      <c r="AC759" t="s">
        <v>261</v>
      </c>
      <c r="AD759">
        <v>2</v>
      </c>
      <c r="AE759">
        <v>5</v>
      </c>
      <c r="AF759">
        <v>0</v>
      </c>
      <c r="AG759">
        <v>2.198</v>
      </c>
      <c r="AH759">
        <v>0.34799999999999998</v>
      </c>
      <c r="AI759">
        <v>1.4590000000000001</v>
      </c>
    </row>
    <row r="760" spans="1:35" x14ac:dyDescent="0.35">
      <c r="A760">
        <v>202</v>
      </c>
      <c r="B760">
        <v>202</v>
      </c>
      <c r="C760" t="s">
        <v>38</v>
      </c>
      <c r="D760" t="s">
        <v>39</v>
      </c>
      <c r="E760">
        <v>4</v>
      </c>
      <c r="F760" t="s">
        <v>373</v>
      </c>
      <c r="G760">
        <v>4</v>
      </c>
      <c r="H760">
        <v>12</v>
      </c>
      <c r="I760">
        <v>2</v>
      </c>
      <c r="J760">
        <v>63</v>
      </c>
      <c r="K760">
        <v>69</v>
      </c>
      <c r="L760">
        <v>69</v>
      </c>
      <c r="M760">
        <v>2</v>
      </c>
      <c r="N760" t="s">
        <v>252</v>
      </c>
      <c r="O760" t="s">
        <v>201</v>
      </c>
      <c r="P760" t="s">
        <v>202</v>
      </c>
      <c r="Q760" t="s">
        <v>218</v>
      </c>
      <c r="R760" t="s">
        <v>202</v>
      </c>
      <c r="S760" t="s">
        <v>63</v>
      </c>
      <c r="T760" t="s">
        <v>253</v>
      </c>
      <c r="U760">
        <v>5</v>
      </c>
      <c r="V760" t="s">
        <v>219</v>
      </c>
      <c r="W760" t="s">
        <v>173</v>
      </c>
      <c r="X760" t="s">
        <v>82</v>
      </c>
      <c r="Y760">
        <v>1</v>
      </c>
      <c r="Z760">
        <v>3</v>
      </c>
      <c r="AA760">
        <v>44.1</v>
      </c>
      <c r="AB760">
        <v>1.218</v>
      </c>
      <c r="AC760" t="s">
        <v>82</v>
      </c>
      <c r="AD760">
        <v>4</v>
      </c>
      <c r="AE760">
        <v>2</v>
      </c>
      <c r="AF760">
        <v>0</v>
      </c>
      <c r="AG760">
        <v>2.1280000000000001</v>
      </c>
      <c r="AH760">
        <v>8.3000000000000004E-2</v>
      </c>
      <c r="AI760">
        <v>1.218</v>
      </c>
    </row>
    <row r="761" spans="1:35" x14ac:dyDescent="0.35">
      <c r="A761">
        <v>202</v>
      </c>
      <c r="B761">
        <v>202</v>
      </c>
      <c r="C761" t="s">
        <v>38</v>
      </c>
      <c r="D761" t="s">
        <v>39</v>
      </c>
      <c r="E761">
        <v>4</v>
      </c>
      <c r="F761" t="s">
        <v>373</v>
      </c>
      <c r="G761">
        <v>4</v>
      </c>
      <c r="H761">
        <v>12</v>
      </c>
      <c r="I761">
        <v>2</v>
      </c>
      <c r="J761">
        <v>64</v>
      </c>
      <c r="K761">
        <v>29</v>
      </c>
      <c r="L761">
        <v>29</v>
      </c>
      <c r="M761">
        <v>1</v>
      </c>
      <c r="N761" t="s">
        <v>214</v>
      </c>
      <c r="O761" t="s">
        <v>201</v>
      </c>
      <c r="P761" t="s">
        <v>202</v>
      </c>
      <c r="Q761" t="s">
        <v>215</v>
      </c>
      <c r="R761" t="s">
        <v>202</v>
      </c>
      <c r="S761" t="s">
        <v>63</v>
      </c>
      <c r="T761" t="s">
        <v>216</v>
      </c>
      <c r="U761">
        <v>2</v>
      </c>
      <c r="V761" t="s">
        <v>255</v>
      </c>
      <c r="W761" t="s">
        <v>179</v>
      </c>
      <c r="X761" t="s">
        <v>122</v>
      </c>
      <c r="Y761">
        <v>1</v>
      </c>
      <c r="Z761">
        <v>3</v>
      </c>
      <c r="AA761">
        <v>44.1</v>
      </c>
      <c r="AB761">
        <v>1.3460000000000001</v>
      </c>
      <c r="AC761" t="s">
        <v>122</v>
      </c>
      <c r="AD761">
        <v>4</v>
      </c>
      <c r="AE761">
        <v>5</v>
      </c>
      <c r="AF761">
        <v>0</v>
      </c>
      <c r="AG761">
        <v>0.79500000000000004</v>
      </c>
      <c r="AH761">
        <v>0.183</v>
      </c>
      <c r="AI761">
        <v>1.343</v>
      </c>
    </row>
    <row r="762" spans="1:35" x14ac:dyDescent="0.35">
      <c r="A762">
        <v>202</v>
      </c>
      <c r="B762">
        <v>202</v>
      </c>
      <c r="C762" t="s">
        <v>38</v>
      </c>
      <c r="D762" t="s">
        <v>39</v>
      </c>
      <c r="E762">
        <v>4</v>
      </c>
      <c r="F762" t="s">
        <v>373</v>
      </c>
      <c r="G762">
        <v>4</v>
      </c>
      <c r="H762">
        <v>12</v>
      </c>
      <c r="I762">
        <v>2</v>
      </c>
      <c r="J762">
        <v>65</v>
      </c>
      <c r="K762">
        <v>65</v>
      </c>
      <c r="L762">
        <v>65</v>
      </c>
      <c r="M762">
        <v>2</v>
      </c>
      <c r="N762" t="s">
        <v>200</v>
      </c>
      <c r="O762" t="s">
        <v>201</v>
      </c>
      <c r="P762" t="s">
        <v>202</v>
      </c>
      <c r="Q762" t="s">
        <v>203</v>
      </c>
      <c r="R762" t="s">
        <v>202</v>
      </c>
      <c r="S762" t="s">
        <v>46</v>
      </c>
      <c r="T762" t="s">
        <v>204</v>
      </c>
      <c r="U762">
        <v>1</v>
      </c>
      <c r="V762" t="s">
        <v>230</v>
      </c>
      <c r="W762" t="s">
        <v>155</v>
      </c>
      <c r="X762" t="s">
        <v>64</v>
      </c>
      <c r="Y762">
        <v>1</v>
      </c>
      <c r="Z762">
        <v>3</v>
      </c>
      <c r="AA762">
        <v>44.1</v>
      </c>
      <c r="AB762">
        <v>1.669</v>
      </c>
      <c r="AC762" t="s">
        <v>204</v>
      </c>
      <c r="AD762">
        <v>1</v>
      </c>
      <c r="AE762">
        <v>1</v>
      </c>
      <c r="AF762">
        <v>1</v>
      </c>
      <c r="AG762">
        <v>1.59</v>
      </c>
      <c r="AH762">
        <v>0.316</v>
      </c>
      <c r="AI762">
        <v>1.67</v>
      </c>
    </row>
    <row r="763" spans="1:35" x14ac:dyDescent="0.35">
      <c r="A763">
        <v>202</v>
      </c>
      <c r="B763">
        <v>202</v>
      </c>
      <c r="C763" t="s">
        <v>38</v>
      </c>
      <c r="D763" t="s">
        <v>39</v>
      </c>
      <c r="E763">
        <v>4</v>
      </c>
      <c r="F763" t="s">
        <v>373</v>
      </c>
      <c r="G763">
        <v>4</v>
      </c>
      <c r="H763">
        <v>12</v>
      </c>
      <c r="I763">
        <v>2</v>
      </c>
      <c r="J763">
        <v>66</v>
      </c>
      <c r="K763">
        <v>70</v>
      </c>
      <c r="L763">
        <v>70</v>
      </c>
      <c r="M763">
        <v>2</v>
      </c>
      <c r="N763" t="s">
        <v>217</v>
      </c>
      <c r="O763" t="s">
        <v>201</v>
      </c>
      <c r="P763" t="s">
        <v>202</v>
      </c>
      <c r="Q763" t="s">
        <v>218</v>
      </c>
      <c r="R763" t="s">
        <v>202</v>
      </c>
      <c r="S763" t="s">
        <v>53</v>
      </c>
      <c r="T763" t="s">
        <v>219</v>
      </c>
      <c r="U763">
        <v>4</v>
      </c>
      <c r="V763" t="s">
        <v>238</v>
      </c>
      <c r="W763" t="s">
        <v>120</v>
      </c>
      <c r="X763" t="s">
        <v>193</v>
      </c>
      <c r="Y763">
        <v>2</v>
      </c>
      <c r="Z763">
        <v>3</v>
      </c>
      <c r="AA763">
        <v>44.1</v>
      </c>
      <c r="AB763">
        <v>1.609</v>
      </c>
      <c r="AC763" t="s">
        <v>219</v>
      </c>
      <c r="AD763">
        <v>1</v>
      </c>
      <c r="AE763">
        <v>4</v>
      </c>
      <c r="AF763">
        <v>1</v>
      </c>
      <c r="AG763">
        <v>3.2749999999999999</v>
      </c>
      <c r="AH763">
        <v>0.46600000000000003</v>
      </c>
      <c r="AI763">
        <v>1.601</v>
      </c>
    </row>
    <row r="764" spans="1:35" x14ac:dyDescent="0.35">
      <c r="A764">
        <v>202</v>
      </c>
      <c r="B764">
        <v>202</v>
      </c>
      <c r="C764" t="s">
        <v>38</v>
      </c>
      <c r="D764" t="s">
        <v>39</v>
      </c>
      <c r="E764">
        <v>4</v>
      </c>
      <c r="F764" t="s">
        <v>373</v>
      </c>
      <c r="G764">
        <v>4</v>
      </c>
      <c r="H764">
        <v>12</v>
      </c>
      <c r="I764">
        <v>2</v>
      </c>
      <c r="J764">
        <v>67</v>
      </c>
      <c r="K764">
        <v>26</v>
      </c>
      <c r="L764">
        <v>26</v>
      </c>
      <c r="M764">
        <v>1</v>
      </c>
      <c r="N764" t="s">
        <v>256</v>
      </c>
      <c r="O764" t="s">
        <v>201</v>
      </c>
      <c r="P764" t="s">
        <v>202</v>
      </c>
      <c r="Q764" t="s">
        <v>221</v>
      </c>
      <c r="R764" t="s">
        <v>202</v>
      </c>
      <c r="S764" t="s">
        <v>81</v>
      </c>
      <c r="T764" t="s">
        <v>257</v>
      </c>
      <c r="U764">
        <v>4</v>
      </c>
      <c r="V764" t="s">
        <v>245</v>
      </c>
      <c r="W764" t="s">
        <v>161</v>
      </c>
      <c r="X764" t="s">
        <v>118</v>
      </c>
      <c r="Y764">
        <v>2</v>
      </c>
      <c r="Z764">
        <v>3</v>
      </c>
      <c r="AA764">
        <v>44.1</v>
      </c>
      <c r="AB764">
        <v>1.196</v>
      </c>
      <c r="AC764" t="s">
        <v>245</v>
      </c>
      <c r="AD764">
        <v>3</v>
      </c>
      <c r="AE764">
        <v>5</v>
      </c>
      <c r="AF764">
        <v>0</v>
      </c>
      <c r="AG764">
        <v>2.5139999999999998</v>
      </c>
      <c r="AH764">
        <v>0.28299999999999997</v>
      </c>
      <c r="AI764">
        <v>1.1950000000000001</v>
      </c>
    </row>
    <row r="765" spans="1:35" x14ac:dyDescent="0.35">
      <c r="A765">
        <v>202</v>
      </c>
      <c r="B765">
        <v>202</v>
      </c>
      <c r="C765" t="s">
        <v>38</v>
      </c>
      <c r="D765" t="s">
        <v>39</v>
      </c>
      <c r="E765">
        <v>4</v>
      </c>
      <c r="F765" t="s">
        <v>373</v>
      </c>
      <c r="G765">
        <v>4</v>
      </c>
      <c r="H765">
        <v>12</v>
      </c>
      <c r="I765">
        <v>2</v>
      </c>
      <c r="J765">
        <v>68</v>
      </c>
      <c r="K765">
        <v>32</v>
      </c>
      <c r="L765">
        <v>32</v>
      </c>
      <c r="M765">
        <v>1</v>
      </c>
      <c r="N765" t="s">
        <v>211</v>
      </c>
      <c r="O765" t="s">
        <v>201</v>
      </c>
      <c r="P765" t="s">
        <v>202</v>
      </c>
      <c r="Q765" t="s">
        <v>212</v>
      </c>
      <c r="R765" t="s">
        <v>202</v>
      </c>
      <c r="S765" t="s">
        <v>53</v>
      </c>
      <c r="T765" t="s">
        <v>213</v>
      </c>
      <c r="U765">
        <v>1</v>
      </c>
      <c r="V765" t="s">
        <v>251</v>
      </c>
      <c r="W765" t="s">
        <v>47</v>
      </c>
      <c r="X765" t="s">
        <v>137</v>
      </c>
      <c r="Y765">
        <v>2</v>
      </c>
      <c r="Z765">
        <v>3</v>
      </c>
      <c r="AA765">
        <v>44.1</v>
      </c>
      <c r="AB765">
        <v>1.849</v>
      </c>
      <c r="AC765" t="s">
        <v>213</v>
      </c>
      <c r="AD765">
        <v>1</v>
      </c>
      <c r="AE765">
        <v>1</v>
      </c>
      <c r="AF765">
        <v>1</v>
      </c>
      <c r="AG765">
        <v>1.9510000000000001</v>
      </c>
      <c r="AH765">
        <v>8.3000000000000004E-2</v>
      </c>
      <c r="AI765">
        <v>1.843</v>
      </c>
    </row>
    <row r="766" spans="1:35" x14ac:dyDescent="0.35">
      <c r="A766">
        <v>202</v>
      </c>
      <c r="B766">
        <v>202</v>
      </c>
      <c r="C766" t="s">
        <v>38</v>
      </c>
      <c r="D766" t="s">
        <v>39</v>
      </c>
      <c r="E766">
        <v>4</v>
      </c>
      <c r="F766" t="s">
        <v>373</v>
      </c>
      <c r="G766">
        <v>4</v>
      </c>
      <c r="H766">
        <v>12</v>
      </c>
      <c r="I766">
        <v>2</v>
      </c>
      <c r="J766">
        <v>69</v>
      </c>
      <c r="K766">
        <v>66</v>
      </c>
      <c r="L766">
        <v>66</v>
      </c>
      <c r="M766">
        <v>2</v>
      </c>
      <c r="N766" t="s">
        <v>229</v>
      </c>
      <c r="O766" t="s">
        <v>201</v>
      </c>
      <c r="P766" t="s">
        <v>202</v>
      </c>
      <c r="Q766" t="s">
        <v>203</v>
      </c>
      <c r="R766" t="s">
        <v>202</v>
      </c>
      <c r="S766" t="s">
        <v>81</v>
      </c>
      <c r="T766" t="s">
        <v>230</v>
      </c>
      <c r="U766">
        <v>1</v>
      </c>
      <c r="V766" t="s">
        <v>228</v>
      </c>
      <c r="W766" t="s">
        <v>88</v>
      </c>
      <c r="X766" t="s">
        <v>195</v>
      </c>
      <c r="Y766">
        <v>2</v>
      </c>
      <c r="Z766">
        <v>3</v>
      </c>
      <c r="AA766">
        <v>44.1</v>
      </c>
      <c r="AB766">
        <v>1.397</v>
      </c>
      <c r="AC766" t="s">
        <v>230</v>
      </c>
      <c r="AD766">
        <v>1</v>
      </c>
      <c r="AE766">
        <v>1</v>
      </c>
      <c r="AF766">
        <v>1</v>
      </c>
      <c r="AG766">
        <v>2.0939999999999999</v>
      </c>
      <c r="AH766">
        <v>0.249</v>
      </c>
      <c r="AI766">
        <v>1.3939999999999999</v>
      </c>
    </row>
    <row r="767" spans="1:35" x14ac:dyDescent="0.35">
      <c r="A767">
        <v>202</v>
      </c>
      <c r="B767">
        <v>202</v>
      </c>
      <c r="C767" t="s">
        <v>38</v>
      </c>
      <c r="D767" t="s">
        <v>39</v>
      </c>
      <c r="E767">
        <v>4</v>
      </c>
      <c r="F767" t="s">
        <v>373</v>
      </c>
      <c r="G767">
        <v>4</v>
      </c>
      <c r="H767">
        <v>12</v>
      </c>
      <c r="I767">
        <v>2</v>
      </c>
      <c r="J767">
        <v>70</v>
      </c>
      <c r="K767">
        <v>30</v>
      </c>
      <c r="L767">
        <v>30</v>
      </c>
      <c r="M767">
        <v>1</v>
      </c>
      <c r="N767" t="s">
        <v>254</v>
      </c>
      <c r="O767" t="s">
        <v>201</v>
      </c>
      <c r="P767" t="s">
        <v>202</v>
      </c>
      <c r="Q767" t="s">
        <v>215</v>
      </c>
      <c r="R767" t="s">
        <v>202</v>
      </c>
      <c r="S767" t="s">
        <v>53</v>
      </c>
      <c r="T767" t="s">
        <v>255</v>
      </c>
      <c r="U767">
        <v>1</v>
      </c>
      <c r="V767" t="s">
        <v>233</v>
      </c>
      <c r="W767" t="s">
        <v>114</v>
      </c>
      <c r="X767" t="s">
        <v>141</v>
      </c>
      <c r="Y767">
        <v>2</v>
      </c>
      <c r="Z767">
        <v>3</v>
      </c>
      <c r="AA767">
        <v>44.1</v>
      </c>
      <c r="AB767">
        <v>1.3640000000000001</v>
      </c>
      <c r="AC767" t="s">
        <v>233</v>
      </c>
      <c r="AD767">
        <v>3</v>
      </c>
      <c r="AE767">
        <v>2</v>
      </c>
      <c r="AF767">
        <v>0</v>
      </c>
      <c r="AG767">
        <v>2.1059999999999999</v>
      </c>
      <c r="AH767">
        <v>0.18099999999999999</v>
      </c>
      <c r="AI767">
        <v>1.3640000000000001</v>
      </c>
    </row>
    <row r="768" spans="1:35" x14ac:dyDescent="0.35">
      <c r="A768">
        <v>202</v>
      </c>
      <c r="B768">
        <v>202</v>
      </c>
      <c r="C768" t="s">
        <v>38</v>
      </c>
      <c r="D768" t="s">
        <v>39</v>
      </c>
      <c r="E768">
        <v>4</v>
      </c>
      <c r="F768" t="s">
        <v>373</v>
      </c>
      <c r="G768">
        <v>4</v>
      </c>
      <c r="H768">
        <v>12</v>
      </c>
      <c r="I768">
        <v>2</v>
      </c>
      <c r="J768">
        <v>71</v>
      </c>
      <c r="K768">
        <v>68</v>
      </c>
      <c r="L768">
        <v>68</v>
      </c>
      <c r="M768">
        <v>2</v>
      </c>
      <c r="N768" t="s">
        <v>242</v>
      </c>
      <c r="O768" t="s">
        <v>201</v>
      </c>
      <c r="P768" t="s">
        <v>202</v>
      </c>
      <c r="Q768" t="s">
        <v>227</v>
      </c>
      <c r="R768" t="s">
        <v>202</v>
      </c>
      <c r="S768" t="s">
        <v>63</v>
      </c>
      <c r="T768" t="s">
        <v>243</v>
      </c>
      <c r="U768">
        <v>1</v>
      </c>
      <c r="V768" t="s">
        <v>253</v>
      </c>
      <c r="W768" t="s">
        <v>76</v>
      </c>
      <c r="X768" t="s">
        <v>187</v>
      </c>
      <c r="Y768">
        <v>2</v>
      </c>
      <c r="Z768">
        <v>3</v>
      </c>
      <c r="AA768">
        <v>44.1</v>
      </c>
      <c r="AB768">
        <v>1.458</v>
      </c>
      <c r="AC768" t="s">
        <v>253</v>
      </c>
      <c r="AD768">
        <v>3</v>
      </c>
      <c r="AE768">
        <v>4</v>
      </c>
      <c r="AF768">
        <v>0</v>
      </c>
      <c r="AG768">
        <v>3.67</v>
      </c>
      <c r="AH768">
        <v>0.1</v>
      </c>
      <c r="AI768">
        <v>1.4510000000000001</v>
      </c>
    </row>
    <row r="769" spans="1:35" x14ac:dyDescent="0.35">
      <c r="A769">
        <v>202</v>
      </c>
      <c r="B769">
        <v>202</v>
      </c>
      <c r="C769" t="s">
        <v>38</v>
      </c>
      <c r="D769" t="s">
        <v>39</v>
      </c>
      <c r="E769">
        <v>4</v>
      </c>
      <c r="F769" t="s">
        <v>373</v>
      </c>
      <c r="G769">
        <v>4</v>
      </c>
      <c r="H769">
        <v>12</v>
      </c>
      <c r="I769">
        <v>2</v>
      </c>
      <c r="J769">
        <v>72</v>
      </c>
      <c r="K769">
        <v>64</v>
      </c>
      <c r="L769">
        <v>64</v>
      </c>
      <c r="M769">
        <v>2</v>
      </c>
      <c r="N769" t="s">
        <v>237</v>
      </c>
      <c r="O769" t="s">
        <v>201</v>
      </c>
      <c r="P769" t="s">
        <v>202</v>
      </c>
      <c r="Q769" t="s">
        <v>224</v>
      </c>
      <c r="R769" t="s">
        <v>202</v>
      </c>
      <c r="S769" t="s">
        <v>53</v>
      </c>
      <c r="T769" t="s">
        <v>238</v>
      </c>
      <c r="U769">
        <v>5</v>
      </c>
      <c r="V769" t="s">
        <v>225</v>
      </c>
      <c r="W769" t="s">
        <v>94</v>
      </c>
      <c r="X769" t="s">
        <v>165</v>
      </c>
      <c r="Y769">
        <v>1</v>
      </c>
      <c r="Z769">
        <v>3</v>
      </c>
      <c r="AA769">
        <v>44.1</v>
      </c>
      <c r="AB769">
        <v>1.3160000000000001</v>
      </c>
      <c r="AC769" t="s">
        <v>238</v>
      </c>
      <c r="AD769">
        <v>1</v>
      </c>
      <c r="AE769">
        <v>5</v>
      </c>
      <c r="AF769">
        <v>1</v>
      </c>
      <c r="AG769">
        <v>1.982</v>
      </c>
      <c r="AH769">
        <v>0.26600000000000001</v>
      </c>
      <c r="AI769">
        <v>1.3129999999999999</v>
      </c>
    </row>
    <row r="770" spans="1:35" x14ac:dyDescent="0.35">
      <c r="A770">
        <v>202</v>
      </c>
      <c r="B770">
        <v>202</v>
      </c>
      <c r="C770" t="s">
        <v>38</v>
      </c>
      <c r="D770" t="s">
        <v>39</v>
      </c>
      <c r="E770">
        <v>4</v>
      </c>
      <c r="F770" t="s">
        <v>373</v>
      </c>
      <c r="G770">
        <v>4</v>
      </c>
      <c r="H770">
        <v>12</v>
      </c>
      <c r="I770">
        <v>3</v>
      </c>
      <c r="J770">
        <v>1</v>
      </c>
      <c r="K770">
        <v>46</v>
      </c>
      <c r="L770">
        <v>46</v>
      </c>
      <c r="M770">
        <v>2</v>
      </c>
      <c r="N770" t="s">
        <v>115</v>
      </c>
      <c r="O770" t="s">
        <v>42</v>
      </c>
      <c r="P770" t="s">
        <v>84</v>
      </c>
      <c r="Q770" t="s">
        <v>85</v>
      </c>
      <c r="R770" t="s">
        <v>52</v>
      </c>
      <c r="S770" t="s">
        <v>53</v>
      </c>
      <c r="T770" t="s">
        <v>116</v>
      </c>
      <c r="U770">
        <v>5</v>
      </c>
      <c r="V770" t="s">
        <v>86</v>
      </c>
      <c r="W770" t="s">
        <v>259</v>
      </c>
      <c r="X770" t="s">
        <v>145</v>
      </c>
      <c r="Y770">
        <v>1</v>
      </c>
      <c r="Z770">
        <v>2</v>
      </c>
      <c r="AA770">
        <v>44.1</v>
      </c>
      <c r="AB770">
        <v>1.8839999999999999</v>
      </c>
      <c r="AC770" t="s">
        <v>116</v>
      </c>
      <c r="AD770">
        <v>1</v>
      </c>
      <c r="AE770">
        <v>5</v>
      </c>
      <c r="AF770">
        <v>1</v>
      </c>
      <c r="AG770">
        <v>1.034</v>
      </c>
      <c r="AH770">
        <v>0.85</v>
      </c>
      <c r="AI770">
        <v>1.8839999999999999</v>
      </c>
    </row>
    <row r="771" spans="1:35" x14ac:dyDescent="0.35">
      <c r="A771">
        <v>202</v>
      </c>
      <c r="B771">
        <v>202</v>
      </c>
      <c r="C771" t="s">
        <v>38</v>
      </c>
      <c r="D771" t="s">
        <v>39</v>
      </c>
      <c r="E771">
        <v>4</v>
      </c>
      <c r="F771" t="s">
        <v>373</v>
      </c>
      <c r="G771">
        <v>4</v>
      </c>
      <c r="H771">
        <v>12</v>
      </c>
      <c r="I771">
        <v>3</v>
      </c>
      <c r="J771">
        <v>2</v>
      </c>
      <c r="K771">
        <v>8</v>
      </c>
      <c r="L771">
        <v>8</v>
      </c>
      <c r="M771">
        <v>1</v>
      </c>
      <c r="N771" t="s">
        <v>117</v>
      </c>
      <c r="O771" t="s">
        <v>42</v>
      </c>
      <c r="P771" t="s">
        <v>43</v>
      </c>
      <c r="Q771" t="s">
        <v>44</v>
      </c>
      <c r="R771" t="s">
        <v>52</v>
      </c>
      <c r="S771" t="s">
        <v>53</v>
      </c>
      <c r="T771" t="s">
        <v>118</v>
      </c>
      <c r="U771">
        <v>4</v>
      </c>
      <c r="V771" t="s">
        <v>116</v>
      </c>
      <c r="W771" t="s">
        <v>261</v>
      </c>
      <c r="X771" t="s">
        <v>187</v>
      </c>
      <c r="Y771">
        <v>2</v>
      </c>
      <c r="Z771">
        <v>2</v>
      </c>
      <c r="AA771">
        <v>44.1</v>
      </c>
      <c r="AB771">
        <v>1.2569999999999999</v>
      </c>
      <c r="AC771" t="s">
        <v>116</v>
      </c>
      <c r="AD771">
        <v>3</v>
      </c>
      <c r="AE771">
        <v>2</v>
      </c>
      <c r="AF771">
        <v>0</v>
      </c>
      <c r="AG771">
        <v>1.9410000000000001</v>
      </c>
      <c r="AH771">
        <v>1.7000000000000001E-2</v>
      </c>
      <c r="AI771">
        <v>1.252</v>
      </c>
    </row>
    <row r="772" spans="1:35" x14ac:dyDescent="0.35">
      <c r="A772">
        <v>202</v>
      </c>
      <c r="B772">
        <v>202</v>
      </c>
      <c r="C772" t="s">
        <v>38</v>
      </c>
      <c r="D772" t="s">
        <v>39</v>
      </c>
      <c r="E772">
        <v>4</v>
      </c>
      <c r="F772" t="s">
        <v>373</v>
      </c>
      <c r="G772">
        <v>4</v>
      </c>
      <c r="H772">
        <v>12</v>
      </c>
      <c r="I772">
        <v>3</v>
      </c>
      <c r="J772">
        <v>3</v>
      </c>
      <c r="K772">
        <v>38</v>
      </c>
      <c r="L772">
        <v>38</v>
      </c>
      <c r="M772">
        <v>2</v>
      </c>
      <c r="N772" t="s">
        <v>65</v>
      </c>
      <c r="O772" t="s">
        <v>42</v>
      </c>
      <c r="P772" t="s">
        <v>66</v>
      </c>
      <c r="Q772" t="s">
        <v>67</v>
      </c>
      <c r="R772" t="s">
        <v>62</v>
      </c>
      <c r="S772" t="s">
        <v>63</v>
      </c>
      <c r="T772" t="s">
        <v>68</v>
      </c>
      <c r="U772">
        <v>4</v>
      </c>
      <c r="V772" t="s">
        <v>108</v>
      </c>
      <c r="W772" t="s">
        <v>159</v>
      </c>
      <c r="X772" t="s">
        <v>251</v>
      </c>
      <c r="Y772">
        <v>2</v>
      </c>
      <c r="Z772">
        <v>2</v>
      </c>
      <c r="AA772">
        <v>44.1</v>
      </c>
      <c r="AB772">
        <v>1.306</v>
      </c>
      <c r="AC772" t="s">
        <v>159</v>
      </c>
      <c r="AD772">
        <v>4</v>
      </c>
      <c r="AE772">
        <v>5</v>
      </c>
      <c r="AF772">
        <v>0</v>
      </c>
      <c r="AG772">
        <v>3.411</v>
      </c>
      <c r="AH772">
        <v>0.29899999999999999</v>
      </c>
      <c r="AI772">
        <v>1.302</v>
      </c>
    </row>
    <row r="773" spans="1:35" x14ac:dyDescent="0.35">
      <c r="A773">
        <v>202</v>
      </c>
      <c r="B773">
        <v>202</v>
      </c>
      <c r="C773" t="s">
        <v>38</v>
      </c>
      <c r="D773" t="s">
        <v>39</v>
      </c>
      <c r="E773">
        <v>4</v>
      </c>
      <c r="F773" t="s">
        <v>373</v>
      </c>
      <c r="G773">
        <v>4</v>
      </c>
      <c r="H773">
        <v>12</v>
      </c>
      <c r="I773">
        <v>3</v>
      </c>
      <c r="J773">
        <v>4</v>
      </c>
      <c r="K773">
        <v>1</v>
      </c>
      <c r="L773">
        <v>1</v>
      </c>
      <c r="M773">
        <v>1</v>
      </c>
      <c r="N773" t="s">
        <v>109</v>
      </c>
      <c r="O773" t="s">
        <v>42</v>
      </c>
      <c r="P773" t="s">
        <v>98</v>
      </c>
      <c r="Q773" t="s">
        <v>99</v>
      </c>
      <c r="R773" t="s">
        <v>45</v>
      </c>
      <c r="S773" t="s">
        <v>46</v>
      </c>
      <c r="T773" t="s">
        <v>110</v>
      </c>
      <c r="U773">
        <v>5</v>
      </c>
      <c r="V773" t="s">
        <v>88</v>
      </c>
      <c r="W773" t="s">
        <v>257</v>
      </c>
      <c r="X773" t="s">
        <v>171</v>
      </c>
      <c r="Y773">
        <v>2</v>
      </c>
      <c r="Z773">
        <v>2</v>
      </c>
      <c r="AA773">
        <v>44.1</v>
      </c>
      <c r="AB773">
        <v>1.6859999999999999</v>
      </c>
      <c r="AC773" t="s">
        <v>257</v>
      </c>
      <c r="AD773">
        <v>4</v>
      </c>
      <c r="AE773">
        <v>2</v>
      </c>
      <c r="AF773">
        <v>0</v>
      </c>
      <c r="AG773">
        <v>1.9630000000000001</v>
      </c>
      <c r="AH773">
        <v>0.11600000000000001</v>
      </c>
      <c r="AI773">
        <v>1.6890000000000001</v>
      </c>
    </row>
    <row r="774" spans="1:35" x14ac:dyDescent="0.35">
      <c r="A774">
        <v>202</v>
      </c>
      <c r="B774">
        <v>202</v>
      </c>
      <c r="C774" t="s">
        <v>38</v>
      </c>
      <c r="D774" t="s">
        <v>39</v>
      </c>
      <c r="E774">
        <v>4</v>
      </c>
      <c r="F774" t="s">
        <v>373</v>
      </c>
      <c r="G774">
        <v>4</v>
      </c>
      <c r="H774">
        <v>12</v>
      </c>
      <c r="I774">
        <v>3</v>
      </c>
      <c r="J774">
        <v>5</v>
      </c>
      <c r="K774">
        <v>10</v>
      </c>
      <c r="L774">
        <v>10</v>
      </c>
      <c r="M774">
        <v>1</v>
      </c>
      <c r="N774" t="s">
        <v>107</v>
      </c>
      <c r="O774" t="s">
        <v>42</v>
      </c>
      <c r="P774" t="s">
        <v>56</v>
      </c>
      <c r="Q774" t="s">
        <v>57</v>
      </c>
      <c r="R774" t="s">
        <v>62</v>
      </c>
      <c r="S774" t="s">
        <v>63</v>
      </c>
      <c r="T774" t="s">
        <v>108</v>
      </c>
      <c r="U774">
        <v>5</v>
      </c>
      <c r="V774" t="s">
        <v>58</v>
      </c>
      <c r="W774" t="s">
        <v>255</v>
      </c>
      <c r="X774" t="s">
        <v>191</v>
      </c>
      <c r="Y774">
        <v>1</v>
      </c>
      <c r="Z774">
        <v>2</v>
      </c>
      <c r="AA774">
        <v>44.1</v>
      </c>
      <c r="AB774">
        <v>1.5569999999999999</v>
      </c>
      <c r="AC774" t="s">
        <v>108</v>
      </c>
      <c r="AD774">
        <v>1</v>
      </c>
      <c r="AE774">
        <v>5</v>
      </c>
      <c r="AF774">
        <v>1</v>
      </c>
      <c r="AG774">
        <v>1.431</v>
      </c>
      <c r="AH774">
        <v>0.28299999999999997</v>
      </c>
      <c r="AI774">
        <v>1.552</v>
      </c>
    </row>
    <row r="775" spans="1:35" x14ac:dyDescent="0.35">
      <c r="A775">
        <v>202</v>
      </c>
      <c r="B775">
        <v>202</v>
      </c>
      <c r="C775" t="s">
        <v>38</v>
      </c>
      <c r="D775" t="s">
        <v>39</v>
      </c>
      <c r="E775">
        <v>4</v>
      </c>
      <c r="F775" t="s">
        <v>373</v>
      </c>
      <c r="G775">
        <v>4</v>
      </c>
      <c r="H775">
        <v>12</v>
      </c>
      <c r="I775">
        <v>3</v>
      </c>
      <c r="J775">
        <v>6</v>
      </c>
      <c r="K775">
        <v>47</v>
      </c>
      <c r="L775">
        <v>47</v>
      </c>
      <c r="M775">
        <v>2</v>
      </c>
      <c r="N775" t="s">
        <v>87</v>
      </c>
      <c r="O775" t="s">
        <v>42</v>
      </c>
      <c r="P775" t="s">
        <v>50</v>
      </c>
      <c r="Q775" t="s">
        <v>51</v>
      </c>
      <c r="R775" t="s">
        <v>45</v>
      </c>
      <c r="S775" t="s">
        <v>46</v>
      </c>
      <c r="T775" t="s">
        <v>88</v>
      </c>
      <c r="U775">
        <v>2</v>
      </c>
      <c r="V775" t="s">
        <v>54</v>
      </c>
      <c r="W775" t="s">
        <v>179</v>
      </c>
      <c r="X775" t="s">
        <v>245</v>
      </c>
      <c r="Y775">
        <v>1</v>
      </c>
      <c r="Z775">
        <v>2</v>
      </c>
      <c r="AA775">
        <v>44.1</v>
      </c>
      <c r="AB775">
        <v>1.5880000000000001</v>
      </c>
      <c r="AC775" t="s">
        <v>54</v>
      </c>
      <c r="AD775">
        <v>2</v>
      </c>
      <c r="AE775">
        <v>4</v>
      </c>
      <c r="AF775">
        <v>0</v>
      </c>
      <c r="AG775">
        <v>2.133</v>
      </c>
      <c r="AH775">
        <v>0.36599999999999999</v>
      </c>
      <c r="AI775">
        <v>1.589</v>
      </c>
    </row>
    <row r="776" spans="1:35" x14ac:dyDescent="0.35">
      <c r="A776">
        <v>202</v>
      </c>
      <c r="B776">
        <v>202</v>
      </c>
      <c r="C776" t="s">
        <v>38</v>
      </c>
      <c r="D776" t="s">
        <v>39</v>
      </c>
      <c r="E776">
        <v>4</v>
      </c>
      <c r="F776" t="s">
        <v>373</v>
      </c>
      <c r="G776">
        <v>4</v>
      </c>
      <c r="H776">
        <v>12</v>
      </c>
      <c r="I776">
        <v>3</v>
      </c>
      <c r="J776">
        <v>7</v>
      </c>
      <c r="K776">
        <v>3</v>
      </c>
      <c r="L776">
        <v>3</v>
      </c>
      <c r="M776">
        <v>1</v>
      </c>
      <c r="N776" t="s">
        <v>121</v>
      </c>
      <c r="O776" t="s">
        <v>42</v>
      </c>
      <c r="P776" t="s">
        <v>70</v>
      </c>
      <c r="Q776" t="s">
        <v>71</v>
      </c>
      <c r="R776" t="s">
        <v>80</v>
      </c>
      <c r="S776" t="s">
        <v>81</v>
      </c>
      <c r="T776" t="s">
        <v>122</v>
      </c>
      <c r="U776">
        <v>4</v>
      </c>
      <c r="V776" t="s">
        <v>100</v>
      </c>
      <c r="W776" t="s">
        <v>189</v>
      </c>
      <c r="X776" t="s">
        <v>204</v>
      </c>
      <c r="Y776">
        <v>2</v>
      </c>
      <c r="Z776">
        <v>2</v>
      </c>
      <c r="AA776">
        <v>44.1</v>
      </c>
      <c r="AB776">
        <v>1.415</v>
      </c>
      <c r="AC776" t="s">
        <v>122</v>
      </c>
      <c r="AD776">
        <v>1</v>
      </c>
      <c r="AE776">
        <v>4</v>
      </c>
      <c r="AF776">
        <v>1</v>
      </c>
      <c r="AG776">
        <v>1.08</v>
      </c>
      <c r="AH776">
        <v>0.33300000000000002</v>
      </c>
      <c r="AI776">
        <v>1.419</v>
      </c>
    </row>
    <row r="777" spans="1:35" x14ac:dyDescent="0.35">
      <c r="A777">
        <v>202</v>
      </c>
      <c r="B777">
        <v>202</v>
      </c>
      <c r="C777" t="s">
        <v>38</v>
      </c>
      <c r="D777" t="s">
        <v>39</v>
      </c>
      <c r="E777">
        <v>4</v>
      </c>
      <c r="F777" t="s">
        <v>373</v>
      </c>
      <c r="G777">
        <v>4</v>
      </c>
      <c r="H777">
        <v>12</v>
      </c>
      <c r="I777">
        <v>3</v>
      </c>
      <c r="J777">
        <v>8</v>
      </c>
      <c r="K777">
        <v>12</v>
      </c>
      <c r="L777">
        <v>12</v>
      </c>
      <c r="M777">
        <v>1</v>
      </c>
      <c r="N777" t="s">
        <v>95</v>
      </c>
      <c r="O777" t="s">
        <v>42</v>
      </c>
      <c r="P777" t="s">
        <v>78</v>
      </c>
      <c r="Q777" t="s">
        <v>79</v>
      </c>
      <c r="R777" t="s">
        <v>52</v>
      </c>
      <c r="S777" t="s">
        <v>53</v>
      </c>
      <c r="T777" t="s">
        <v>96</v>
      </c>
      <c r="U777">
        <v>5</v>
      </c>
      <c r="V777" t="s">
        <v>82</v>
      </c>
      <c r="W777" t="s">
        <v>225</v>
      </c>
      <c r="X777" t="s">
        <v>148</v>
      </c>
      <c r="Y777">
        <v>1</v>
      </c>
      <c r="Z777">
        <v>2</v>
      </c>
      <c r="AA777">
        <v>44.1</v>
      </c>
      <c r="AB777">
        <v>1.0640000000000001</v>
      </c>
      <c r="AC777" t="s">
        <v>96</v>
      </c>
      <c r="AD777">
        <v>1</v>
      </c>
      <c r="AE777">
        <v>5</v>
      </c>
      <c r="AF777">
        <v>1</v>
      </c>
      <c r="AG777">
        <v>0.88900000000000001</v>
      </c>
      <c r="AH777">
        <v>0.28299999999999997</v>
      </c>
      <c r="AI777">
        <v>1.0609999999999999</v>
      </c>
    </row>
    <row r="778" spans="1:35" x14ac:dyDescent="0.35">
      <c r="A778">
        <v>202</v>
      </c>
      <c r="B778">
        <v>202</v>
      </c>
      <c r="C778" t="s">
        <v>38</v>
      </c>
      <c r="D778" t="s">
        <v>39</v>
      </c>
      <c r="E778">
        <v>4</v>
      </c>
      <c r="F778" t="s">
        <v>373</v>
      </c>
      <c r="G778">
        <v>4</v>
      </c>
      <c r="H778">
        <v>12</v>
      </c>
      <c r="I778">
        <v>3</v>
      </c>
      <c r="J778">
        <v>9</v>
      </c>
      <c r="K778">
        <v>9</v>
      </c>
      <c r="L778">
        <v>9</v>
      </c>
      <c r="M778">
        <v>1</v>
      </c>
      <c r="N778" t="s">
        <v>55</v>
      </c>
      <c r="O778" t="s">
        <v>42</v>
      </c>
      <c r="P778" t="s">
        <v>56</v>
      </c>
      <c r="Q778" t="s">
        <v>57</v>
      </c>
      <c r="R778" t="s">
        <v>45</v>
      </c>
      <c r="S778" t="s">
        <v>46</v>
      </c>
      <c r="T778" t="s">
        <v>58</v>
      </c>
      <c r="U778">
        <v>2</v>
      </c>
      <c r="V778" t="s">
        <v>76</v>
      </c>
      <c r="W778" t="s">
        <v>151</v>
      </c>
      <c r="X778" t="s">
        <v>238</v>
      </c>
      <c r="Y778">
        <v>2</v>
      </c>
      <c r="Z778">
        <v>2</v>
      </c>
      <c r="AA778">
        <v>44.1</v>
      </c>
      <c r="AB778">
        <v>1.8149999999999999</v>
      </c>
      <c r="AC778" t="s">
        <v>238</v>
      </c>
      <c r="AD778">
        <v>4</v>
      </c>
      <c r="AE778">
        <v>1</v>
      </c>
      <c r="AF778">
        <v>0</v>
      </c>
      <c r="AG778">
        <v>2.173</v>
      </c>
      <c r="AH778">
        <v>0.33300000000000002</v>
      </c>
      <c r="AI778">
        <v>1.8109999999999999</v>
      </c>
    </row>
    <row r="779" spans="1:35" x14ac:dyDescent="0.35">
      <c r="A779">
        <v>202</v>
      </c>
      <c r="B779">
        <v>202</v>
      </c>
      <c r="C779" t="s">
        <v>38</v>
      </c>
      <c r="D779" t="s">
        <v>39</v>
      </c>
      <c r="E779">
        <v>4</v>
      </c>
      <c r="F779" t="s">
        <v>373</v>
      </c>
      <c r="G779">
        <v>4</v>
      </c>
      <c r="H779">
        <v>12</v>
      </c>
      <c r="I779">
        <v>3</v>
      </c>
      <c r="J779">
        <v>10</v>
      </c>
      <c r="K779">
        <v>7</v>
      </c>
      <c r="L779">
        <v>7</v>
      </c>
      <c r="M779">
        <v>1</v>
      </c>
      <c r="N779" t="s">
        <v>41</v>
      </c>
      <c r="O779" t="s">
        <v>42</v>
      </c>
      <c r="P779" t="s">
        <v>43</v>
      </c>
      <c r="Q779" t="s">
        <v>44</v>
      </c>
      <c r="R779" t="s">
        <v>45</v>
      </c>
      <c r="S779" t="s">
        <v>46</v>
      </c>
      <c r="T779" t="s">
        <v>47</v>
      </c>
      <c r="U779">
        <v>4</v>
      </c>
      <c r="V779" t="s">
        <v>118</v>
      </c>
      <c r="W779" t="s">
        <v>247</v>
      </c>
      <c r="X779" t="s">
        <v>141</v>
      </c>
      <c r="Y779">
        <v>1</v>
      </c>
      <c r="Z779">
        <v>2</v>
      </c>
      <c r="AA779">
        <v>44.1</v>
      </c>
      <c r="AB779">
        <v>1.377</v>
      </c>
      <c r="AC779" t="s">
        <v>47</v>
      </c>
      <c r="AD779">
        <v>1</v>
      </c>
      <c r="AE779">
        <v>4</v>
      </c>
      <c r="AF779">
        <v>1</v>
      </c>
      <c r="AG779">
        <v>0.65100000000000002</v>
      </c>
      <c r="AH779">
        <v>1.7000000000000001E-2</v>
      </c>
      <c r="AI779">
        <v>1.3759999999999999</v>
      </c>
    </row>
    <row r="780" spans="1:35" x14ac:dyDescent="0.35">
      <c r="A780">
        <v>202</v>
      </c>
      <c r="B780">
        <v>202</v>
      </c>
      <c r="C780" t="s">
        <v>38</v>
      </c>
      <c r="D780" t="s">
        <v>39</v>
      </c>
      <c r="E780">
        <v>4</v>
      </c>
      <c r="F780" t="s">
        <v>373</v>
      </c>
      <c r="G780">
        <v>4</v>
      </c>
      <c r="H780">
        <v>12</v>
      </c>
      <c r="I780">
        <v>3</v>
      </c>
      <c r="J780">
        <v>11</v>
      </c>
      <c r="K780">
        <v>2</v>
      </c>
      <c r="L780">
        <v>2</v>
      </c>
      <c r="M780">
        <v>1</v>
      </c>
      <c r="N780" t="s">
        <v>97</v>
      </c>
      <c r="O780" t="s">
        <v>42</v>
      </c>
      <c r="P780" t="s">
        <v>98</v>
      </c>
      <c r="Q780" t="s">
        <v>99</v>
      </c>
      <c r="R780" t="s">
        <v>80</v>
      </c>
      <c r="S780" t="s">
        <v>81</v>
      </c>
      <c r="T780" t="s">
        <v>100</v>
      </c>
      <c r="U780">
        <v>4</v>
      </c>
      <c r="V780" t="s">
        <v>110</v>
      </c>
      <c r="W780" t="s">
        <v>183</v>
      </c>
      <c r="X780" t="s">
        <v>210</v>
      </c>
      <c r="Y780">
        <v>1</v>
      </c>
      <c r="Z780">
        <v>2</v>
      </c>
      <c r="AA780">
        <v>44.1</v>
      </c>
      <c r="AB780">
        <v>1.155</v>
      </c>
      <c r="AC780" t="s">
        <v>210</v>
      </c>
      <c r="AD780">
        <v>4</v>
      </c>
      <c r="AE780">
        <v>2</v>
      </c>
      <c r="AF780">
        <v>0</v>
      </c>
      <c r="AG780">
        <v>1.9890000000000001</v>
      </c>
      <c r="AH780">
        <v>0.11600000000000001</v>
      </c>
      <c r="AI780">
        <v>1.151</v>
      </c>
    </row>
    <row r="781" spans="1:35" x14ac:dyDescent="0.35">
      <c r="A781">
        <v>202</v>
      </c>
      <c r="B781">
        <v>202</v>
      </c>
      <c r="C781" t="s">
        <v>38</v>
      </c>
      <c r="D781" t="s">
        <v>39</v>
      </c>
      <c r="E781">
        <v>4</v>
      </c>
      <c r="F781" t="s">
        <v>373</v>
      </c>
      <c r="G781">
        <v>4</v>
      </c>
      <c r="H781">
        <v>12</v>
      </c>
      <c r="I781">
        <v>3</v>
      </c>
      <c r="J781">
        <v>12</v>
      </c>
      <c r="K781">
        <v>43</v>
      </c>
      <c r="L781">
        <v>43</v>
      </c>
      <c r="M781">
        <v>2</v>
      </c>
      <c r="N781" t="s">
        <v>111</v>
      </c>
      <c r="O781" t="s">
        <v>42</v>
      </c>
      <c r="P781" t="s">
        <v>92</v>
      </c>
      <c r="Q781" t="s">
        <v>93</v>
      </c>
      <c r="R781" t="s">
        <v>80</v>
      </c>
      <c r="S781" t="s">
        <v>81</v>
      </c>
      <c r="T781" t="s">
        <v>112</v>
      </c>
      <c r="U781">
        <v>4</v>
      </c>
      <c r="V781" t="s">
        <v>120</v>
      </c>
      <c r="W781" t="s">
        <v>155</v>
      </c>
      <c r="X781" t="s">
        <v>216</v>
      </c>
      <c r="Y781">
        <v>2</v>
      </c>
      <c r="Z781">
        <v>2</v>
      </c>
      <c r="AA781">
        <v>44.1</v>
      </c>
      <c r="AB781">
        <v>1.3660000000000001</v>
      </c>
      <c r="AC781" t="s">
        <v>112</v>
      </c>
      <c r="AD781">
        <v>1</v>
      </c>
      <c r="AE781">
        <v>4</v>
      </c>
      <c r="AF781">
        <v>1</v>
      </c>
      <c r="AG781">
        <v>1.736</v>
      </c>
      <c r="AH781">
        <v>6.6000000000000003E-2</v>
      </c>
      <c r="AI781">
        <v>1.3680000000000001</v>
      </c>
    </row>
    <row r="782" spans="1:35" x14ac:dyDescent="0.35">
      <c r="A782">
        <v>202</v>
      </c>
      <c r="B782">
        <v>202</v>
      </c>
      <c r="C782" t="s">
        <v>38</v>
      </c>
      <c r="D782" t="s">
        <v>39</v>
      </c>
      <c r="E782">
        <v>4</v>
      </c>
      <c r="F782" t="s">
        <v>373</v>
      </c>
      <c r="G782">
        <v>4</v>
      </c>
      <c r="H782">
        <v>12</v>
      </c>
      <c r="I782">
        <v>3</v>
      </c>
      <c r="J782">
        <v>13</v>
      </c>
      <c r="K782">
        <v>6</v>
      </c>
      <c r="L782">
        <v>6</v>
      </c>
      <c r="M782">
        <v>1</v>
      </c>
      <c r="N782" t="s">
        <v>89</v>
      </c>
      <c r="O782" t="s">
        <v>42</v>
      </c>
      <c r="P782" t="s">
        <v>60</v>
      </c>
      <c r="Q782" t="s">
        <v>61</v>
      </c>
      <c r="R782" t="s">
        <v>52</v>
      </c>
      <c r="S782" t="s">
        <v>53</v>
      </c>
      <c r="T782" t="s">
        <v>90</v>
      </c>
      <c r="U782">
        <v>1</v>
      </c>
      <c r="V782" t="s">
        <v>64</v>
      </c>
      <c r="W782" t="s">
        <v>236</v>
      </c>
      <c r="X782" t="s">
        <v>137</v>
      </c>
      <c r="Y782">
        <v>1</v>
      </c>
      <c r="Z782">
        <v>2</v>
      </c>
      <c r="AA782">
        <v>44.1</v>
      </c>
      <c r="AB782">
        <v>1.3879999999999999</v>
      </c>
      <c r="AC782" t="s">
        <v>137</v>
      </c>
      <c r="AD782">
        <v>4</v>
      </c>
      <c r="AE782">
        <v>2</v>
      </c>
      <c r="AF782">
        <v>0</v>
      </c>
      <c r="AG782">
        <v>1.8680000000000001</v>
      </c>
      <c r="AH782">
        <v>0.35</v>
      </c>
      <c r="AI782">
        <v>1.3839999999999999</v>
      </c>
    </row>
    <row r="783" spans="1:35" x14ac:dyDescent="0.35">
      <c r="A783">
        <v>202</v>
      </c>
      <c r="B783">
        <v>202</v>
      </c>
      <c r="C783" t="s">
        <v>38</v>
      </c>
      <c r="D783" t="s">
        <v>39</v>
      </c>
      <c r="E783">
        <v>4</v>
      </c>
      <c r="F783" t="s">
        <v>373</v>
      </c>
      <c r="G783">
        <v>4</v>
      </c>
      <c r="H783">
        <v>12</v>
      </c>
      <c r="I783">
        <v>3</v>
      </c>
      <c r="J783">
        <v>14</v>
      </c>
      <c r="K783">
        <v>41</v>
      </c>
      <c r="L783">
        <v>41</v>
      </c>
      <c r="M783">
        <v>2</v>
      </c>
      <c r="N783" t="s">
        <v>101</v>
      </c>
      <c r="O783" t="s">
        <v>42</v>
      </c>
      <c r="P783" t="s">
        <v>102</v>
      </c>
      <c r="Q783" t="s">
        <v>103</v>
      </c>
      <c r="R783" t="s">
        <v>45</v>
      </c>
      <c r="S783" t="s">
        <v>46</v>
      </c>
      <c r="T783" t="s">
        <v>104</v>
      </c>
      <c r="U783">
        <v>4</v>
      </c>
      <c r="V783" t="s">
        <v>47</v>
      </c>
      <c r="W783" t="s">
        <v>213</v>
      </c>
      <c r="X783" t="s">
        <v>193</v>
      </c>
      <c r="Y783">
        <v>2</v>
      </c>
      <c r="Z783">
        <v>2</v>
      </c>
      <c r="AA783">
        <v>44.1</v>
      </c>
      <c r="AB783">
        <v>1.4630000000000001</v>
      </c>
      <c r="AC783" t="s">
        <v>104</v>
      </c>
      <c r="AD783">
        <v>1</v>
      </c>
      <c r="AE783">
        <v>4</v>
      </c>
      <c r="AF783">
        <v>1</v>
      </c>
      <c r="AG783">
        <v>0.94599999999999995</v>
      </c>
      <c r="AH783">
        <v>0.1</v>
      </c>
      <c r="AI783">
        <v>1.4650000000000001</v>
      </c>
    </row>
    <row r="784" spans="1:35" x14ac:dyDescent="0.35">
      <c r="A784">
        <v>202</v>
      </c>
      <c r="B784">
        <v>202</v>
      </c>
      <c r="C784" t="s">
        <v>38</v>
      </c>
      <c r="D784" t="s">
        <v>39</v>
      </c>
      <c r="E784">
        <v>4</v>
      </c>
      <c r="F784" t="s">
        <v>373</v>
      </c>
      <c r="G784">
        <v>4</v>
      </c>
      <c r="H784">
        <v>12</v>
      </c>
      <c r="I784">
        <v>3</v>
      </c>
      <c r="J784">
        <v>15</v>
      </c>
      <c r="K784">
        <v>40</v>
      </c>
      <c r="L784">
        <v>40</v>
      </c>
      <c r="M784">
        <v>2</v>
      </c>
      <c r="N784" t="s">
        <v>105</v>
      </c>
      <c r="O784" t="s">
        <v>42</v>
      </c>
      <c r="P784" t="s">
        <v>74</v>
      </c>
      <c r="Q784" t="s">
        <v>75</v>
      </c>
      <c r="R784" t="s">
        <v>52</v>
      </c>
      <c r="S784" t="s">
        <v>53</v>
      </c>
      <c r="T784" t="s">
        <v>106</v>
      </c>
      <c r="U784">
        <v>2</v>
      </c>
      <c r="V784" t="s">
        <v>90</v>
      </c>
      <c r="W784" t="s">
        <v>230</v>
      </c>
      <c r="X784" t="s">
        <v>195</v>
      </c>
      <c r="Y784">
        <v>2</v>
      </c>
      <c r="Z784">
        <v>2</v>
      </c>
      <c r="AA784">
        <v>44.1</v>
      </c>
      <c r="AB784">
        <v>1.4159999999999999</v>
      </c>
      <c r="AC784" t="s">
        <v>195</v>
      </c>
      <c r="AD784">
        <v>4</v>
      </c>
      <c r="AE784">
        <v>5</v>
      </c>
      <c r="AF784">
        <v>0</v>
      </c>
      <c r="AG784">
        <v>1.1539999999999999</v>
      </c>
      <c r="AH784">
        <v>3.3000000000000002E-2</v>
      </c>
      <c r="AI784">
        <v>1.4139999999999999</v>
      </c>
    </row>
    <row r="785" spans="1:35" x14ac:dyDescent="0.35">
      <c r="A785">
        <v>202</v>
      </c>
      <c r="B785">
        <v>202</v>
      </c>
      <c r="C785" t="s">
        <v>38</v>
      </c>
      <c r="D785" t="s">
        <v>39</v>
      </c>
      <c r="E785">
        <v>4</v>
      </c>
      <c r="F785" t="s">
        <v>373</v>
      </c>
      <c r="G785">
        <v>4</v>
      </c>
      <c r="H785">
        <v>12</v>
      </c>
      <c r="I785">
        <v>3</v>
      </c>
      <c r="J785">
        <v>16</v>
      </c>
      <c r="K785">
        <v>4</v>
      </c>
      <c r="L785">
        <v>4</v>
      </c>
      <c r="M785">
        <v>1</v>
      </c>
      <c r="N785" t="s">
        <v>69</v>
      </c>
      <c r="O785" t="s">
        <v>42</v>
      </c>
      <c r="P785" t="s">
        <v>70</v>
      </c>
      <c r="Q785" t="s">
        <v>71</v>
      </c>
      <c r="R785" t="s">
        <v>62</v>
      </c>
      <c r="S785" t="s">
        <v>63</v>
      </c>
      <c r="T785" t="s">
        <v>72</v>
      </c>
      <c r="U785">
        <v>2</v>
      </c>
      <c r="V785" t="s">
        <v>122</v>
      </c>
      <c r="W785" t="s">
        <v>219</v>
      </c>
      <c r="X785" t="s">
        <v>175</v>
      </c>
      <c r="Y785">
        <v>1</v>
      </c>
      <c r="Z785">
        <v>2</v>
      </c>
      <c r="AA785">
        <v>44.1</v>
      </c>
      <c r="AB785">
        <v>1.466</v>
      </c>
      <c r="AC785" t="s">
        <v>72</v>
      </c>
      <c r="AD785">
        <v>1</v>
      </c>
      <c r="AE785">
        <v>2</v>
      </c>
      <c r="AF785">
        <v>1</v>
      </c>
      <c r="AG785">
        <v>2.4689999999999999</v>
      </c>
      <c r="AH785">
        <v>6.6000000000000003E-2</v>
      </c>
      <c r="AI785">
        <v>1.4610000000000001</v>
      </c>
    </row>
    <row r="786" spans="1:35" x14ac:dyDescent="0.35">
      <c r="A786">
        <v>202</v>
      </c>
      <c r="B786">
        <v>202</v>
      </c>
      <c r="C786" t="s">
        <v>38</v>
      </c>
      <c r="D786" t="s">
        <v>39</v>
      </c>
      <c r="E786">
        <v>4</v>
      </c>
      <c r="F786" t="s">
        <v>373</v>
      </c>
      <c r="G786">
        <v>4</v>
      </c>
      <c r="H786">
        <v>12</v>
      </c>
      <c r="I786">
        <v>3</v>
      </c>
      <c r="J786">
        <v>17</v>
      </c>
      <c r="K786">
        <v>11</v>
      </c>
      <c r="L786">
        <v>11</v>
      </c>
      <c r="M786">
        <v>1</v>
      </c>
      <c r="N786" t="s">
        <v>77</v>
      </c>
      <c r="O786" t="s">
        <v>42</v>
      </c>
      <c r="P786" t="s">
        <v>78</v>
      </c>
      <c r="Q786" t="s">
        <v>79</v>
      </c>
      <c r="R786" t="s">
        <v>80</v>
      </c>
      <c r="S786" t="s">
        <v>81</v>
      </c>
      <c r="T786" t="s">
        <v>82</v>
      </c>
      <c r="U786">
        <v>1</v>
      </c>
      <c r="V786" t="s">
        <v>114</v>
      </c>
      <c r="W786" t="s">
        <v>161</v>
      </c>
      <c r="X786" t="s">
        <v>253</v>
      </c>
      <c r="Y786">
        <v>2</v>
      </c>
      <c r="Z786">
        <v>2</v>
      </c>
      <c r="AA786">
        <v>44.1</v>
      </c>
      <c r="AB786">
        <v>1.196</v>
      </c>
      <c r="AC786" t="s">
        <v>82</v>
      </c>
      <c r="AD786">
        <v>1</v>
      </c>
      <c r="AE786">
        <v>1</v>
      </c>
      <c r="AF786">
        <v>1</v>
      </c>
      <c r="AG786">
        <v>1.821</v>
      </c>
      <c r="AH786">
        <v>0.28299999999999997</v>
      </c>
      <c r="AI786">
        <v>1.198</v>
      </c>
    </row>
    <row r="787" spans="1:35" x14ac:dyDescent="0.35">
      <c r="A787">
        <v>202</v>
      </c>
      <c r="B787">
        <v>202</v>
      </c>
      <c r="C787" t="s">
        <v>38</v>
      </c>
      <c r="D787" t="s">
        <v>39</v>
      </c>
      <c r="E787">
        <v>4</v>
      </c>
      <c r="F787" t="s">
        <v>373</v>
      </c>
      <c r="G787">
        <v>4</v>
      </c>
      <c r="H787">
        <v>12</v>
      </c>
      <c r="I787">
        <v>3</v>
      </c>
      <c r="J787">
        <v>18</v>
      </c>
      <c r="K787">
        <v>42</v>
      </c>
      <c r="L787">
        <v>42</v>
      </c>
      <c r="M787">
        <v>2</v>
      </c>
      <c r="N787" t="s">
        <v>113</v>
      </c>
      <c r="O787" t="s">
        <v>42</v>
      </c>
      <c r="P787" t="s">
        <v>102</v>
      </c>
      <c r="Q787" t="s">
        <v>103</v>
      </c>
      <c r="R787" t="s">
        <v>80</v>
      </c>
      <c r="S787" t="s">
        <v>81</v>
      </c>
      <c r="T787" t="s">
        <v>114</v>
      </c>
      <c r="U787">
        <v>5</v>
      </c>
      <c r="V787" t="s">
        <v>104</v>
      </c>
      <c r="W787" t="s">
        <v>241</v>
      </c>
      <c r="X787" t="s">
        <v>199</v>
      </c>
      <c r="Y787">
        <v>1</v>
      </c>
      <c r="Z787">
        <v>2</v>
      </c>
      <c r="AA787">
        <v>44.1</v>
      </c>
      <c r="AB787">
        <v>1.266</v>
      </c>
      <c r="AC787" t="s">
        <v>114</v>
      </c>
      <c r="AD787">
        <v>1</v>
      </c>
      <c r="AE787">
        <v>5</v>
      </c>
      <c r="AF787">
        <v>1</v>
      </c>
      <c r="AG787">
        <v>1.252</v>
      </c>
      <c r="AH787">
        <v>0.214</v>
      </c>
      <c r="AI787">
        <v>1.266</v>
      </c>
    </row>
    <row r="788" spans="1:35" x14ac:dyDescent="0.35">
      <c r="A788">
        <v>202</v>
      </c>
      <c r="B788">
        <v>202</v>
      </c>
      <c r="C788" t="s">
        <v>38</v>
      </c>
      <c r="D788" t="s">
        <v>39</v>
      </c>
      <c r="E788">
        <v>4</v>
      </c>
      <c r="F788" t="s">
        <v>373</v>
      </c>
      <c r="G788">
        <v>4</v>
      </c>
      <c r="H788">
        <v>12</v>
      </c>
      <c r="I788">
        <v>3</v>
      </c>
      <c r="J788">
        <v>19</v>
      </c>
      <c r="K788">
        <v>48</v>
      </c>
      <c r="L788">
        <v>48</v>
      </c>
      <c r="M788">
        <v>2</v>
      </c>
      <c r="N788" t="s">
        <v>49</v>
      </c>
      <c r="O788" t="s">
        <v>42</v>
      </c>
      <c r="P788" t="s">
        <v>50</v>
      </c>
      <c r="Q788" t="s">
        <v>51</v>
      </c>
      <c r="R788" t="s">
        <v>52</v>
      </c>
      <c r="S788" t="s">
        <v>53</v>
      </c>
      <c r="T788" t="s">
        <v>54</v>
      </c>
      <c r="U788">
        <v>2</v>
      </c>
      <c r="V788" t="s">
        <v>96</v>
      </c>
      <c r="W788" t="s">
        <v>133</v>
      </c>
      <c r="X788" t="s">
        <v>207</v>
      </c>
      <c r="Y788">
        <v>2</v>
      </c>
      <c r="Z788">
        <v>2</v>
      </c>
      <c r="AA788">
        <v>44.1</v>
      </c>
      <c r="AB788">
        <v>1.496</v>
      </c>
      <c r="AC788" t="s">
        <v>54</v>
      </c>
      <c r="AD788">
        <v>1</v>
      </c>
      <c r="AE788">
        <v>2</v>
      </c>
      <c r="AF788">
        <v>1</v>
      </c>
      <c r="AG788">
        <v>2.2799999999999998</v>
      </c>
      <c r="AH788">
        <v>0.38300000000000001</v>
      </c>
      <c r="AI788">
        <v>1.492</v>
      </c>
    </row>
    <row r="789" spans="1:35" x14ac:dyDescent="0.35">
      <c r="A789">
        <v>202</v>
      </c>
      <c r="B789">
        <v>202</v>
      </c>
      <c r="C789" t="s">
        <v>38</v>
      </c>
      <c r="D789" t="s">
        <v>39</v>
      </c>
      <c r="E789">
        <v>4</v>
      </c>
      <c r="F789" t="s">
        <v>373</v>
      </c>
      <c r="G789">
        <v>4</v>
      </c>
      <c r="H789">
        <v>12</v>
      </c>
      <c r="I789">
        <v>3</v>
      </c>
      <c r="J789">
        <v>20</v>
      </c>
      <c r="K789">
        <v>37</v>
      </c>
      <c r="L789">
        <v>37</v>
      </c>
      <c r="M789">
        <v>2</v>
      </c>
      <c r="N789" t="s">
        <v>119</v>
      </c>
      <c r="O789" t="s">
        <v>42</v>
      </c>
      <c r="P789" t="s">
        <v>66</v>
      </c>
      <c r="Q789" t="s">
        <v>67</v>
      </c>
      <c r="R789" t="s">
        <v>80</v>
      </c>
      <c r="S789" t="s">
        <v>81</v>
      </c>
      <c r="T789" t="s">
        <v>120</v>
      </c>
      <c r="U789">
        <v>4</v>
      </c>
      <c r="V789" t="s">
        <v>68</v>
      </c>
      <c r="W789" t="s">
        <v>197</v>
      </c>
      <c r="X789" t="s">
        <v>233</v>
      </c>
      <c r="Y789">
        <v>1</v>
      </c>
      <c r="Z789">
        <v>2</v>
      </c>
      <c r="AA789">
        <v>44.1</v>
      </c>
      <c r="AB789">
        <v>1.127</v>
      </c>
      <c r="AC789" t="s">
        <v>233</v>
      </c>
      <c r="AD789">
        <v>4</v>
      </c>
      <c r="AE789">
        <v>2</v>
      </c>
      <c r="AF789">
        <v>0</v>
      </c>
      <c r="AG789">
        <v>3.2629999999999999</v>
      </c>
      <c r="AH789">
        <v>0.9</v>
      </c>
      <c r="AI789">
        <v>1.127</v>
      </c>
    </row>
    <row r="790" spans="1:35" x14ac:dyDescent="0.35">
      <c r="A790">
        <v>202</v>
      </c>
      <c r="B790">
        <v>202</v>
      </c>
      <c r="C790" t="s">
        <v>38</v>
      </c>
      <c r="D790" t="s">
        <v>39</v>
      </c>
      <c r="E790">
        <v>4</v>
      </c>
      <c r="F790" t="s">
        <v>373</v>
      </c>
      <c r="G790">
        <v>4</v>
      </c>
      <c r="H790">
        <v>12</v>
      </c>
      <c r="I790">
        <v>3</v>
      </c>
      <c r="J790">
        <v>21</v>
      </c>
      <c r="K790">
        <v>5</v>
      </c>
      <c r="L790">
        <v>5</v>
      </c>
      <c r="M790">
        <v>1</v>
      </c>
      <c r="N790" t="s">
        <v>59</v>
      </c>
      <c r="O790" t="s">
        <v>42</v>
      </c>
      <c r="P790" t="s">
        <v>60</v>
      </c>
      <c r="Q790" t="s">
        <v>61</v>
      </c>
      <c r="R790" t="s">
        <v>62</v>
      </c>
      <c r="S790" t="s">
        <v>63</v>
      </c>
      <c r="T790" t="s">
        <v>64</v>
      </c>
      <c r="U790">
        <v>4</v>
      </c>
      <c r="V790" t="s">
        <v>94</v>
      </c>
      <c r="W790" t="s">
        <v>173</v>
      </c>
      <c r="X790" t="s">
        <v>249</v>
      </c>
      <c r="Y790">
        <v>2</v>
      </c>
      <c r="Z790">
        <v>2</v>
      </c>
      <c r="AA790">
        <v>44.1</v>
      </c>
      <c r="AB790">
        <v>1.5469999999999999</v>
      </c>
      <c r="AC790" t="s">
        <v>64</v>
      </c>
      <c r="AD790">
        <v>1</v>
      </c>
      <c r="AE790">
        <v>4</v>
      </c>
      <c r="AF790">
        <v>1</v>
      </c>
      <c r="AG790">
        <v>1.042</v>
      </c>
      <c r="AH790">
        <v>0.83299999999999996</v>
      </c>
      <c r="AI790">
        <v>1.5489999999999999</v>
      </c>
    </row>
    <row r="791" spans="1:35" x14ac:dyDescent="0.35">
      <c r="A791">
        <v>202</v>
      </c>
      <c r="B791">
        <v>202</v>
      </c>
      <c r="C791" t="s">
        <v>38</v>
      </c>
      <c r="D791" t="s">
        <v>39</v>
      </c>
      <c r="E791">
        <v>4</v>
      </c>
      <c r="F791" t="s">
        <v>373</v>
      </c>
      <c r="G791">
        <v>4</v>
      </c>
      <c r="H791">
        <v>12</v>
      </c>
      <c r="I791">
        <v>3</v>
      </c>
      <c r="J791">
        <v>22</v>
      </c>
      <c r="K791">
        <v>44</v>
      </c>
      <c r="L791">
        <v>44</v>
      </c>
      <c r="M791">
        <v>2</v>
      </c>
      <c r="N791" t="s">
        <v>91</v>
      </c>
      <c r="O791" t="s">
        <v>42</v>
      </c>
      <c r="P791" t="s">
        <v>92</v>
      </c>
      <c r="Q791" t="s">
        <v>93</v>
      </c>
      <c r="R791" t="s">
        <v>62</v>
      </c>
      <c r="S791" t="s">
        <v>63</v>
      </c>
      <c r="T791" t="s">
        <v>94</v>
      </c>
      <c r="U791">
        <v>5</v>
      </c>
      <c r="V791" t="s">
        <v>112</v>
      </c>
      <c r="W791" t="s">
        <v>169</v>
      </c>
      <c r="X791" t="s">
        <v>222</v>
      </c>
      <c r="Y791">
        <v>1</v>
      </c>
      <c r="Z791">
        <v>2</v>
      </c>
      <c r="AA791">
        <v>44.1</v>
      </c>
      <c r="AB791">
        <v>1.365</v>
      </c>
      <c r="AC791" t="s">
        <v>94</v>
      </c>
      <c r="AD791">
        <v>1</v>
      </c>
      <c r="AE791">
        <v>5</v>
      </c>
      <c r="AF791">
        <v>1</v>
      </c>
      <c r="AG791">
        <v>2.754</v>
      </c>
      <c r="AH791">
        <v>0.28299999999999997</v>
      </c>
      <c r="AI791">
        <v>1.3680000000000001</v>
      </c>
    </row>
    <row r="792" spans="1:35" x14ac:dyDescent="0.35">
      <c r="A792">
        <v>202</v>
      </c>
      <c r="B792">
        <v>202</v>
      </c>
      <c r="C792" t="s">
        <v>38</v>
      </c>
      <c r="D792" t="s">
        <v>39</v>
      </c>
      <c r="E792">
        <v>4</v>
      </c>
      <c r="F792" t="s">
        <v>373</v>
      </c>
      <c r="G792">
        <v>4</v>
      </c>
      <c r="H792">
        <v>12</v>
      </c>
      <c r="I792">
        <v>3</v>
      </c>
      <c r="J792">
        <v>23</v>
      </c>
      <c r="K792">
        <v>39</v>
      </c>
      <c r="L792">
        <v>39</v>
      </c>
      <c r="M792">
        <v>2</v>
      </c>
      <c r="N792" t="s">
        <v>73</v>
      </c>
      <c r="O792" t="s">
        <v>42</v>
      </c>
      <c r="P792" t="s">
        <v>74</v>
      </c>
      <c r="Q792" t="s">
        <v>75</v>
      </c>
      <c r="R792" t="s">
        <v>45</v>
      </c>
      <c r="S792" t="s">
        <v>46</v>
      </c>
      <c r="T792" t="s">
        <v>76</v>
      </c>
      <c r="U792">
        <v>4</v>
      </c>
      <c r="V792" t="s">
        <v>106</v>
      </c>
      <c r="W792" t="s">
        <v>243</v>
      </c>
      <c r="X792" t="s">
        <v>165</v>
      </c>
      <c r="Y792">
        <v>1</v>
      </c>
      <c r="Z792">
        <v>2</v>
      </c>
      <c r="AA792">
        <v>44.1</v>
      </c>
      <c r="AB792">
        <v>1.298</v>
      </c>
      <c r="AC792" t="s">
        <v>106</v>
      </c>
      <c r="AD792">
        <v>2</v>
      </c>
      <c r="AE792">
        <v>2</v>
      </c>
      <c r="AF792">
        <v>0</v>
      </c>
      <c r="AG792">
        <v>1.855</v>
      </c>
      <c r="AH792">
        <v>0.28299999999999997</v>
      </c>
      <c r="AI792">
        <v>1.2949999999999999</v>
      </c>
    </row>
    <row r="793" spans="1:35" x14ac:dyDescent="0.35">
      <c r="A793">
        <v>202</v>
      </c>
      <c r="B793">
        <v>202</v>
      </c>
      <c r="C793" t="s">
        <v>38</v>
      </c>
      <c r="D793" t="s">
        <v>39</v>
      </c>
      <c r="E793">
        <v>4</v>
      </c>
      <c r="F793" t="s">
        <v>373</v>
      </c>
      <c r="G793">
        <v>4</v>
      </c>
      <c r="H793">
        <v>12</v>
      </c>
      <c r="I793">
        <v>3</v>
      </c>
      <c r="J793">
        <v>24</v>
      </c>
      <c r="K793">
        <v>45</v>
      </c>
      <c r="L793">
        <v>45</v>
      </c>
      <c r="M793">
        <v>2</v>
      </c>
      <c r="N793" t="s">
        <v>83</v>
      </c>
      <c r="O793" t="s">
        <v>42</v>
      </c>
      <c r="P793" t="s">
        <v>84</v>
      </c>
      <c r="Q793" t="s">
        <v>85</v>
      </c>
      <c r="R793" t="s">
        <v>62</v>
      </c>
      <c r="S793" t="s">
        <v>63</v>
      </c>
      <c r="T793" t="s">
        <v>86</v>
      </c>
      <c r="U793">
        <v>5</v>
      </c>
      <c r="V793" t="s">
        <v>72</v>
      </c>
      <c r="W793" t="s">
        <v>128</v>
      </c>
      <c r="X793" t="s">
        <v>228</v>
      </c>
      <c r="Y793">
        <v>2</v>
      </c>
      <c r="Z793">
        <v>2</v>
      </c>
      <c r="AA793">
        <v>44.1</v>
      </c>
      <c r="AB793">
        <v>1.508</v>
      </c>
      <c r="AC793" t="s">
        <v>128</v>
      </c>
      <c r="AD793">
        <v>4</v>
      </c>
      <c r="AE793">
        <v>2</v>
      </c>
      <c r="AF793">
        <v>0</v>
      </c>
      <c r="AG793">
        <v>1.992</v>
      </c>
      <c r="AH793">
        <v>3.3000000000000002E-2</v>
      </c>
      <c r="AI793">
        <v>1.5029999999999999</v>
      </c>
    </row>
    <row r="794" spans="1:35" x14ac:dyDescent="0.35">
      <c r="A794">
        <v>202</v>
      </c>
      <c r="B794">
        <v>202</v>
      </c>
      <c r="C794" t="s">
        <v>38</v>
      </c>
      <c r="D794" t="s">
        <v>39</v>
      </c>
      <c r="E794">
        <v>4</v>
      </c>
      <c r="F794" t="s">
        <v>373</v>
      </c>
      <c r="G794">
        <v>4</v>
      </c>
      <c r="H794">
        <v>12</v>
      </c>
      <c r="I794">
        <v>3</v>
      </c>
      <c r="J794">
        <v>25</v>
      </c>
      <c r="K794">
        <v>59</v>
      </c>
      <c r="L794">
        <v>59</v>
      </c>
      <c r="M794">
        <v>2</v>
      </c>
      <c r="N794" t="s">
        <v>184</v>
      </c>
      <c r="O794" t="s">
        <v>124</v>
      </c>
      <c r="P794" t="s">
        <v>185</v>
      </c>
      <c r="Q794" t="s">
        <v>186</v>
      </c>
      <c r="R794" t="s">
        <v>127</v>
      </c>
      <c r="S794" t="s">
        <v>46</v>
      </c>
      <c r="T794" t="s">
        <v>187</v>
      </c>
      <c r="U794">
        <v>4</v>
      </c>
      <c r="V794" t="s">
        <v>197</v>
      </c>
      <c r="W794" t="s">
        <v>261</v>
      </c>
      <c r="X794" t="s">
        <v>108</v>
      </c>
      <c r="Y794">
        <v>1</v>
      </c>
      <c r="Z794">
        <v>2</v>
      </c>
      <c r="AA794">
        <v>44.1</v>
      </c>
      <c r="AB794">
        <v>1.3839999999999999</v>
      </c>
      <c r="AC794" t="s">
        <v>187</v>
      </c>
      <c r="AD794">
        <v>1</v>
      </c>
      <c r="AE794">
        <v>4</v>
      </c>
      <c r="AF794">
        <v>1</v>
      </c>
      <c r="AG794">
        <v>0.54200000000000004</v>
      </c>
      <c r="AH794">
        <v>3.3000000000000002E-2</v>
      </c>
      <c r="AI794">
        <v>1.3879999999999999</v>
      </c>
    </row>
    <row r="795" spans="1:35" x14ac:dyDescent="0.35">
      <c r="A795">
        <v>202</v>
      </c>
      <c r="B795">
        <v>202</v>
      </c>
      <c r="C795" t="s">
        <v>38</v>
      </c>
      <c r="D795" t="s">
        <v>39</v>
      </c>
      <c r="E795">
        <v>4</v>
      </c>
      <c r="F795" t="s">
        <v>373</v>
      </c>
      <c r="G795">
        <v>4</v>
      </c>
      <c r="H795">
        <v>12</v>
      </c>
      <c r="I795">
        <v>3</v>
      </c>
      <c r="J795">
        <v>26</v>
      </c>
      <c r="K795">
        <v>53</v>
      </c>
      <c r="L795">
        <v>53</v>
      </c>
      <c r="M795">
        <v>2</v>
      </c>
      <c r="N795" t="s">
        <v>172</v>
      </c>
      <c r="O795" t="s">
        <v>124</v>
      </c>
      <c r="P795" t="s">
        <v>143</v>
      </c>
      <c r="Q795" t="s">
        <v>144</v>
      </c>
      <c r="R795" t="s">
        <v>127</v>
      </c>
      <c r="S795" t="s">
        <v>46</v>
      </c>
      <c r="T795" t="s">
        <v>173</v>
      </c>
      <c r="U795">
        <v>5</v>
      </c>
      <c r="V795" t="s">
        <v>137</v>
      </c>
      <c r="W795" t="s">
        <v>213</v>
      </c>
      <c r="X795" t="s">
        <v>72</v>
      </c>
      <c r="Y795">
        <v>2</v>
      </c>
      <c r="Z795">
        <v>2</v>
      </c>
      <c r="AA795">
        <v>44.1</v>
      </c>
      <c r="AB795">
        <v>1.706</v>
      </c>
      <c r="AC795" t="s">
        <v>173</v>
      </c>
      <c r="AD795">
        <v>1</v>
      </c>
      <c r="AE795">
        <v>5</v>
      </c>
      <c r="AF795">
        <v>1</v>
      </c>
      <c r="AG795">
        <v>0.77900000000000003</v>
      </c>
      <c r="AH795">
        <v>8.3000000000000004E-2</v>
      </c>
      <c r="AI795">
        <v>1.706</v>
      </c>
    </row>
    <row r="796" spans="1:35" x14ac:dyDescent="0.35">
      <c r="A796">
        <v>202</v>
      </c>
      <c r="B796">
        <v>202</v>
      </c>
      <c r="C796" t="s">
        <v>38</v>
      </c>
      <c r="D796" t="s">
        <v>39</v>
      </c>
      <c r="E796">
        <v>4</v>
      </c>
      <c r="F796" t="s">
        <v>373</v>
      </c>
      <c r="G796">
        <v>4</v>
      </c>
      <c r="H796">
        <v>12</v>
      </c>
      <c r="I796">
        <v>3</v>
      </c>
      <c r="J796">
        <v>27</v>
      </c>
      <c r="K796">
        <v>50</v>
      </c>
      <c r="L796">
        <v>50</v>
      </c>
      <c r="M796">
        <v>2</v>
      </c>
      <c r="N796" t="s">
        <v>192</v>
      </c>
      <c r="O796" t="s">
        <v>124</v>
      </c>
      <c r="P796" t="s">
        <v>130</v>
      </c>
      <c r="Q796" t="s">
        <v>131</v>
      </c>
      <c r="R796" t="s">
        <v>147</v>
      </c>
      <c r="S796" t="s">
        <v>63</v>
      </c>
      <c r="T796" t="s">
        <v>193</v>
      </c>
      <c r="U796">
        <v>2</v>
      </c>
      <c r="V796" t="s">
        <v>133</v>
      </c>
      <c r="W796" t="s">
        <v>110</v>
      </c>
      <c r="X796" t="s">
        <v>204</v>
      </c>
      <c r="Y796">
        <v>1</v>
      </c>
      <c r="Z796">
        <v>2</v>
      </c>
      <c r="AA796">
        <v>44.1</v>
      </c>
      <c r="AB796">
        <v>1.204</v>
      </c>
      <c r="AC796" t="s">
        <v>193</v>
      </c>
      <c r="AD796">
        <v>1</v>
      </c>
      <c r="AE796">
        <v>2</v>
      </c>
      <c r="AF796">
        <v>1</v>
      </c>
      <c r="AG796">
        <v>2.0470000000000002</v>
      </c>
      <c r="AH796">
        <v>0.11600000000000001</v>
      </c>
      <c r="AI796">
        <v>1.206</v>
      </c>
    </row>
    <row r="797" spans="1:35" x14ac:dyDescent="0.35">
      <c r="A797">
        <v>202</v>
      </c>
      <c r="B797">
        <v>202</v>
      </c>
      <c r="C797" t="s">
        <v>38</v>
      </c>
      <c r="D797" t="s">
        <v>39</v>
      </c>
      <c r="E797">
        <v>4</v>
      </c>
      <c r="F797" t="s">
        <v>373</v>
      </c>
      <c r="G797">
        <v>4</v>
      </c>
      <c r="H797">
        <v>12</v>
      </c>
      <c r="I797">
        <v>3</v>
      </c>
      <c r="J797">
        <v>28</v>
      </c>
      <c r="K797">
        <v>24</v>
      </c>
      <c r="L797">
        <v>24</v>
      </c>
      <c r="M797">
        <v>1</v>
      </c>
      <c r="N797" t="s">
        <v>198</v>
      </c>
      <c r="O797" t="s">
        <v>124</v>
      </c>
      <c r="P797" t="s">
        <v>177</v>
      </c>
      <c r="Q797" t="s">
        <v>178</v>
      </c>
      <c r="R797" t="s">
        <v>150</v>
      </c>
      <c r="S797" t="s">
        <v>53</v>
      </c>
      <c r="T797" t="s">
        <v>199</v>
      </c>
      <c r="U797">
        <v>2</v>
      </c>
      <c r="V797" t="s">
        <v>179</v>
      </c>
      <c r="W797" t="s">
        <v>104</v>
      </c>
      <c r="X797" t="s">
        <v>222</v>
      </c>
      <c r="Y797">
        <v>1</v>
      </c>
      <c r="Z797">
        <v>2</v>
      </c>
      <c r="AA797">
        <v>44.1</v>
      </c>
      <c r="AB797">
        <v>1.284</v>
      </c>
      <c r="AC797" t="s">
        <v>199</v>
      </c>
      <c r="AD797">
        <v>1</v>
      </c>
      <c r="AE797">
        <v>2</v>
      </c>
      <c r="AF797">
        <v>1</v>
      </c>
      <c r="AG797">
        <v>2.2509999999999999</v>
      </c>
      <c r="AH797">
        <v>0.18099999999999999</v>
      </c>
      <c r="AI797">
        <v>1.2829999999999999</v>
      </c>
    </row>
    <row r="798" spans="1:35" x14ac:dyDescent="0.35">
      <c r="A798">
        <v>202</v>
      </c>
      <c r="B798">
        <v>202</v>
      </c>
      <c r="C798" t="s">
        <v>38</v>
      </c>
      <c r="D798" t="s">
        <v>39</v>
      </c>
      <c r="E798">
        <v>4</v>
      </c>
      <c r="F798" t="s">
        <v>373</v>
      </c>
      <c r="G798">
        <v>4</v>
      </c>
      <c r="H798">
        <v>12</v>
      </c>
      <c r="I798">
        <v>3</v>
      </c>
      <c r="J798">
        <v>29</v>
      </c>
      <c r="K798">
        <v>54</v>
      </c>
      <c r="L798">
        <v>54</v>
      </c>
      <c r="M798">
        <v>2</v>
      </c>
      <c r="N798" t="s">
        <v>142</v>
      </c>
      <c r="O798" t="s">
        <v>124</v>
      </c>
      <c r="P798" t="s">
        <v>143</v>
      </c>
      <c r="Q798" t="s">
        <v>144</v>
      </c>
      <c r="R798" t="s">
        <v>132</v>
      </c>
      <c r="S798" t="s">
        <v>81</v>
      </c>
      <c r="T798" t="s">
        <v>145</v>
      </c>
      <c r="U798">
        <v>2</v>
      </c>
      <c r="V798" t="s">
        <v>173</v>
      </c>
      <c r="W798" t="s">
        <v>54</v>
      </c>
      <c r="X798" t="s">
        <v>251</v>
      </c>
      <c r="Y798">
        <v>1</v>
      </c>
      <c r="Z798">
        <v>2</v>
      </c>
      <c r="AA798">
        <v>44.1</v>
      </c>
      <c r="AB798">
        <v>1.347</v>
      </c>
      <c r="AC798" t="s">
        <v>173</v>
      </c>
      <c r="AD798">
        <v>2</v>
      </c>
      <c r="AE798">
        <v>4</v>
      </c>
      <c r="AF798">
        <v>0</v>
      </c>
      <c r="AG798">
        <v>1.1339999999999999</v>
      </c>
      <c r="AH798">
        <v>0.25</v>
      </c>
      <c r="AI798">
        <v>1.3460000000000001</v>
      </c>
    </row>
    <row r="799" spans="1:35" x14ac:dyDescent="0.35">
      <c r="A799">
        <v>202</v>
      </c>
      <c r="B799">
        <v>202</v>
      </c>
      <c r="C799" t="s">
        <v>38</v>
      </c>
      <c r="D799" t="s">
        <v>39</v>
      </c>
      <c r="E799">
        <v>4</v>
      </c>
      <c r="F799" t="s">
        <v>373</v>
      </c>
      <c r="G799">
        <v>4</v>
      </c>
      <c r="H799">
        <v>12</v>
      </c>
      <c r="I799">
        <v>3</v>
      </c>
      <c r="J799">
        <v>30</v>
      </c>
      <c r="K799">
        <v>55</v>
      </c>
      <c r="L799">
        <v>55</v>
      </c>
      <c r="M799">
        <v>2</v>
      </c>
      <c r="N799" t="s">
        <v>138</v>
      </c>
      <c r="O799" t="s">
        <v>124</v>
      </c>
      <c r="P799" t="s">
        <v>139</v>
      </c>
      <c r="Q799" t="s">
        <v>140</v>
      </c>
      <c r="R799" t="s">
        <v>132</v>
      </c>
      <c r="S799" t="s">
        <v>81</v>
      </c>
      <c r="T799" t="s">
        <v>141</v>
      </c>
      <c r="U799">
        <v>2</v>
      </c>
      <c r="V799" t="s">
        <v>161</v>
      </c>
      <c r="W799" t="s">
        <v>106</v>
      </c>
      <c r="X799" t="s">
        <v>233</v>
      </c>
      <c r="Y799">
        <v>1</v>
      </c>
      <c r="Z799">
        <v>2</v>
      </c>
      <c r="AA799">
        <v>44.1</v>
      </c>
      <c r="AB799">
        <v>1.335</v>
      </c>
      <c r="AC799" t="s">
        <v>141</v>
      </c>
      <c r="AD799">
        <v>1</v>
      </c>
      <c r="AE799">
        <v>2</v>
      </c>
      <c r="AF799">
        <v>1</v>
      </c>
      <c r="AG799">
        <v>1.0720000000000001</v>
      </c>
      <c r="AH799">
        <v>0.53300000000000003</v>
      </c>
      <c r="AI799">
        <v>1.337</v>
      </c>
    </row>
    <row r="800" spans="1:35" x14ac:dyDescent="0.35">
      <c r="A800">
        <v>202</v>
      </c>
      <c r="B800">
        <v>202</v>
      </c>
      <c r="C800" t="s">
        <v>38</v>
      </c>
      <c r="D800" t="s">
        <v>39</v>
      </c>
      <c r="E800">
        <v>4</v>
      </c>
      <c r="F800" t="s">
        <v>373</v>
      </c>
      <c r="G800">
        <v>4</v>
      </c>
      <c r="H800">
        <v>12</v>
      </c>
      <c r="I800">
        <v>3</v>
      </c>
      <c r="J800">
        <v>31</v>
      </c>
      <c r="K800">
        <v>57</v>
      </c>
      <c r="L800">
        <v>57</v>
      </c>
      <c r="M800">
        <v>2</v>
      </c>
      <c r="N800" t="s">
        <v>180</v>
      </c>
      <c r="O800" t="s">
        <v>124</v>
      </c>
      <c r="P800" t="s">
        <v>181</v>
      </c>
      <c r="Q800" t="s">
        <v>182</v>
      </c>
      <c r="R800" t="s">
        <v>147</v>
      </c>
      <c r="S800" t="s">
        <v>63</v>
      </c>
      <c r="T800" t="s">
        <v>183</v>
      </c>
      <c r="U800">
        <v>5</v>
      </c>
      <c r="V800" t="s">
        <v>171</v>
      </c>
      <c r="W800" t="s">
        <v>236</v>
      </c>
      <c r="X800" t="s">
        <v>88</v>
      </c>
      <c r="Y800">
        <v>2</v>
      </c>
      <c r="Z800">
        <v>2</v>
      </c>
      <c r="AA800">
        <v>44.1</v>
      </c>
      <c r="AB800">
        <v>1.3959999999999999</v>
      </c>
      <c r="AC800" t="s">
        <v>236</v>
      </c>
      <c r="AD800">
        <v>4</v>
      </c>
      <c r="AE800">
        <v>1</v>
      </c>
      <c r="AF800">
        <v>0</v>
      </c>
      <c r="AG800">
        <v>1.84</v>
      </c>
      <c r="AH800">
        <v>0.28299999999999997</v>
      </c>
      <c r="AI800">
        <v>1.399</v>
      </c>
    </row>
    <row r="801" spans="1:35" x14ac:dyDescent="0.35">
      <c r="A801">
        <v>202</v>
      </c>
      <c r="B801">
        <v>202</v>
      </c>
      <c r="C801" t="s">
        <v>38</v>
      </c>
      <c r="D801" t="s">
        <v>39</v>
      </c>
      <c r="E801">
        <v>4</v>
      </c>
      <c r="F801" t="s">
        <v>373</v>
      </c>
      <c r="G801">
        <v>4</v>
      </c>
      <c r="H801">
        <v>12</v>
      </c>
      <c r="I801">
        <v>3</v>
      </c>
      <c r="J801">
        <v>32</v>
      </c>
      <c r="K801">
        <v>13</v>
      </c>
      <c r="L801">
        <v>13</v>
      </c>
      <c r="M801">
        <v>1</v>
      </c>
      <c r="N801" t="s">
        <v>188</v>
      </c>
      <c r="O801" t="s">
        <v>124</v>
      </c>
      <c r="P801" t="s">
        <v>163</v>
      </c>
      <c r="Q801" t="s">
        <v>164</v>
      </c>
      <c r="R801" t="s">
        <v>127</v>
      </c>
      <c r="S801" t="s">
        <v>46</v>
      </c>
      <c r="T801" t="s">
        <v>189</v>
      </c>
      <c r="U801">
        <v>1</v>
      </c>
      <c r="V801" t="s">
        <v>187</v>
      </c>
      <c r="W801" t="s">
        <v>118</v>
      </c>
      <c r="X801" t="s">
        <v>238</v>
      </c>
      <c r="Y801">
        <v>2</v>
      </c>
      <c r="Z801">
        <v>2</v>
      </c>
      <c r="AA801">
        <v>44.1</v>
      </c>
      <c r="AB801">
        <v>1.476</v>
      </c>
      <c r="AC801" t="s">
        <v>118</v>
      </c>
      <c r="AD801">
        <v>4</v>
      </c>
      <c r="AE801">
        <v>5</v>
      </c>
      <c r="AF801">
        <v>0</v>
      </c>
      <c r="AG801">
        <v>1.8129999999999999</v>
      </c>
      <c r="AH801">
        <v>0.216</v>
      </c>
      <c r="AI801">
        <v>1.4730000000000001</v>
      </c>
    </row>
    <row r="802" spans="1:35" x14ac:dyDescent="0.35">
      <c r="A802">
        <v>202</v>
      </c>
      <c r="B802">
        <v>202</v>
      </c>
      <c r="C802" t="s">
        <v>38</v>
      </c>
      <c r="D802" t="s">
        <v>39</v>
      </c>
      <c r="E802">
        <v>4</v>
      </c>
      <c r="F802" t="s">
        <v>373</v>
      </c>
      <c r="G802">
        <v>4</v>
      </c>
      <c r="H802">
        <v>12</v>
      </c>
      <c r="I802">
        <v>3</v>
      </c>
      <c r="J802">
        <v>33</v>
      </c>
      <c r="K802">
        <v>22</v>
      </c>
      <c r="L802">
        <v>22</v>
      </c>
      <c r="M802">
        <v>1</v>
      </c>
      <c r="N802" t="s">
        <v>146</v>
      </c>
      <c r="O802" t="s">
        <v>124</v>
      </c>
      <c r="P802" t="s">
        <v>125</v>
      </c>
      <c r="Q802" t="s">
        <v>126</v>
      </c>
      <c r="R802" t="s">
        <v>147</v>
      </c>
      <c r="S802" t="s">
        <v>63</v>
      </c>
      <c r="T802" t="s">
        <v>148</v>
      </c>
      <c r="U802">
        <v>5</v>
      </c>
      <c r="V802" t="s">
        <v>128</v>
      </c>
      <c r="W802" t="s">
        <v>255</v>
      </c>
      <c r="X802" t="s">
        <v>120</v>
      </c>
      <c r="Y802">
        <v>1</v>
      </c>
      <c r="Z802">
        <v>2</v>
      </c>
      <c r="AA802">
        <v>44.1</v>
      </c>
      <c r="AB802">
        <v>1.4950000000000001</v>
      </c>
      <c r="AC802" t="s">
        <v>148</v>
      </c>
      <c r="AD802">
        <v>1</v>
      </c>
      <c r="AE802">
        <v>5</v>
      </c>
      <c r="AF802">
        <v>1</v>
      </c>
      <c r="AG802">
        <v>2.3029999999999999</v>
      </c>
      <c r="AH802">
        <v>0.05</v>
      </c>
      <c r="AI802">
        <v>1.496</v>
      </c>
    </row>
    <row r="803" spans="1:35" x14ac:dyDescent="0.35">
      <c r="A803">
        <v>202</v>
      </c>
      <c r="B803">
        <v>202</v>
      </c>
      <c r="C803" t="s">
        <v>38</v>
      </c>
      <c r="D803" t="s">
        <v>39</v>
      </c>
      <c r="E803">
        <v>4</v>
      </c>
      <c r="F803" t="s">
        <v>373</v>
      </c>
      <c r="G803">
        <v>4</v>
      </c>
      <c r="H803">
        <v>12</v>
      </c>
      <c r="I803">
        <v>3</v>
      </c>
      <c r="J803">
        <v>34</v>
      </c>
      <c r="K803">
        <v>19</v>
      </c>
      <c r="L803">
        <v>19</v>
      </c>
      <c r="M803">
        <v>1</v>
      </c>
      <c r="N803" t="s">
        <v>134</v>
      </c>
      <c r="O803" t="s">
        <v>124</v>
      </c>
      <c r="P803" t="s">
        <v>135</v>
      </c>
      <c r="Q803" t="s">
        <v>136</v>
      </c>
      <c r="R803" t="s">
        <v>127</v>
      </c>
      <c r="S803" t="s">
        <v>46</v>
      </c>
      <c r="T803" t="s">
        <v>137</v>
      </c>
      <c r="U803">
        <v>5</v>
      </c>
      <c r="V803" t="s">
        <v>151</v>
      </c>
      <c r="W803" t="s">
        <v>64</v>
      </c>
      <c r="X803" t="s">
        <v>245</v>
      </c>
      <c r="Y803">
        <v>1</v>
      </c>
      <c r="Z803">
        <v>2</v>
      </c>
      <c r="AA803">
        <v>44.1</v>
      </c>
      <c r="AB803">
        <v>1.3560000000000001</v>
      </c>
      <c r="AC803" t="s">
        <v>137</v>
      </c>
      <c r="AD803">
        <v>1</v>
      </c>
      <c r="AE803">
        <v>5</v>
      </c>
      <c r="AF803">
        <v>1</v>
      </c>
      <c r="AG803">
        <v>2.714</v>
      </c>
      <c r="AH803">
        <v>0.38300000000000001</v>
      </c>
      <c r="AI803">
        <v>1.351</v>
      </c>
    </row>
    <row r="804" spans="1:35" x14ac:dyDescent="0.35">
      <c r="A804">
        <v>202</v>
      </c>
      <c r="B804">
        <v>202</v>
      </c>
      <c r="C804" t="s">
        <v>38</v>
      </c>
      <c r="D804" t="s">
        <v>39</v>
      </c>
      <c r="E804">
        <v>4</v>
      </c>
      <c r="F804" t="s">
        <v>373</v>
      </c>
      <c r="G804">
        <v>4</v>
      </c>
      <c r="H804">
        <v>12</v>
      </c>
      <c r="I804">
        <v>3</v>
      </c>
      <c r="J804">
        <v>35</v>
      </c>
      <c r="K804">
        <v>17</v>
      </c>
      <c r="L804">
        <v>17</v>
      </c>
      <c r="M804">
        <v>1</v>
      </c>
      <c r="N804" t="s">
        <v>152</v>
      </c>
      <c r="O804" t="s">
        <v>124</v>
      </c>
      <c r="P804" t="s">
        <v>153</v>
      </c>
      <c r="Q804" t="s">
        <v>154</v>
      </c>
      <c r="R804" t="s">
        <v>147</v>
      </c>
      <c r="S804" t="s">
        <v>63</v>
      </c>
      <c r="T804" t="s">
        <v>155</v>
      </c>
      <c r="U804">
        <v>2</v>
      </c>
      <c r="V804" t="s">
        <v>193</v>
      </c>
      <c r="W804" t="s">
        <v>112</v>
      </c>
      <c r="X804" t="s">
        <v>249</v>
      </c>
      <c r="Y804">
        <v>2</v>
      </c>
      <c r="Z804">
        <v>2</v>
      </c>
      <c r="AA804">
        <v>44.1</v>
      </c>
      <c r="AB804">
        <v>1.738</v>
      </c>
      <c r="AC804" t="s">
        <v>249</v>
      </c>
      <c r="AD804">
        <v>4</v>
      </c>
      <c r="AE804">
        <v>1</v>
      </c>
      <c r="AF804">
        <v>0</v>
      </c>
      <c r="AG804">
        <v>2.5030000000000001</v>
      </c>
      <c r="AH804">
        <v>2.6669999999999998</v>
      </c>
      <c r="AI804">
        <v>1.7350000000000001</v>
      </c>
    </row>
    <row r="805" spans="1:35" x14ac:dyDescent="0.35">
      <c r="A805">
        <v>202</v>
      </c>
      <c r="B805">
        <v>202</v>
      </c>
      <c r="C805" t="s">
        <v>38</v>
      </c>
      <c r="D805" t="s">
        <v>39</v>
      </c>
      <c r="E805">
        <v>4</v>
      </c>
      <c r="F805" t="s">
        <v>373</v>
      </c>
      <c r="G805">
        <v>4</v>
      </c>
      <c r="H805">
        <v>12</v>
      </c>
      <c r="I805">
        <v>3</v>
      </c>
      <c r="J805">
        <v>36</v>
      </c>
      <c r="K805">
        <v>15</v>
      </c>
      <c r="L805">
        <v>15</v>
      </c>
      <c r="M805">
        <v>1</v>
      </c>
      <c r="N805" t="s">
        <v>156</v>
      </c>
      <c r="O805" t="s">
        <v>124</v>
      </c>
      <c r="P805" t="s">
        <v>157</v>
      </c>
      <c r="Q805" t="s">
        <v>158</v>
      </c>
      <c r="R805" t="s">
        <v>132</v>
      </c>
      <c r="S805" t="s">
        <v>81</v>
      </c>
      <c r="T805" t="s">
        <v>159</v>
      </c>
      <c r="U805">
        <v>2</v>
      </c>
      <c r="V805" t="s">
        <v>165</v>
      </c>
      <c r="W805" t="s">
        <v>241</v>
      </c>
      <c r="X805" t="s">
        <v>94</v>
      </c>
      <c r="Y805">
        <v>2</v>
      </c>
      <c r="Z805">
        <v>2</v>
      </c>
      <c r="AA805">
        <v>44.1</v>
      </c>
      <c r="AB805">
        <v>1.4059999999999999</v>
      </c>
      <c r="AC805" t="s">
        <v>159</v>
      </c>
      <c r="AD805">
        <v>1</v>
      </c>
      <c r="AE805">
        <v>2</v>
      </c>
      <c r="AF805">
        <v>1</v>
      </c>
      <c r="AG805">
        <v>2.806</v>
      </c>
      <c r="AH805">
        <v>0.88300000000000001</v>
      </c>
      <c r="AI805">
        <v>1.409</v>
      </c>
    </row>
    <row r="806" spans="1:35" x14ac:dyDescent="0.35">
      <c r="A806">
        <v>202</v>
      </c>
      <c r="B806">
        <v>202</v>
      </c>
      <c r="C806" t="s">
        <v>38</v>
      </c>
      <c r="D806" t="s">
        <v>39</v>
      </c>
      <c r="E806">
        <v>4</v>
      </c>
      <c r="F806" t="s">
        <v>373</v>
      </c>
      <c r="G806">
        <v>4</v>
      </c>
      <c r="H806">
        <v>12</v>
      </c>
      <c r="I806">
        <v>3</v>
      </c>
      <c r="J806">
        <v>37</v>
      </c>
      <c r="K806">
        <v>60</v>
      </c>
      <c r="L806">
        <v>60</v>
      </c>
      <c r="M806">
        <v>2</v>
      </c>
      <c r="N806" t="s">
        <v>196</v>
      </c>
      <c r="O806" t="s">
        <v>124</v>
      </c>
      <c r="P806" t="s">
        <v>185</v>
      </c>
      <c r="Q806" t="s">
        <v>186</v>
      </c>
      <c r="R806" t="s">
        <v>150</v>
      </c>
      <c r="S806" t="s">
        <v>53</v>
      </c>
      <c r="T806" t="s">
        <v>197</v>
      </c>
      <c r="U806">
        <v>1</v>
      </c>
      <c r="V806" t="s">
        <v>199</v>
      </c>
      <c r="W806" t="s">
        <v>230</v>
      </c>
      <c r="X806" t="s">
        <v>100</v>
      </c>
      <c r="Y806">
        <v>2</v>
      </c>
      <c r="Z806">
        <v>2</v>
      </c>
      <c r="AA806">
        <v>44.1</v>
      </c>
      <c r="AB806">
        <v>1.3480000000000001</v>
      </c>
      <c r="AC806" t="s">
        <v>197</v>
      </c>
      <c r="AD806">
        <v>1</v>
      </c>
      <c r="AE806">
        <v>1</v>
      </c>
      <c r="AF806">
        <v>1</v>
      </c>
      <c r="AG806">
        <v>2.4950000000000001</v>
      </c>
      <c r="AH806">
        <v>0.316</v>
      </c>
      <c r="AI806">
        <v>1.3460000000000001</v>
      </c>
    </row>
    <row r="807" spans="1:35" x14ac:dyDescent="0.35">
      <c r="A807">
        <v>202</v>
      </c>
      <c r="B807">
        <v>202</v>
      </c>
      <c r="C807" t="s">
        <v>38</v>
      </c>
      <c r="D807" t="s">
        <v>39</v>
      </c>
      <c r="E807">
        <v>4</v>
      </c>
      <c r="F807" t="s">
        <v>373</v>
      </c>
      <c r="G807">
        <v>4</v>
      </c>
      <c r="H807">
        <v>12</v>
      </c>
      <c r="I807">
        <v>3</v>
      </c>
      <c r="J807">
        <v>38</v>
      </c>
      <c r="K807">
        <v>51</v>
      </c>
      <c r="L807">
        <v>51</v>
      </c>
      <c r="M807">
        <v>2</v>
      </c>
      <c r="N807" t="s">
        <v>194</v>
      </c>
      <c r="O807" t="s">
        <v>124</v>
      </c>
      <c r="P807" t="s">
        <v>167</v>
      </c>
      <c r="Q807" t="s">
        <v>168</v>
      </c>
      <c r="R807" t="s">
        <v>127</v>
      </c>
      <c r="S807" t="s">
        <v>46</v>
      </c>
      <c r="T807" t="s">
        <v>195</v>
      </c>
      <c r="U807">
        <v>4</v>
      </c>
      <c r="V807" t="s">
        <v>169</v>
      </c>
      <c r="W807" t="s">
        <v>122</v>
      </c>
      <c r="X807" t="s">
        <v>210</v>
      </c>
      <c r="Y807">
        <v>1</v>
      </c>
      <c r="Z807">
        <v>2</v>
      </c>
      <c r="AA807">
        <v>44.1</v>
      </c>
      <c r="AB807">
        <v>1.365</v>
      </c>
      <c r="AC807" t="s">
        <v>169</v>
      </c>
      <c r="AD807">
        <v>2</v>
      </c>
      <c r="AE807">
        <v>5</v>
      </c>
      <c r="AF807">
        <v>0</v>
      </c>
      <c r="AG807">
        <v>1.3779999999999999</v>
      </c>
      <c r="AH807">
        <v>0.36599999999999999</v>
      </c>
      <c r="AI807">
        <v>1.3660000000000001</v>
      </c>
    </row>
    <row r="808" spans="1:35" x14ac:dyDescent="0.35">
      <c r="A808">
        <v>202</v>
      </c>
      <c r="B808">
        <v>202</v>
      </c>
      <c r="C808" t="s">
        <v>38</v>
      </c>
      <c r="D808" t="s">
        <v>39</v>
      </c>
      <c r="E808">
        <v>4</v>
      </c>
      <c r="F808" t="s">
        <v>373</v>
      </c>
      <c r="G808">
        <v>4</v>
      </c>
      <c r="H808">
        <v>12</v>
      </c>
      <c r="I808">
        <v>3</v>
      </c>
      <c r="J808">
        <v>39</v>
      </c>
      <c r="K808">
        <v>18</v>
      </c>
      <c r="L808">
        <v>18</v>
      </c>
      <c r="M808">
        <v>1</v>
      </c>
      <c r="N808" t="s">
        <v>174</v>
      </c>
      <c r="O808" t="s">
        <v>124</v>
      </c>
      <c r="P808" t="s">
        <v>153</v>
      </c>
      <c r="Q808" t="s">
        <v>154</v>
      </c>
      <c r="R808" t="s">
        <v>150</v>
      </c>
      <c r="S808" t="s">
        <v>53</v>
      </c>
      <c r="T808" t="s">
        <v>175</v>
      </c>
      <c r="U808">
        <v>4</v>
      </c>
      <c r="V808" t="s">
        <v>155</v>
      </c>
      <c r="W808" t="s">
        <v>82</v>
      </c>
      <c r="X808" t="s">
        <v>207</v>
      </c>
      <c r="Y808">
        <v>1</v>
      </c>
      <c r="Z808">
        <v>2</v>
      </c>
      <c r="AA808">
        <v>44.1</v>
      </c>
      <c r="AB808">
        <v>1.367</v>
      </c>
      <c r="AC808" t="s">
        <v>175</v>
      </c>
      <c r="AD808">
        <v>1</v>
      </c>
      <c r="AE808">
        <v>4</v>
      </c>
      <c r="AF808">
        <v>1</v>
      </c>
      <c r="AG808">
        <v>0.95399999999999996</v>
      </c>
      <c r="AH808">
        <v>0.19900000000000001</v>
      </c>
      <c r="AI808">
        <v>1.367</v>
      </c>
    </row>
    <row r="809" spans="1:35" x14ac:dyDescent="0.35">
      <c r="A809">
        <v>202</v>
      </c>
      <c r="B809">
        <v>202</v>
      </c>
      <c r="C809" t="s">
        <v>38</v>
      </c>
      <c r="D809" t="s">
        <v>39</v>
      </c>
      <c r="E809">
        <v>4</v>
      </c>
      <c r="F809" t="s">
        <v>373</v>
      </c>
      <c r="G809">
        <v>4</v>
      </c>
      <c r="H809">
        <v>12</v>
      </c>
      <c r="I809">
        <v>3</v>
      </c>
      <c r="J809">
        <v>40</v>
      </c>
      <c r="K809">
        <v>49</v>
      </c>
      <c r="L809">
        <v>49</v>
      </c>
      <c r="M809">
        <v>2</v>
      </c>
      <c r="N809" t="s">
        <v>129</v>
      </c>
      <c r="O809" t="s">
        <v>124</v>
      </c>
      <c r="P809" t="s">
        <v>130</v>
      </c>
      <c r="Q809" t="s">
        <v>131</v>
      </c>
      <c r="R809" t="s">
        <v>132</v>
      </c>
      <c r="S809" t="s">
        <v>81</v>
      </c>
      <c r="T809" t="s">
        <v>133</v>
      </c>
      <c r="U809">
        <v>2</v>
      </c>
      <c r="V809" t="s">
        <v>141</v>
      </c>
      <c r="W809" t="s">
        <v>68</v>
      </c>
      <c r="X809" t="s">
        <v>216</v>
      </c>
      <c r="Y809">
        <v>2</v>
      </c>
      <c r="Z809">
        <v>2</v>
      </c>
      <c r="AA809">
        <v>44.1</v>
      </c>
      <c r="AB809">
        <v>1.258</v>
      </c>
      <c r="AC809" t="s">
        <v>133</v>
      </c>
      <c r="AD809">
        <v>1</v>
      </c>
      <c r="AE809">
        <v>2</v>
      </c>
      <c r="AF809">
        <v>1</v>
      </c>
      <c r="AG809">
        <v>1.8220000000000001</v>
      </c>
      <c r="AH809">
        <v>0.28299999999999997</v>
      </c>
      <c r="AI809">
        <v>1.26</v>
      </c>
    </row>
    <row r="810" spans="1:35" x14ac:dyDescent="0.35">
      <c r="A810">
        <v>202</v>
      </c>
      <c r="B810">
        <v>202</v>
      </c>
      <c r="C810" t="s">
        <v>38</v>
      </c>
      <c r="D810" t="s">
        <v>39</v>
      </c>
      <c r="E810">
        <v>4</v>
      </c>
      <c r="F810" t="s">
        <v>373</v>
      </c>
      <c r="G810">
        <v>4</v>
      </c>
      <c r="H810">
        <v>12</v>
      </c>
      <c r="I810">
        <v>3</v>
      </c>
      <c r="J810">
        <v>41</v>
      </c>
      <c r="K810">
        <v>16</v>
      </c>
      <c r="L810">
        <v>16</v>
      </c>
      <c r="M810">
        <v>1</v>
      </c>
      <c r="N810" t="s">
        <v>170</v>
      </c>
      <c r="O810" t="s">
        <v>124</v>
      </c>
      <c r="P810" t="s">
        <v>157</v>
      </c>
      <c r="Q810" t="s">
        <v>158</v>
      </c>
      <c r="R810" t="s">
        <v>147</v>
      </c>
      <c r="S810" t="s">
        <v>63</v>
      </c>
      <c r="T810" t="s">
        <v>171</v>
      </c>
      <c r="U810">
        <v>1</v>
      </c>
      <c r="V810" t="s">
        <v>159</v>
      </c>
      <c r="W810" t="s">
        <v>259</v>
      </c>
      <c r="X810" t="s">
        <v>47</v>
      </c>
      <c r="Y810">
        <v>1</v>
      </c>
      <c r="Z810">
        <v>2</v>
      </c>
      <c r="AA810">
        <v>44.1</v>
      </c>
      <c r="AB810">
        <v>1.4570000000000001</v>
      </c>
      <c r="AC810" t="s">
        <v>171</v>
      </c>
      <c r="AD810">
        <v>1</v>
      </c>
      <c r="AE810">
        <v>1</v>
      </c>
      <c r="AF810">
        <v>1</v>
      </c>
      <c r="AG810">
        <v>2.137</v>
      </c>
      <c r="AH810">
        <v>9.7000000000000003E-2</v>
      </c>
      <c r="AI810">
        <v>1.456</v>
      </c>
    </row>
    <row r="811" spans="1:35" x14ac:dyDescent="0.35">
      <c r="A811">
        <v>202</v>
      </c>
      <c r="B811">
        <v>202</v>
      </c>
      <c r="C811" t="s">
        <v>38</v>
      </c>
      <c r="D811" t="s">
        <v>39</v>
      </c>
      <c r="E811">
        <v>4</v>
      </c>
      <c r="F811" t="s">
        <v>373</v>
      </c>
      <c r="G811">
        <v>4</v>
      </c>
      <c r="H811">
        <v>12</v>
      </c>
      <c r="I811">
        <v>3</v>
      </c>
      <c r="J811">
        <v>42</v>
      </c>
      <c r="K811">
        <v>21</v>
      </c>
      <c r="L811">
        <v>21</v>
      </c>
      <c r="M811">
        <v>1</v>
      </c>
      <c r="N811" t="s">
        <v>123</v>
      </c>
      <c r="O811" t="s">
        <v>124</v>
      </c>
      <c r="P811" t="s">
        <v>125</v>
      </c>
      <c r="Q811" t="s">
        <v>126</v>
      </c>
      <c r="R811" t="s">
        <v>127</v>
      </c>
      <c r="S811" t="s">
        <v>46</v>
      </c>
      <c r="T811" t="s">
        <v>128</v>
      </c>
      <c r="U811">
        <v>1</v>
      </c>
      <c r="V811" t="s">
        <v>195</v>
      </c>
      <c r="W811" t="s">
        <v>243</v>
      </c>
      <c r="X811" t="s">
        <v>114</v>
      </c>
      <c r="Y811">
        <v>2</v>
      </c>
      <c r="Z811">
        <v>2</v>
      </c>
      <c r="AA811">
        <v>44.1</v>
      </c>
      <c r="AB811">
        <v>1.825</v>
      </c>
      <c r="AC811" t="s">
        <v>128</v>
      </c>
      <c r="AD811">
        <v>1</v>
      </c>
      <c r="AE811">
        <v>1</v>
      </c>
      <c r="AF811">
        <v>1</v>
      </c>
      <c r="AG811">
        <v>1.847</v>
      </c>
      <c r="AH811">
        <v>4.9000000000000002E-2</v>
      </c>
      <c r="AI811">
        <v>1.83</v>
      </c>
    </row>
    <row r="812" spans="1:35" x14ac:dyDescent="0.35">
      <c r="A812">
        <v>202</v>
      </c>
      <c r="B812">
        <v>202</v>
      </c>
      <c r="C812" t="s">
        <v>38</v>
      </c>
      <c r="D812" t="s">
        <v>39</v>
      </c>
      <c r="E812">
        <v>4</v>
      </c>
      <c r="F812" t="s">
        <v>373</v>
      </c>
      <c r="G812">
        <v>4</v>
      </c>
      <c r="H812">
        <v>12</v>
      </c>
      <c r="I812">
        <v>3</v>
      </c>
      <c r="J812">
        <v>43</v>
      </c>
      <c r="K812">
        <v>14</v>
      </c>
      <c r="L812">
        <v>14</v>
      </c>
      <c r="M812">
        <v>1</v>
      </c>
      <c r="N812" t="s">
        <v>162</v>
      </c>
      <c r="O812" t="s">
        <v>124</v>
      </c>
      <c r="P812" t="s">
        <v>163</v>
      </c>
      <c r="Q812" t="s">
        <v>164</v>
      </c>
      <c r="R812" t="s">
        <v>132</v>
      </c>
      <c r="S812" t="s">
        <v>81</v>
      </c>
      <c r="T812" t="s">
        <v>165</v>
      </c>
      <c r="U812">
        <v>1</v>
      </c>
      <c r="V812" t="s">
        <v>189</v>
      </c>
      <c r="W812" t="s">
        <v>247</v>
      </c>
      <c r="X812" t="s">
        <v>90</v>
      </c>
      <c r="Y812">
        <v>1</v>
      </c>
      <c r="Z812">
        <v>2</v>
      </c>
      <c r="AA812">
        <v>44.1</v>
      </c>
      <c r="AB812">
        <v>1.5089999999999999</v>
      </c>
      <c r="AC812" t="s">
        <v>90</v>
      </c>
      <c r="AD812">
        <v>4</v>
      </c>
      <c r="AE812">
        <v>5</v>
      </c>
      <c r="AF812">
        <v>0</v>
      </c>
      <c r="AG812">
        <v>1.246</v>
      </c>
      <c r="AH812">
        <v>0.5</v>
      </c>
      <c r="AI812">
        <v>1.5089999999999999</v>
      </c>
    </row>
    <row r="813" spans="1:35" x14ac:dyDescent="0.35">
      <c r="A813">
        <v>202</v>
      </c>
      <c r="B813">
        <v>202</v>
      </c>
      <c r="C813" t="s">
        <v>38</v>
      </c>
      <c r="D813" t="s">
        <v>39</v>
      </c>
      <c r="E813">
        <v>4</v>
      </c>
      <c r="F813" t="s">
        <v>373</v>
      </c>
      <c r="G813">
        <v>4</v>
      </c>
      <c r="H813">
        <v>12</v>
      </c>
      <c r="I813">
        <v>3</v>
      </c>
      <c r="J813">
        <v>44</v>
      </c>
      <c r="K813">
        <v>52</v>
      </c>
      <c r="L813">
        <v>52</v>
      </c>
      <c r="M813">
        <v>2</v>
      </c>
      <c r="N813" t="s">
        <v>166</v>
      </c>
      <c r="O813" t="s">
        <v>124</v>
      </c>
      <c r="P813" t="s">
        <v>167</v>
      </c>
      <c r="Q813" t="s">
        <v>168</v>
      </c>
      <c r="R813" t="s">
        <v>150</v>
      </c>
      <c r="S813" t="s">
        <v>53</v>
      </c>
      <c r="T813" t="s">
        <v>169</v>
      </c>
      <c r="U813">
        <v>5</v>
      </c>
      <c r="V813" t="s">
        <v>191</v>
      </c>
      <c r="W813" t="s">
        <v>58</v>
      </c>
      <c r="X813" t="s">
        <v>253</v>
      </c>
      <c r="Y813">
        <v>2</v>
      </c>
      <c r="Z813">
        <v>2</v>
      </c>
      <c r="AA813">
        <v>44.1</v>
      </c>
      <c r="AB813">
        <v>1.226</v>
      </c>
      <c r="AC813" t="s">
        <v>58</v>
      </c>
      <c r="AD813">
        <v>4</v>
      </c>
      <c r="AE813">
        <v>2</v>
      </c>
      <c r="AF813">
        <v>0</v>
      </c>
      <c r="AG813">
        <v>1.6970000000000001</v>
      </c>
      <c r="AH813">
        <v>6.6000000000000003E-2</v>
      </c>
      <c r="AI813">
        <v>1.222</v>
      </c>
    </row>
    <row r="814" spans="1:35" x14ac:dyDescent="0.35">
      <c r="A814">
        <v>202</v>
      </c>
      <c r="B814">
        <v>202</v>
      </c>
      <c r="C814" t="s">
        <v>38</v>
      </c>
      <c r="D814" t="s">
        <v>39</v>
      </c>
      <c r="E814">
        <v>4</v>
      </c>
      <c r="F814" t="s">
        <v>373</v>
      </c>
      <c r="G814">
        <v>4</v>
      </c>
      <c r="H814">
        <v>12</v>
      </c>
      <c r="I814">
        <v>3</v>
      </c>
      <c r="J814">
        <v>45</v>
      </c>
      <c r="K814">
        <v>58</v>
      </c>
      <c r="L814">
        <v>58</v>
      </c>
      <c r="M814">
        <v>2</v>
      </c>
      <c r="N814" t="s">
        <v>190</v>
      </c>
      <c r="O814" t="s">
        <v>124</v>
      </c>
      <c r="P814" t="s">
        <v>181</v>
      </c>
      <c r="Q814" t="s">
        <v>182</v>
      </c>
      <c r="R814" t="s">
        <v>150</v>
      </c>
      <c r="S814" t="s">
        <v>53</v>
      </c>
      <c r="T814" t="s">
        <v>191</v>
      </c>
      <c r="U814">
        <v>2</v>
      </c>
      <c r="V814" t="s">
        <v>183</v>
      </c>
      <c r="W814" t="s">
        <v>257</v>
      </c>
      <c r="X814" t="s">
        <v>76</v>
      </c>
      <c r="Y814">
        <v>1</v>
      </c>
      <c r="Z814">
        <v>2</v>
      </c>
      <c r="AA814">
        <v>44.1</v>
      </c>
      <c r="AB814">
        <v>1.4079999999999999</v>
      </c>
      <c r="AC814" t="s">
        <v>257</v>
      </c>
      <c r="AD814">
        <v>4</v>
      </c>
      <c r="AE814">
        <v>5</v>
      </c>
      <c r="AF814">
        <v>0</v>
      </c>
      <c r="AG814">
        <v>2.7389999999999999</v>
      </c>
      <c r="AH814">
        <v>0.36599999999999999</v>
      </c>
      <c r="AI814">
        <v>1.409</v>
      </c>
    </row>
    <row r="815" spans="1:35" x14ac:dyDescent="0.35">
      <c r="A815">
        <v>202</v>
      </c>
      <c r="B815">
        <v>202</v>
      </c>
      <c r="C815" t="s">
        <v>38</v>
      </c>
      <c r="D815" t="s">
        <v>39</v>
      </c>
      <c r="E815">
        <v>4</v>
      </c>
      <c r="F815" t="s">
        <v>373</v>
      </c>
      <c r="G815">
        <v>4</v>
      </c>
      <c r="H815">
        <v>12</v>
      </c>
      <c r="I815">
        <v>3</v>
      </c>
      <c r="J815">
        <v>46</v>
      </c>
      <c r="K815">
        <v>23</v>
      </c>
      <c r="L815">
        <v>23</v>
      </c>
      <c r="M815">
        <v>1</v>
      </c>
      <c r="N815" t="s">
        <v>176</v>
      </c>
      <c r="O815" t="s">
        <v>124</v>
      </c>
      <c r="P815" t="s">
        <v>177</v>
      </c>
      <c r="Q815" t="s">
        <v>178</v>
      </c>
      <c r="R815" t="s">
        <v>132</v>
      </c>
      <c r="S815" t="s">
        <v>81</v>
      </c>
      <c r="T815" t="s">
        <v>179</v>
      </c>
      <c r="U815">
        <v>2</v>
      </c>
      <c r="V815" t="s">
        <v>145</v>
      </c>
      <c r="W815" t="s">
        <v>225</v>
      </c>
      <c r="X815" t="s">
        <v>116</v>
      </c>
      <c r="Y815">
        <v>2</v>
      </c>
      <c r="Z815">
        <v>2</v>
      </c>
      <c r="AA815">
        <v>44.1</v>
      </c>
      <c r="AB815">
        <v>1.0960000000000001</v>
      </c>
      <c r="AC815" t="s">
        <v>225</v>
      </c>
      <c r="AD815">
        <v>4</v>
      </c>
      <c r="AE815">
        <v>4</v>
      </c>
      <c r="AF815">
        <v>0</v>
      </c>
      <c r="AG815">
        <v>1.8260000000000001</v>
      </c>
      <c r="AH815">
        <v>0.25</v>
      </c>
      <c r="AI815">
        <v>1.097</v>
      </c>
    </row>
    <row r="816" spans="1:35" x14ac:dyDescent="0.35">
      <c r="A816">
        <v>202</v>
      </c>
      <c r="B816">
        <v>202</v>
      </c>
      <c r="C816" t="s">
        <v>38</v>
      </c>
      <c r="D816" t="s">
        <v>39</v>
      </c>
      <c r="E816">
        <v>4</v>
      </c>
      <c r="F816" t="s">
        <v>373</v>
      </c>
      <c r="G816">
        <v>4</v>
      </c>
      <c r="H816">
        <v>12</v>
      </c>
      <c r="I816">
        <v>3</v>
      </c>
      <c r="J816">
        <v>47</v>
      </c>
      <c r="K816">
        <v>56</v>
      </c>
      <c r="L816">
        <v>56</v>
      </c>
      <c r="M816">
        <v>2</v>
      </c>
      <c r="N816" t="s">
        <v>160</v>
      </c>
      <c r="O816" t="s">
        <v>124</v>
      </c>
      <c r="P816" t="s">
        <v>139</v>
      </c>
      <c r="Q816" t="s">
        <v>140</v>
      </c>
      <c r="R816" t="s">
        <v>147</v>
      </c>
      <c r="S816" t="s">
        <v>63</v>
      </c>
      <c r="T816" t="s">
        <v>161</v>
      </c>
      <c r="U816">
        <v>2</v>
      </c>
      <c r="V816" t="s">
        <v>148</v>
      </c>
      <c r="W816" t="s">
        <v>219</v>
      </c>
      <c r="X816" t="s">
        <v>96</v>
      </c>
      <c r="Y816">
        <v>2</v>
      </c>
      <c r="Z816">
        <v>2</v>
      </c>
      <c r="AA816">
        <v>44.1</v>
      </c>
      <c r="AB816">
        <v>1.4179999999999999</v>
      </c>
      <c r="AC816" t="s">
        <v>161</v>
      </c>
      <c r="AD816">
        <v>1</v>
      </c>
      <c r="AE816">
        <v>2</v>
      </c>
      <c r="AF816">
        <v>1</v>
      </c>
      <c r="AG816">
        <v>0.85</v>
      </c>
      <c r="AH816">
        <v>0.33300000000000002</v>
      </c>
      <c r="AI816">
        <v>1.417</v>
      </c>
    </row>
    <row r="817" spans="1:35" x14ac:dyDescent="0.35">
      <c r="A817">
        <v>202</v>
      </c>
      <c r="B817">
        <v>202</v>
      </c>
      <c r="C817" t="s">
        <v>38</v>
      </c>
      <c r="D817" t="s">
        <v>39</v>
      </c>
      <c r="E817">
        <v>4</v>
      </c>
      <c r="F817" t="s">
        <v>373</v>
      </c>
      <c r="G817">
        <v>4</v>
      </c>
      <c r="H817">
        <v>12</v>
      </c>
      <c r="I817">
        <v>3</v>
      </c>
      <c r="J817">
        <v>48</v>
      </c>
      <c r="K817">
        <v>20</v>
      </c>
      <c r="L817">
        <v>20</v>
      </c>
      <c r="M817">
        <v>1</v>
      </c>
      <c r="N817" t="s">
        <v>149</v>
      </c>
      <c r="O817" t="s">
        <v>124</v>
      </c>
      <c r="P817" t="s">
        <v>135</v>
      </c>
      <c r="Q817" t="s">
        <v>136</v>
      </c>
      <c r="R817" t="s">
        <v>150</v>
      </c>
      <c r="S817" t="s">
        <v>53</v>
      </c>
      <c r="T817" t="s">
        <v>151</v>
      </c>
      <c r="U817">
        <v>2</v>
      </c>
      <c r="V817" t="s">
        <v>175</v>
      </c>
      <c r="W817" t="s">
        <v>86</v>
      </c>
      <c r="X817" t="s">
        <v>228</v>
      </c>
      <c r="Y817">
        <v>2</v>
      </c>
      <c r="Z817">
        <v>2</v>
      </c>
      <c r="AA817">
        <v>44.1</v>
      </c>
      <c r="AB817">
        <v>1.375</v>
      </c>
      <c r="AC817" t="s">
        <v>151</v>
      </c>
      <c r="AD817">
        <v>1</v>
      </c>
      <c r="AE817">
        <v>2</v>
      </c>
      <c r="AF817">
        <v>1</v>
      </c>
      <c r="AG817">
        <v>0.69799999999999995</v>
      </c>
      <c r="AH817">
        <v>0.316</v>
      </c>
      <c r="AI817">
        <v>1.3740000000000001</v>
      </c>
    </row>
    <row r="818" spans="1:35" x14ac:dyDescent="0.35">
      <c r="A818">
        <v>202</v>
      </c>
      <c r="B818">
        <v>202</v>
      </c>
      <c r="C818" t="s">
        <v>38</v>
      </c>
      <c r="D818" t="s">
        <v>39</v>
      </c>
      <c r="E818">
        <v>4</v>
      </c>
      <c r="F818" t="s">
        <v>373</v>
      </c>
      <c r="G818">
        <v>4</v>
      </c>
      <c r="H818">
        <v>12</v>
      </c>
      <c r="I818">
        <v>3</v>
      </c>
      <c r="J818">
        <v>49</v>
      </c>
      <c r="K818">
        <v>65</v>
      </c>
      <c r="L818">
        <v>65</v>
      </c>
      <c r="M818">
        <v>2</v>
      </c>
      <c r="N818" t="s">
        <v>200</v>
      </c>
      <c r="O818" t="s">
        <v>201</v>
      </c>
      <c r="P818" t="s">
        <v>202</v>
      </c>
      <c r="Q818" t="s">
        <v>203</v>
      </c>
      <c r="R818" t="s">
        <v>202</v>
      </c>
      <c r="S818" t="s">
        <v>46</v>
      </c>
      <c r="T818" t="s">
        <v>204</v>
      </c>
      <c r="U818">
        <v>4</v>
      </c>
      <c r="V818" t="s">
        <v>225</v>
      </c>
      <c r="W818" t="s">
        <v>169</v>
      </c>
      <c r="X818" t="s">
        <v>82</v>
      </c>
      <c r="Y818">
        <v>2</v>
      </c>
      <c r="Z818">
        <v>2</v>
      </c>
      <c r="AA818">
        <v>44.1</v>
      </c>
      <c r="AB818">
        <v>1.2949999999999999</v>
      </c>
      <c r="AC818" t="s">
        <v>204</v>
      </c>
      <c r="AD818">
        <v>1</v>
      </c>
      <c r="AE818">
        <v>4</v>
      </c>
      <c r="AF818">
        <v>1</v>
      </c>
      <c r="AG818">
        <v>0.90100000000000002</v>
      </c>
      <c r="AH818">
        <v>0.33300000000000002</v>
      </c>
      <c r="AI818">
        <v>1.2969999999999999</v>
      </c>
    </row>
    <row r="819" spans="1:35" x14ac:dyDescent="0.35">
      <c r="A819">
        <v>202</v>
      </c>
      <c r="B819">
        <v>202</v>
      </c>
      <c r="C819" t="s">
        <v>38</v>
      </c>
      <c r="D819" t="s">
        <v>39</v>
      </c>
      <c r="E819">
        <v>4</v>
      </c>
      <c r="F819" t="s">
        <v>373</v>
      </c>
      <c r="G819">
        <v>4</v>
      </c>
      <c r="H819">
        <v>12</v>
      </c>
      <c r="I819">
        <v>3</v>
      </c>
      <c r="J819">
        <v>50</v>
      </c>
      <c r="K819">
        <v>31</v>
      </c>
      <c r="L819">
        <v>31</v>
      </c>
      <c r="M819">
        <v>1</v>
      </c>
      <c r="N819" t="s">
        <v>248</v>
      </c>
      <c r="O819" t="s">
        <v>201</v>
      </c>
      <c r="P819" t="s">
        <v>202</v>
      </c>
      <c r="Q819" t="s">
        <v>212</v>
      </c>
      <c r="R819" t="s">
        <v>202</v>
      </c>
      <c r="S819" t="s">
        <v>46</v>
      </c>
      <c r="T819" t="s">
        <v>249</v>
      </c>
      <c r="U819">
        <v>1</v>
      </c>
      <c r="V819" t="s">
        <v>259</v>
      </c>
      <c r="W819" t="s">
        <v>197</v>
      </c>
      <c r="X819" t="s">
        <v>86</v>
      </c>
      <c r="Y819">
        <v>2</v>
      </c>
      <c r="Z819">
        <v>2</v>
      </c>
      <c r="AA819">
        <v>44.1</v>
      </c>
      <c r="AB819">
        <v>1.4179999999999999</v>
      </c>
      <c r="AC819" t="s">
        <v>249</v>
      </c>
      <c r="AD819">
        <v>1</v>
      </c>
      <c r="AE819">
        <v>1</v>
      </c>
      <c r="AF819">
        <v>1</v>
      </c>
      <c r="AG819">
        <v>2.0670000000000002</v>
      </c>
      <c r="AH819">
        <v>0.56399999999999995</v>
      </c>
      <c r="AI819">
        <v>1.4179999999999999</v>
      </c>
    </row>
    <row r="820" spans="1:35" x14ac:dyDescent="0.35">
      <c r="A820">
        <v>202</v>
      </c>
      <c r="B820">
        <v>202</v>
      </c>
      <c r="C820" t="s">
        <v>38</v>
      </c>
      <c r="D820" t="s">
        <v>39</v>
      </c>
      <c r="E820">
        <v>4</v>
      </c>
      <c r="F820" t="s">
        <v>373</v>
      </c>
      <c r="G820">
        <v>4</v>
      </c>
      <c r="H820">
        <v>12</v>
      </c>
      <c r="I820">
        <v>3</v>
      </c>
      <c r="J820">
        <v>51</v>
      </c>
      <c r="K820">
        <v>64</v>
      </c>
      <c r="L820">
        <v>64</v>
      </c>
      <c r="M820">
        <v>2</v>
      </c>
      <c r="N820" t="s">
        <v>237</v>
      </c>
      <c r="O820" t="s">
        <v>201</v>
      </c>
      <c r="P820" t="s">
        <v>202</v>
      </c>
      <c r="Q820" t="s">
        <v>224</v>
      </c>
      <c r="R820" t="s">
        <v>202</v>
      </c>
      <c r="S820" t="s">
        <v>53</v>
      </c>
      <c r="T820" t="s">
        <v>238</v>
      </c>
      <c r="U820">
        <v>4</v>
      </c>
      <c r="V820" t="s">
        <v>213</v>
      </c>
      <c r="W820" t="s">
        <v>47</v>
      </c>
      <c r="X820" t="s">
        <v>195</v>
      </c>
      <c r="Y820">
        <v>2</v>
      </c>
      <c r="Z820">
        <v>2</v>
      </c>
      <c r="AA820">
        <v>44.1</v>
      </c>
      <c r="AB820">
        <v>1.1970000000000001</v>
      </c>
      <c r="AC820" t="s">
        <v>213</v>
      </c>
      <c r="AD820">
        <v>3</v>
      </c>
      <c r="AE820">
        <v>5</v>
      </c>
      <c r="AF820">
        <v>0</v>
      </c>
      <c r="AG820">
        <v>2.528</v>
      </c>
      <c r="AH820">
        <v>0.13300000000000001</v>
      </c>
      <c r="AI820">
        <v>1.1970000000000001</v>
      </c>
    </row>
    <row r="821" spans="1:35" x14ac:dyDescent="0.35">
      <c r="A821">
        <v>202</v>
      </c>
      <c r="B821">
        <v>202</v>
      </c>
      <c r="C821" t="s">
        <v>38</v>
      </c>
      <c r="D821" t="s">
        <v>39</v>
      </c>
      <c r="E821">
        <v>4</v>
      </c>
      <c r="F821" t="s">
        <v>373</v>
      </c>
      <c r="G821">
        <v>4</v>
      </c>
      <c r="H821">
        <v>12</v>
      </c>
      <c r="I821">
        <v>3</v>
      </c>
      <c r="J821">
        <v>52</v>
      </c>
      <c r="K821">
        <v>30</v>
      </c>
      <c r="L821">
        <v>30</v>
      </c>
      <c r="M821">
        <v>1</v>
      </c>
      <c r="N821" t="s">
        <v>254</v>
      </c>
      <c r="O821" t="s">
        <v>201</v>
      </c>
      <c r="P821" t="s">
        <v>202</v>
      </c>
      <c r="Q821" t="s">
        <v>215</v>
      </c>
      <c r="R821" t="s">
        <v>202</v>
      </c>
      <c r="S821" t="s">
        <v>53</v>
      </c>
      <c r="T821" t="s">
        <v>255</v>
      </c>
      <c r="U821">
        <v>2</v>
      </c>
      <c r="V821" t="s">
        <v>216</v>
      </c>
      <c r="W821" t="s">
        <v>133</v>
      </c>
      <c r="X821" t="s">
        <v>112</v>
      </c>
      <c r="Y821">
        <v>1</v>
      </c>
      <c r="Z821">
        <v>2</v>
      </c>
      <c r="AA821">
        <v>44.1</v>
      </c>
      <c r="AB821">
        <v>1.268</v>
      </c>
      <c r="AC821" t="s">
        <v>255</v>
      </c>
      <c r="AD821">
        <v>1</v>
      </c>
      <c r="AE821">
        <v>2</v>
      </c>
      <c r="AF821">
        <v>1</v>
      </c>
      <c r="AG821">
        <v>1.8959999999999999</v>
      </c>
      <c r="AH821">
        <v>0.216</v>
      </c>
      <c r="AI821">
        <v>1.2649999999999999</v>
      </c>
    </row>
    <row r="822" spans="1:35" x14ac:dyDescent="0.35">
      <c r="A822">
        <v>202</v>
      </c>
      <c r="B822">
        <v>202</v>
      </c>
      <c r="C822" t="s">
        <v>38</v>
      </c>
      <c r="D822" t="s">
        <v>39</v>
      </c>
      <c r="E822">
        <v>4</v>
      </c>
      <c r="F822" t="s">
        <v>373</v>
      </c>
      <c r="G822">
        <v>4</v>
      </c>
      <c r="H822">
        <v>12</v>
      </c>
      <c r="I822">
        <v>3</v>
      </c>
      <c r="J822">
        <v>53</v>
      </c>
      <c r="K822">
        <v>33</v>
      </c>
      <c r="L822">
        <v>33</v>
      </c>
      <c r="M822">
        <v>1</v>
      </c>
      <c r="N822" t="s">
        <v>258</v>
      </c>
      <c r="O822" t="s">
        <v>201</v>
      </c>
      <c r="P822" t="s">
        <v>202</v>
      </c>
      <c r="Q822" t="s">
        <v>209</v>
      </c>
      <c r="R822" t="s">
        <v>202</v>
      </c>
      <c r="S822" t="s">
        <v>46</v>
      </c>
      <c r="T822" t="s">
        <v>259</v>
      </c>
      <c r="U822">
        <v>4</v>
      </c>
      <c r="V822" t="s">
        <v>210</v>
      </c>
      <c r="W822" t="s">
        <v>120</v>
      </c>
      <c r="X822" t="s">
        <v>199</v>
      </c>
      <c r="Y822">
        <v>1</v>
      </c>
      <c r="Z822">
        <v>2</v>
      </c>
      <c r="AA822">
        <v>44.1</v>
      </c>
      <c r="AB822">
        <v>1.579</v>
      </c>
      <c r="AC822" t="s">
        <v>259</v>
      </c>
      <c r="AD822">
        <v>1</v>
      </c>
      <c r="AE822">
        <v>4</v>
      </c>
      <c r="AF822">
        <v>1</v>
      </c>
      <c r="AG822">
        <v>1.3029999999999999</v>
      </c>
      <c r="AH822">
        <v>0.3</v>
      </c>
      <c r="AI822">
        <v>1.579</v>
      </c>
    </row>
    <row r="823" spans="1:35" x14ac:dyDescent="0.35">
      <c r="A823">
        <v>202</v>
      </c>
      <c r="B823">
        <v>202</v>
      </c>
      <c r="C823" t="s">
        <v>38</v>
      </c>
      <c r="D823" t="s">
        <v>39</v>
      </c>
      <c r="E823">
        <v>4</v>
      </c>
      <c r="F823" t="s">
        <v>373</v>
      </c>
      <c r="G823">
        <v>4</v>
      </c>
      <c r="H823">
        <v>12</v>
      </c>
      <c r="I823">
        <v>3</v>
      </c>
      <c r="J823">
        <v>54</v>
      </c>
      <c r="K823">
        <v>72</v>
      </c>
      <c r="L823">
        <v>72</v>
      </c>
      <c r="M823">
        <v>2</v>
      </c>
      <c r="N823" t="s">
        <v>250</v>
      </c>
      <c r="O823" t="s">
        <v>201</v>
      </c>
      <c r="P823" t="s">
        <v>202</v>
      </c>
      <c r="Q823" t="s">
        <v>235</v>
      </c>
      <c r="R823" t="s">
        <v>202</v>
      </c>
      <c r="S823" t="s">
        <v>53</v>
      </c>
      <c r="T823" t="s">
        <v>251</v>
      </c>
      <c r="U823">
        <v>1</v>
      </c>
      <c r="V823" t="s">
        <v>219</v>
      </c>
      <c r="W823" t="s">
        <v>161</v>
      </c>
      <c r="X823" t="s">
        <v>64</v>
      </c>
      <c r="Y823">
        <v>2</v>
      </c>
      <c r="Z823">
        <v>2</v>
      </c>
      <c r="AA823">
        <v>44.1</v>
      </c>
      <c r="AB823">
        <v>1.373</v>
      </c>
      <c r="AC823" t="s">
        <v>251</v>
      </c>
      <c r="AD823">
        <v>1</v>
      </c>
      <c r="AE823">
        <v>1</v>
      </c>
      <c r="AF823">
        <v>1</v>
      </c>
      <c r="AG823">
        <v>0.71699999999999997</v>
      </c>
      <c r="AH823">
        <v>2.2669999999999999</v>
      </c>
      <c r="AI823">
        <v>1.3779999999999999</v>
      </c>
    </row>
    <row r="824" spans="1:35" x14ac:dyDescent="0.35">
      <c r="A824">
        <v>202</v>
      </c>
      <c r="B824">
        <v>202</v>
      </c>
      <c r="C824" t="s">
        <v>38</v>
      </c>
      <c r="D824" t="s">
        <v>39</v>
      </c>
      <c r="E824">
        <v>4</v>
      </c>
      <c r="F824" t="s">
        <v>373</v>
      </c>
      <c r="G824">
        <v>4</v>
      </c>
      <c r="H824">
        <v>12</v>
      </c>
      <c r="I824">
        <v>3</v>
      </c>
      <c r="J824">
        <v>55</v>
      </c>
      <c r="K824">
        <v>69</v>
      </c>
      <c r="L824">
        <v>69</v>
      </c>
      <c r="M824">
        <v>2</v>
      </c>
      <c r="N824" t="s">
        <v>252</v>
      </c>
      <c r="O824" t="s">
        <v>201</v>
      </c>
      <c r="P824" t="s">
        <v>202</v>
      </c>
      <c r="Q824" t="s">
        <v>218</v>
      </c>
      <c r="R824" t="s">
        <v>202</v>
      </c>
      <c r="S824" t="s">
        <v>63</v>
      </c>
      <c r="T824" t="s">
        <v>253</v>
      </c>
      <c r="U824">
        <v>1</v>
      </c>
      <c r="V824" t="s">
        <v>243</v>
      </c>
      <c r="W824" t="s">
        <v>179</v>
      </c>
      <c r="X824" t="s">
        <v>122</v>
      </c>
      <c r="Y824">
        <v>2</v>
      </c>
      <c r="Z824">
        <v>2</v>
      </c>
      <c r="AA824">
        <v>44.1</v>
      </c>
      <c r="AB824">
        <v>1.2549999999999999</v>
      </c>
      <c r="AC824" t="s">
        <v>179</v>
      </c>
      <c r="AD824">
        <v>4</v>
      </c>
      <c r="AE824">
        <v>4</v>
      </c>
      <c r="AF824">
        <v>0</v>
      </c>
      <c r="AG824">
        <v>3.5259999999999998</v>
      </c>
      <c r="AH824">
        <v>0.41599999999999998</v>
      </c>
      <c r="AI824">
        <v>1.2529999999999999</v>
      </c>
    </row>
    <row r="825" spans="1:35" x14ac:dyDescent="0.35">
      <c r="A825">
        <v>202</v>
      </c>
      <c r="B825">
        <v>202</v>
      </c>
      <c r="C825" t="s">
        <v>38</v>
      </c>
      <c r="D825" t="s">
        <v>39</v>
      </c>
      <c r="E825">
        <v>4</v>
      </c>
      <c r="F825" t="s">
        <v>373</v>
      </c>
      <c r="G825">
        <v>4</v>
      </c>
      <c r="H825">
        <v>12</v>
      </c>
      <c r="I825">
        <v>3</v>
      </c>
      <c r="J825">
        <v>56</v>
      </c>
      <c r="K825">
        <v>68</v>
      </c>
      <c r="L825">
        <v>68</v>
      </c>
      <c r="M825">
        <v>2</v>
      </c>
      <c r="N825" t="s">
        <v>242</v>
      </c>
      <c r="O825" t="s">
        <v>201</v>
      </c>
      <c r="P825" t="s">
        <v>202</v>
      </c>
      <c r="Q825" t="s">
        <v>227</v>
      </c>
      <c r="R825" t="s">
        <v>202</v>
      </c>
      <c r="S825" t="s">
        <v>63</v>
      </c>
      <c r="T825" t="s">
        <v>243</v>
      </c>
      <c r="U825">
        <v>2</v>
      </c>
      <c r="V825" t="s">
        <v>228</v>
      </c>
      <c r="W825" t="s">
        <v>128</v>
      </c>
      <c r="X825" t="s">
        <v>110</v>
      </c>
      <c r="Y825">
        <v>1</v>
      </c>
      <c r="Z825">
        <v>2</v>
      </c>
      <c r="AA825">
        <v>44.1</v>
      </c>
      <c r="AB825">
        <v>1.6579999999999999</v>
      </c>
      <c r="AC825" t="s">
        <v>243</v>
      </c>
      <c r="AD825">
        <v>1</v>
      </c>
      <c r="AE825">
        <v>2</v>
      </c>
      <c r="AF825">
        <v>1</v>
      </c>
      <c r="AG825">
        <v>3.2240000000000002</v>
      </c>
      <c r="AH825">
        <v>0.16600000000000001</v>
      </c>
      <c r="AI825">
        <v>1.6539999999999999</v>
      </c>
    </row>
    <row r="826" spans="1:35" x14ac:dyDescent="0.35">
      <c r="A826">
        <v>202</v>
      </c>
      <c r="B826">
        <v>202</v>
      </c>
      <c r="C826" t="s">
        <v>38</v>
      </c>
      <c r="D826" t="s">
        <v>39</v>
      </c>
      <c r="E826">
        <v>4</v>
      </c>
      <c r="F826" t="s">
        <v>373</v>
      </c>
      <c r="G826">
        <v>4</v>
      </c>
      <c r="H826">
        <v>12</v>
      </c>
      <c r="I826">
        <v>3</v>
      </c>
      <c r="J826">
        <v>57</v>
      </c>
      <c r="K826">
        <v>29</v>
      </c>
      <c r="L826">
        <v>29</v>
      </c>
      <c r="M826">
        <v>1</v>
      </c>
      <c r="N826" t="s">
        <v>214</v>
      </c>
      <c r="O826" t="s">
        <v>201</v>
      </c>
      <c r="P826" t="s">
        <v>202</v>
      </c>
      <c r="Q826" t="s">
        <v>215</v>
      </c>
      <c r="R826" t="s">
        <v>202</v>
      </c>
      <c r="S826" t="s">
        <v>63</v>
      </c>
      <c r="T826" t="s">
        <v>216</v>
      </c>
      <c r="U826">
        <v>5</v>
      </c>
      <c r="V826" t="s">
        <v>241</v>
      </c>
      <c r="W826" t="s">
        <v>90</v>
      </c>
      <c r="X826" t="s">
        <v>137</v>
      </c>
      <c r="Y826">
        <v>2</v>
      </c>
      <c r="Z826">
        <v>2</v>
      </c>
      <c r="AA826">
        <v>44.1</v>
      </c>
      <c r="AB826">
        <v>1.365</v>
      </c>
      <c r="AC826" t="s">
        <v>216</v>
      </c>
      <c r="AD826">
        <v>1</v>
      </c>
      <c r="AE826">
        <v>5</v>
      </c>
      <c r="AF826">
        <v>1</v>
      </c>
      <c r="AG826">
        <v>2.4009999999999998</v>
      </c>
      <c r="AH826">
        <v>0.3</v>
      </c>
      <c r="AI826">
        <v>1.3660000000000001</v>
      </c>
    </row>
    <row r="827" spans="1:35" x14ac:dyDescent="0.35">
      <c r="A827">
        <v>202</v>
      </c>
      <c r="B827">
        <v>202</v>
      </c>
      <c r="C827" t="s">
        <v>38</v>
      </c>
      <c r="D827" t="s">
        <v>39</v>
      </c>
      <c r="E827">
        <v>4</v>
      </c>
      <c r="F827" t="s">
        <v>373</v>
      </c>
      <c r="G827">
        <v>4</v>
      </c>
      <c r="H827">
        <v>12</v>
      </c>
      <c r="I827">
        <v>3</v>
      </c>
      <c r="J827">
        <v>58</v>
      </c>
      <c r="K827">
        <v>62</v>
      </c>
      <c r="L827">
        <v>62</v>
      </c>
      <c r="M827">
        <v>2</v>
      </c>
      <c r="N827" t="s">
        <v>239</v>
      </c>
      <c r="O827" t="s">
        <v>201</v>
      </c>
      <c r="P827" t="s">
        <v>202</v>
      </c>
      <c r="Q827" t="s">
        <v>240</v>
      </c>
      <c r="R827" t="s">
        <v>202</v>
      </c>
      <c r="S827" t="s">
        <v>63</v>
      </c>
      <c r="T827" t="s">
        <v>241</v>
      </c>
      <c r="U827">
        <v>1</v>
      </c>
      <c r="V827" t="s">
        <v>245</v>
      </c>
      <c r="W827" t="s">
        <v>88</v>
      </c>
      <c r="X827" t="s">
        <v>191</v>
      </c>
      <c r="Y827">
        <v>1</v>
      </c>
      <c r="Z827">
        <v>2</v>
      </c>
      <c r="AA827">
        <v>44.1</v>
      </c>
      <c r="AB827">
        <v>1.7050000000000001</v>
      </c>
      <c r="AC827" t="s">
        <v>241</v>
      </c>
      <c r="AD827">
        <v>1</v>
      </c>
      <c r="AE827">
        <v>1</v>
      </c>
      <c r="AF827">
        <v>1</v>
      </c>
      <c r="AG827">
        <v>1.266</v>
      </c>
      <c r="AH827">
        <v>0.13100000000000001</v>
      </c>
      <c r="AI827">
        <v>1.7010000000000001</v>
      </c>
    </row>
    <row r="828" spans="1:35" x14ac:dyDescent="0.35">
      <c r="A828">
        <v>202</v>
      </c>
      <c r="B828">
        <v>202</v>
      </c>
      <c r="C828" t="s">
        <v>38</v>
      </c>
      <c r="D828" t="s">
        <v>39</v>
      </c>
      <c r="E828">
        <v>4</v>
      </c>
      <c r="F828" t="s">
        <v>373</v>
      </c>
      <c r="G828">
        <v>4</v>
      </c>
      <c r="H828">
        <v>12</v>
      </c>
      <c r="I828">
        <v>3</v>
      </c>
      <c r="J828">
        <v>59</v>
      </c>
      <c r="K828">
        <v>25</v>
      </c>
      <c r="L828">
        <v>25</v>
      </c>
      <c r="M828">
        <v>1</v>
      </c>
      <c r="N828" t="s">
        <v>220</v>
      </c>
      <c r="O828" t="s">
        <v>201</v>
      </c>
      <c r="P828" t="s">
        <v>202</v>
      </c>
      <c r="Q828" t="s">
        <v>221</v>
      </c>
      <c r="R828" t="s">
        <v>202</v>
      </c>
      <c r="S828" t="s">
        <v>46</v>
      </c>
      <c r="T828" t="s">
        <v>222</v>
      </c>
      <c r="U828">
        <v>4</v>
      </c>
      <c r="V828" t="s">
        <v>236</v>
      </c>
      <c r="W828" t="s">
        <v>100</v>
      </c>
      <c r="X828" t="s">
        <v>171</v>
      </c>
      <c r="Y828">
        <v>2</v>
      </c>
      <c r="Z828">
        <v>2</v>
      </c>
      <c r="AA828">
        <v>44.1</v>
      </c>
      <c r="AB828">
        <v>1.3240000000000001</v>
      </c>
      <c r="AC828" t="s">
        <v>236</v>
      </c>
      <c r="AD828">
        <v>3</v>
      </c>
      <c r="AE828">
        <v>1</v>
      </c>
      <c r="AF828">
        <v>0</v>
      </c>
      <c r="AG828">
        <v>1.724</v>
      </c>
      <c r="AH828">
        <v>0.25</v>
      </c>
      <c r="AI828">
        <v>1.321</v>
      </c>
    </row>
    <row r="829" spans="1:35" x14ac:dyDescent="0.35">
      <c r="A829">
        <v>202</v>
      </c>
      <c r="B829">
        <v>202</v>
      </c>
      <c r="C829" t="s">
        <v>38</v>
      </c>
      <c r="D829" t="s">
        <v>39</v>
      </c>
      <c r="E829">
        <v>4</v>
      </c>
      <c r="F829" t="s">
        <v>373</v>
      </c>
      <c r="G829">
        <v>4</v>
      </c>
      <c r="H829">
        <v>12</v>
      </c>
      <c r="I829">
        <v>3</v>
      </c>
      <c r="J829">
        <v>60</v>
      </c>
      <c r="K829">
        <v>28</v>
      </c>
      <c r="L829">
        <v>28</v>
      </c>
      <c r="M829">
        <v>1</v>
      </c>
      <c r="N829" t="s">
        <v>246</v>
      </c>
      <c r="O829" t="s">
        <v>201</v>
      </c>
      <c r="P829" t="s">
        <v>202</v>
      </c>
      <c r="Q829" t="s">
        <v>206</v>
      </c>
      <c r="R829" t="s">
        <v>202</v>
      </c>
      <c r="S829" t="s">
        <v>63</v>
      </c>
      <c r="T829" t="s">
        <v>247</v>
      </c>
      <c r="U829">
        <v>4</v>
      </c>
      <c r="V829" t="s">
        <v>207</v>
      </c>
      <c r="W829" t="s">
        <v>173</v>
      </c>
      <c r="X829" t="s">
        <v>104</v>
      </c>
      <c r="Y829">
        <v>1</v>
      </c>
      <c r="Z829">
        <v>2</v>
      </c>
      <c r="AA829">
        <v>44.1</v>
      </c>
      <c r="AB829">
        <v>1.3169999999999999</v>
      </c>
      <c r="AC829" t="s">
        <v>173</v>
      </c>
      <c r="AD829">
        <v>4</v>
      </c>
      <c r="AE829">
        <v>5</v>
      </c>
      <c r="AF829">
        <v>0</v>
      </c>
      <c r="AG829">
        <v>0.98299999999999998</v>
      </c>
      <c r="AH829">
        <v>0.15</v>
      </c>
      <c r="AI829">
        <v>1.3109999999999999</v>
      </c>
    </row>
    <row r="830" spans="1:35" x14ac:dyDescent="0.35">
      <c r="A830">
        <v>202</v>
      </c>
      <c r="B830">
        <v>202</v>
      </c>
      <c r="C830" t="s">
        <v>38</v>
      </c>
      <c r="D830" t="s">
        <v>39</v>
      </c>
      <c r="E830">
        <v>4</v>
      </c>
      <c r="F830" t="s">
        <v>373</v>
      </c>
      <c r="G830">
        <v>4</v>
      </c>
      <c r="H830">
        <v>12</v>
      </c>
      <c r="I830">
        <v>3</v>
      </c>
      <c r="J830">
        <v>61</v>
      </c>
      <c r="K830">
        <v>34</v>
      </c>
      <c r="L830">
        <v>34</v>
      </c>
      <c r="M830">
        <v>1</v>
      </c>
      <c r="N830" t="s">
        <v>208</v>
      </c>
      <c r="O830" t="s">
        <v>201</v>
      </c>
      <c r="P830" t="s">
        <v>202</v>
      </c>
      <c r="Q830" t="s">
        <v>209</v>
      </c>
      <c r="R830" t="s">
        <v>202</v>
      </c>
      <c r="S830" t="s">
        <v>63</v>
      </c>
      <c r="T830" t="s">
        <v>210</v>
      </c>
      <c r="U830">
        <v>1</v>
      </c>
      <c r="V830" t="s">
        <v>247</v>
      </c>
      <c r="W830" t="s">
        <v>76</v>
      </c>
      <c r="X830" t="s">
        <v>187</v>
      </c>
      <c r="Y830">
        <v>2</v>
      </c>
      <c r="Z830">
        <v>2</v>
      </c>
      <c r="AA830">
        <v>44.1</v>
      </c>
      <c r="AB830">
        <v>1.266</v>
      </c>
      <c r="AC830" t="s">
        <v>210</v>
      </c>
      <c r="AD830">
        <v>1</v>
      </c>
      <c r="AE830">
        <v>1</v>
      </c>
      <c r="AF830">
        <v>1</v>
      </c>
      <c r="AG830">
        <v>2.6840000000000002</v>
      </c>
      <c r="AH830">
        <v>0.25</v>
      </c>
      <c r="AI830">
        <v>1.2649999999999999</v>
      </c>
    </row>
    <row r="831" spans="1:35" x14ac:dyDescent="0.35">
      <c r="A831">
        <v>202</v>
      </c>
      <c r="B831">
        <v>202</v>
      </c>
      <c r="C831" t="s">
        <v>38</v>
      </c>
      <c r="D831" t="s">
        <v>39</v>
      </c>
      <c r="E831">
        <v>4</v>
      </c>
      <c r="F831" t="s">
        <v>373</v>
      </c>
      <c r="G831">
        <v>4</v>
      </c>
      <c r="H831">
        <v>12</v>
      </c>
      <c r="I831">
        <v>3</v>
      </c>
      <c r="J831">
        <v>62</v>
      </c>
      <c r="K831">
        <v>71</v>
      </c>
      <c r="L831">
        <v>71</v>
      </c>
      <c r="M831">
        <v>2</v>
      </c>
      <c r="N831" t="s">
        <v>234</v>
      </c>
      <c r="O831" t="s">
        <v>201</v>
      </c>
      <c r="P831" t="s">
        <v>202</v>
      </c>
      <c r="Q831" t="s">
        <v>235</v>
      </c>
      <c r="R831" t="s">
        <v>202</v>
      </c>
      <c r="S831" t="s">
        <v>46</v>
      </c>
      <c r="T831" t="s">
        <v>236</v>
      </c>
      <c r="U831">
        <v>5</v>
      </c>
      <c r="V831" t="s">
        <v>251</v>
      </c>
      <c r="W831" t="s">
        <v>94</v>
      </c>
      <c r="X831" t="s">
        <v>141</v>
      </c>
      <c r="Y831">
        <v>1</v>
      </c>
      <c r="Z831">
        <v>2</v>
      </c>
      <c r="AA831">
        <v>44.1</v>
      </c>
      <c r="AB831">
        <v>1.204</v>
      </c>
      <c r="AC831" t="s">
        <v>236</v>
      </c>
      <c r="AD831">
        <v>1</v>
      </c>
      <c r="AE831">
        <v>5</v>
      </c>
      <c r="AF831">
        <v>1</v>
      </c>
      <c r="AG831">
        <v>2.044</v>
      </c>
      <c r="AH831">
        <v>0.23300000000000001</v>
      </c>
      <c r="AI831">
        <v>1.2090000000000001</v>
      </c>
    </row>
    <row r="832" spans="1:35" x14ac:dyDescent="0.35">
      <c r="A832">
        <v>202</v>
      </c>
      <c r="B832">
        <v>202</v>
      </c>
      <c r="C832" t="s">
        <v>38</v>
      </c>
      <c r="D832" t="s">
        <v>39</v>
      </c>
      <c r="E832">
        <v>4</v>
      </c>
      <c r="F832" t="s">
        <v>373</v>
      </c>
      <c r="G832">
        <v>4</v>
      </c>
      <c r="H832">
        <v>12</v>
      </c>
      <c r="I832">
        <v>3</v>
      </c>
      <c r="J832">
        <v>63</v>
      </c>
      <c r="K832">
        <v>35</v>
      </c>
      <c r="L832">
        <v>35</v>
      </c>
      <c r="M832">
        <v>1</v>
      </c>
      <c r="N832" t="s">
        <v>260</v>
      </c>
      <c r="O832" t="s">
        <v>201</v>
      </c>
      <c r="P832" t="s">
        <v>202</v>
      </c>
      <c r="Q832" t="s">
        <v>232</v>
      </c>
      <c r="R832" t="s">
        <v>202</v>
      </c>
      <c r="S832" t="s">
        <v>81</v>
      </c>
      <c r="T832" t="s">
        <v>261</v>
      </c>
      <c r="U832">
        <v>1</v>
      </c>
      <c r="V832" t="s">
        <v>233</v>
      </c>
      <c r="W832" t="s">
        <v>72</v>
      </c>
      <c r="X832" t="s">
        <v>148</v>
      </c>
      <c r="Y832">
        <v>1</v>
      </c>
      <c r="Z832">
        <v>2</v>
      </c>
      <c r="AA832">
        <v>44.1</v>
      </c>
      <c r="AB832">
        <v>1.677</v>
      </c>
      <c r="AC832" t="s">
        <v>72</v>
      </c>
      <c r="AD832">
        <v>4</v>
      </c>
      <c r="AE832">
        <v>5</v>
      </c>
      <c r="AF832">
        <v>0</v>
      </c>
      <c r="AG832">
        <v>1.8280000000000001</v>
      </c>
      <c r="AH832">
        <v>0.3</v>
      </c>
      <c r="AI832">
        <v>1.6779999999999999</v>
      </c>
    </row>
    <row r="833" spans="1:35" x14ac:dyDescent="0.35">
      <c r="A833">
        <v>202</v>
      </c>
      <c r="B833">
        <v>202</v>
      </c>
      <c r="C833" t="s">
        <v>38</v>
      </c>
      <c r="D833" t="s">
        <v>39</v>
      </c>
      <c r="E833">
        <v>4</v>
      </c>
      <c r="F833" t="s">
        <v>373</v>
      </c>
      <c r="G833">
        <v>4</v>
      </c>
      <c r="H833">
        <v>12</v>
      </c>
      <c r="I833">
        <v>3</v>
      </c>
      <c r="J833">
        <v>64</v>
      </c>
      <c r="K833">
        <v>26</v>
      </c>
      <c r="L833">
        <v>26</v>
      </c>
      <c r="M833">
        <v>1</v>
      </c>
      <c r="N833" t="s">
        <v>256</v>
      </c>
      <c r="O833" t="s">
        <v>201</v>
      </c>
      <c r="P833" t="s">
        <v>202</v>
      </c>
      <c r="Q833" t="s">
        <v>221</v>
      </c>
      <c r="R833" t="s">
        <v>202</v>
      </c>
      <c r="S833" t="s">
        <v>81</v>
      </c>
      <c r="T833" t="s">
        <v>257</v>
      </c>
      <c r="U833">
        <v>5</v>
      </c>
      <c r="V833" t="s">
        <v>222</v>
      </c>
      <c r="W833" t="s">
        <v>116</v>
      </c>
      <c r="X833" t="s">
        <v>175</v>
      </c>
      <c r="Y833">
        <v>1</v>
      </c>
      <c r="Z833">
        <v>2</v>
      </c>
      <c r="AA833">
        <v>44.1</v>
      </c>
      <c r="AB833">
        <v>1.367</v>
      </c>
      <c r="AC833" t="s">
        <v>257</v>
      </c>
      <c r="AD833">
        <v>1</v>
      </c>
      <c r="AE833">
        <v>5</v>
      </c>
      <c r="AF833">
        <v>1</v>
      </c>
      <c r="AG833">
        <v>0.96199999999999997</v>
      </c>
      <c r="AH833">
        <v>0.34899999999999998</v>
      </c>
      <c r="AI833">
        <v>1.367</v>
      </c>
    </row>
    <row r="834" spans="1:35" x14ac:dyDescent="0.35">
      <c r="A834">
        <v>202</v>
      </c>
      <c r="B834">
        <v>202</v>
      </c>
      <c r="C834" t="s">
        <v>38</v>
      </c>
      <c r="D834" t="s">
        <v>39</v>
      </c>
      <c r="E834">
        <v>4</v>
      </c>
      <c r="F834" t="s">
        <v>373</v>
      </c>
      <c r="G834">
        <v>4</v>
      </c>
      <c r="H834">
        <v>12</v>
      </c>
      <c r="I834">
        <v>3</v>
      </c>
      <c r="J834">
        <v>65</v>
      </c>
      <c r="K834">
        <v>70</v>
      </c>
      <c r="L834">
        <v>70</v>
      </c>
      <c r="M834">
        <v>2</v>
      </c>
      <c r="N834" t="s">
        <v>217</v>
      </c>
      <c r="O834" t="s">
        <v>201</v>
      </c>
      <c r="P834" t="s">
        <v>202</v>
      </c>
      <c r="Q834" t="s">
        <v>218</v>
      </c>
      <c r="R834" t="s">
        <v>202</v>
      </c>
      <c r="S834" t="s">
        <v>53</v>
      </c>
      <c r="T834" t="s">
        <v>219</v>
      </c>
      <c r="U834">
        <v>1</v>
      </c>
      <c r="V834" t="s">
        <v>253</v>
      </c>
      <c r="W834" t="s">
        <v>189</v>
      </c>
      <c r="X834" t="s">
        <v>58</v>
      </c>
      <c r="Y834">
        <v>1</v>
      </c>
      <c r="Z834">
        <v>2</v>
      </c>
      <c r="AA834">
        <v>44.1</v>
      </c>
      <c r="AB834">
        <v>1.5269999999999999</v>
      </c>
      <c r="AC834" t="s">
        <v>219</v>
      </c>
      <c r="AD834">
        <v>1</v>
      </c>
      <c r="AE834">
        <v>1</v>
      </c>
      <c r="AF834">
        <v>1</v>
      </c>
      <c r="AG834">
        <v>2.198</v>
      </c>
      <c r="AH834">
        <v>0.3</v>
      </c>
      <c r="AI834">
        <v>1.526</v>
      </c>
    </row>
    <row r="835" spans="1:35" x14ac:dyDescent="0.35">
      <c r="A835">
        <v>202</v>
      </c>
      <c r="B835">
        <v>202</v>
      </c>
      <c r="C835" t="s">
        <v>38</v>
      </c>
      <c r="D835" t="s">
        <v>39</v>
      </c>
      <c r="E835">
        <v>4</v>
      </c>
      <c r="F835" t="s">
        <v>373</v>
      </c>
      <c r="G835">
        <v>4</v>
      </c>
      <c r="H835">
        <v>12</v>
      </c>
      <c r="I835">
        <v>3</v>
      </c>
      <c r="J835">
        <v>66</v>
      </c>
      <c r="K835">
        <v>27</v>
      </c>
      <c r="L835">
        <v>27</v>
      </c>
      <c r="M835">
        <v>1</v>
      </c>
      <c r="N835" t="s">
        <v>205</v>
      </c>
      <c r="O835" t="s">
        <v>201</v>
      </c>
      <c r="P835" t="s">
        <v>202</v>
      </c>
      <c r="Q835" t="s">
        <v>206</v>
      </c>
      <c r="R835" t="s">
        <v>202</v>
      </c>
      <c r="S835" t="s">
        <v>81</v>
      </c>
      <c r="T835" t="s">
        <v>207</v>
      </c>
      <c r="U835">
        <v>4</v>
      </c>
      <c r="V835" t="s">
        <v>257</v>
      </c>
      <c r="W835" t="s">
        <v>155</v>
      </c>
      <c r="X835" t="s">
        <v>106</v>
      </c>
      <c r="Y835">
        <v>2</v>
      </c>
      <c r="Z835">
        <v>2</v>
      </c>
      <c r="AA835">
        <v>44.1</v>
      </c>
      <c r="AB835">
        <v>1.5449999999999999</v>
      </c>
      <c r="AC835" t="s">
        <v>207</v>
      </c>
      <c r="AD835">
        <v>1</v>
      </c>
      <c r="AE835">
        <v>4</v>
      </c>
      <c r="AF835">
        <v>1</v>
      </c>
      <c r="AG835">
        <v>1.2</v>
      </c>
      <c r="AH835">
        <v>0.16400000000000001</v>
      </c>
      <c r="AI835">
        <v>1.5469999999999999</v>
      </c>
    </row>
    <row r="836" spans="1:35" x14ac:dyDescent="0.35">
      <c r="A836">
        <v>202</v>
      </c>
      <c r="B836">
        <v>202</v>
      </c>
      <c r="C836" t="s">
        <v>38</v>
      </c>
      <c r="D836" t="s">
        <v>39</v>
      </c>
      <c r="E836">
        <v>4</v>
      </c>
      <c r="F836" t="s">
        <v>373</v>
      </c>
      <c r="G836">
        <v>4</v>
      </c>
      <c r="H836">
        <v>12</v>
      </c>
      <c r="I836">
        <v>3</v>
      </c>
      <c r="J836">
        <v>67</v>
      </c>
      <c r="K836">
        <v>66</v>
      </c>
      <c r="L836">
        <v>66</v>
      </c>
      <c r="M836">
        <v>2</v>
      </c>
      <c r="N836" t="s">
        <v>229</v>
      </c>
      <c r="O836" t="s">
        <v>201</v>
      </c>
      <c r="P836" t="s">
        <v>202</v>
      </c>
      <c r="Q836" t="s">
        <v>203</v>
      </c>
      <c r="R836" t="s">
        <v>202</v>
      </c>
      <c r="S836" t="s">
        <v>81</v>
      </c>
      <c r="T836" t="s">
        <v>230</v>
      </c>
      <c r="U836">
        <v>1</v>
      </c>
      <c r="V836" t="s">
        <v>204</v>
      </c>
      <c r="W836" t="s">
        <v>96</v>
      </c>
      <c r="X836" t="s">
        <v>193</v>
      </c>
      <c r="Y836">
        <v>1</v>
      </c>
      <c r="Z836">
        <v>2</v>
      </c>
      <c r="AA836">
        <v>44.1</v>
      </c>
      <c r="AB836">
        <v>1.3240000000000001</v>
      </c>
      <c r="AC836" t="s">
        <v>96</v>
      </c>
      <c r="AD836">
        <v>4</v>
      </c>
      <c r="AE836">
        <v>5</v>
      </c>
      <c r="AF836">
        <v>0</v>
      </c>
      <c r="AG836">
        <v>1.6339999999999999</v>
      </c>
      <c r="AH836">
        <v>0.48299999999999998</v>
      </c>
      <c r="AI836">
        <v>1.32</v>
      </c>
    </row>
    <row r="837" spans="1:35" x14ac:dyDescent="0.35">
      <c r="A837">
        <v>202</v>
      </c>
      <c r="B837">
        <v>202</v>
      </c>
      <c r="C837" t="s">
        <v>38</v>
      </c>
      <c r="D837" t="s">
        <v>39</v>
      </c>
      <c r="E837">
        <v>4</v>
      </c>
      <c r="F837" t="s">
        <v>373</v>
      </c>
      <c r="G837">
        <v>4</v>
      </c>
      <c r="H837">
        <v>12</v>
      </c>
      <c r="I837">
        <v>3</v>
      </c>
      <c r="J837">
        <v>68</v>
      </c>
      <c r="K837">
        <v>61</v>
      </c>
      <c r="L837">
        <v>61</v>
      </c>
      <c r="M837">
        <v>2</v>
      </c>
      <c r="N837" t="s">
        <v>244</v>
      </c>
      <c r="O837" t="s">
        <v>201</v>
      </c>
      <c r="P837" t="s">
        <v>202</v>
      </c>
      <c r="Q837" t="s">
        <v>240</v>
      </c>
      <c r="R837" t="s">
        <v>202</v>
      </c>
      <c r="S837" t="s">
        <v>81</v>
      </c>
      <c r="T837" t="s">
        <v>245</v>
      </c>
      <c r="U837">
        <v>2</v>
      </c>
      <c r="V837" t="s">
        <v>230</v>
      </c>
      <c r="W837" t="s">
        <v>151</v>
      </c>
      <c r="X837" t="s">
        <v>118</v>
      </c>
      <c r="Y837">
        <v>2</v>
      </c>
      <c r="Z837">
        <v>2</v>
      </c>
      <c r="AA837">
        <v>44.1</v>
      </c>
      <c r="AB837">
        <v>1.3360000000000001</v>
      </c>
      <c r="AC837" t="s">
        <v>118</v>
      </c>
      <c r="AD837">
        <v>4</v>
      </c>
      <c r="AE837">
        <v>4</v>
      </c>
      <c r="AF837">
        <v>0</v>
      </c>
      <c r="AG837">
        <v>1.3420000000000001</v>
      </c>
      <c r="AH837">
        <v>0.216</v>
      </c>
      <c r="AI837">
        <v>1.335</v>
      </c>
    </row>
    <row r="838" spans="1:35" x14ac:dyDescent="0.35">
      <c r="A838">
        <v>202</v>
      </c>
      <c r="B838">
        <v>202</v>
      </c>
      <c r="C838" t="s">
        <v>38</v>
      </c>
      <c r="D838" t="s">
        <v>39</v>
      </c>
      <c r="E838">
        <v>4</v>
      </c>
      <c r="F838" t="s">
        <v>373</v>
      </c>
      <c r="G838">
        <v>4</v>
      </c>
      <c r="H838">
        <v>12</v>
      </c>
      <c r="I838">
        <v>3</v>
      </c>
      <c r="J838">
        <v>69</v>
      </c>
      <c r="K838">
        <v>63</v>
      </c>
      <c r="L838">
        <v>63</v>
      </c>
      <c r="M838">
        <v>2</v>
      </c>
      <c r="N838" t="s">
        <v>223</v>
      </c>
      <c r="O838" t="s">
        <v>201</v>
      </c>
      <c r="P838" t="s">
        <v>202</v>
      </c>
      <c r="Q838" t="s">
        <v>224</v>
      </c>
      <c r="R838" t="s">
        <v>202</v>
      </c>
      <c r="S838" t="s">
        <v>46</v>
      </c>
      <c r="T838" t="s">
        <v>225</v>
      </c>
      <c r="U838">
        <v>4</v>
      </c>
      <c r="V838" t="s">
        <v>238</v>
      </c>
      <c r="W838" t="s">
        <v>159</v>
      </c>
      <c r="X838" t="s">
        <v>68</v>
      </c>
      <c r="Y838">
        <v>1</v>
      </c>
      <c r="Z838">
        <v>2</v>
      </c>
      <c r="AA838">
        <v>44.1</v>
      </c>
      <c r="AB838">
        <v>1.3149999999999999</v>
      </c>
      <c r="AC838" t="s">
        <v>238</v>
      </c>
      <c r="AD838">
        <v>2</v>
      </c>
      <c r="AE838">
        <v>2</v>
      </c>
      <c r="AF838">
        <v>0</v>
      </c>
      <c r="AG838">
        <v>1.3320000000000001</v>
      </c>
      <c r="AH838">
        <v>0.249</v>
      </c>
      <c r="AI838">
        <v>1.3149999999999999</v>
      </c>
    </row>
    <row r="839" spans="1:35" x14ac:dyDescent="0.35">
      <c r="A839">
        <v>202</v>
      </c>
      <c r="B839">
        <v>202</v>
      </c>
      <c r="C839" t="s">
        <v>38</v>
      </c>
      <c r="D839" t="s">
        <v>39</v>
      </c>
      <c r="E839">
        <v>4</v>
      </c>
      <c r="F839" t="s">
        <v>373</v>
      </c>
      <c r="G839">
        <v>4</v>
      </c>
      <c r="H839">
        <v>12</v>
      </c>
      <c r="I839">
        <v>3</v>
      </c>
      <c r="J839">
        <v>70</v>
      </c>
      <c r="K839">
        <v>32</v>
      </c>
      <c r="L839">
        <v>32</v>
      </c>
      <c r="M839">
        <v>1</v>
      </c>
      <c r="N839" t="s">
        <v>211</v>
      </c>
      <c r="O839" t="s">
        <v>201</v>
      </c>
      <c r="P839" t="s">
        <v>202</v>
      </c>
      <c r="Q839" t="s">
        <v>212</v>
      </c>
      <c r="R839" t="s">
        <v>202</v>
      </c>
      <c r="S839" t="s">
        <v>53</v>
      </c>
      <c r="T839" t="s">
        <v>213</v>
      </c>
      <c r="U839">
        <v>2</v>
      </c>
      <c r="V839" t="s">
        <v>249</v>
      </c>
      <c r="W839" t="s">
        <v>108</v>
      </c>
      <c r="X839" t="s">
        <v>145</v>
      </c>
      <c r="Y839">
        <v>1</v>
      </c>
      <c r="Z839">
        <v>2</v>
      </c>
      <c r="AA839">
        <v>44.1</v>
      </c>
      <c r="AB839">
        <v>1.208</v>
      </c>
      <c r="AC839" t="s">
        <v>249</v>
      </c>
      <c r="AD839">
        <v>2</v>
      </c>
      <c r="AE839">
        <v>1</v>
      </c>
      <c r="AF839">
        <v>0</v>
      </c>
      <c r="AG839">
        <v>1.488</v>
      </c>
      <c r="AH839">
        <v>0.13300000000000001</v>
      </c>
      <c r="AI839">
        <v>1.2050000000000001</v>
      </c>
    </row>
    <row r="840" spans="1:35" x14ac:dyDescent="0.35">
      <c r="A840">
        <v>202</v>
      </c>
      <c r="B840">
        <v>202</v>
      </c>
      <c r="C840" t="s">
        <v>38</v>
      </c>
      <c r="D840" t="s">
        <v>39</v>
      </c>
      <c r="E840">
        <v>4</v>
      </c>
      <c r="F840" t="s">
        <v>373</v>
      </c>
      <c r="G840">
        <v>4</v>
      </c>
      <c r="H840">
        <v>12</v>
      </c>
      <c r="I840">
        <v>3</v>
      </c>
      <c r="J840">
        <v>71</v>
      </c>
      <c r="K840">
        <v>36</v>
      </c>
      <c r="L840">
        <v>36</v>
      </c>
      <c r="M840">
        <v>1</v>
      </c>
      <c r="N840" t="s">
        <v>231</v>
      </c>
      <c r="O840" t="s">
        <v>201</v>
      </c>
      <c r="P840" t="s">
        <v>202</v>
      </c>
      <c r="Q840" t="s">
        <v>232</v>
      </c>
      <c r="R840" t="s">
        <v>202</v>
      </c>
      <c r="S840" t="s">
        <v>53</v>
      </c>
      <c r="T840" t="s">
        <v>233</v>
      </c>
      <c r="U840">
        <v>5</v>
      </c>
      <c r="V840" t="s">
        <v>255</v>
      </c>
      <c r="W840" t="s">
        <v>114</v>
      </c>
      <c r="X840" t="s">
        <v>165</v>
      </c>
      <c r="Y840">
        <v>2</v>
      </c>
      <c r="Z840">
        <v>2</v>
      </c>
      <c r="AA840">
        <v>44.1</v>
      </c>
      <c r="AB840">
        <v>1.5960000000000001</v>
      </c>
      <c r="AC840" t="s">
        <v>165</v>
      </c>
      <c r="AD840">
        <v>4</v>
      </c>
      <c r="AE840">
        <v>4</v>
      </c>
      <c r="AF840">
        <v>0</v>
      </c>
      <c r="AG840">
        <v>1.8959999999999999</v>
      </c>
      <c r="AH840">
        <v>0.46600000000000003</v>
      </c>
      <c r="AI840">
        <v>1.5960000000000001</v>
      </c>
    </row>
    <row r="841" spans="1:35" x14ac:dyDescent="0.35">
      <c r="A841">
        <v>202</v>
      </c>
      <c r="B841">
        <v>202</v>
      </c>
      <c r="C841" t="s">
        <v>38</v>
      </c>
      <c r="D841" t="s">
        <v>39</v>
      </c>
      <c r="E841">
        <v>4</v>
      </c>
      <c r="F841" t="s">
        <v>373</v>
      </c>
      <c r="G841">
        <v>4</v>
      </c>
      <c r="H841">
        <v>12</v>
      </c>
      <c r="I841">
        <v>3</v>
      </c>
      <c r="J841">
        <v>72</v>
      </c>
      <c r="K841">
        <v>67</v>
      </c>
      <c r="L841">
        <v>67</v>
      </c>
      <c r="M841">
        <v>2</v>
      </c>
      <c r="N841" t="s">
        <v>226</v>
      </c>
      <c r="O841" t="s">
        <v>201</v>
      </c>
      <c r="P841" t="s">
        <v>202</v>
      </c>
      <c r="Q841" t="s">
        <v>227</v>
      </c>
      <c r="R841" t="s">
        <v>202</v>
      </c>
      <c r="S841" t="s">
        <v>81</v>
      </c>
      <c r="T841" t="s">
        <v>228</v>
      </c>
      <c r="U841">
        <v>5</v>
      </c>
      <c r="V841" t="s">
        <v>261</v>
      </c>
      <c r="W841" t="s">
        <v>183</v>
      </c>
      <c r="X841" t="s">
        <v>54</v>
      </c>
      <c r="Y841">
        <v>2</v>
      </c>
      <c r="Z841">
        <v>2</v>
      </c>
      <c r="AA841">
        <v>44.1</v>
      </c>
      <c r="AB841">
        <v>1.3779999999999999</v>
      </c>
      <c r="AC841" t="s">
        <v>228</v>
      </c>
      <c r="AD841">
        <v>1</v>
      </c>
      <c r="AE841">
        <v>5</v>
      </c>
      <c r="AF841">
        <v>1</v>
      </c>
      <c r="AG841">
        <v>0.92600000000000005</v>
      </c>
      <c r="AH841">
        <v>8.3000000000000004E-2</v>
      </c>
      <c r="AI841">
        <v>1.3720000000000001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37"/>
  <sheetViews>
    <sheetView tabSelected="1" topLeftCell="AD1" workbookViewId="0">
      <selection activeCell="AK3" sqref="AK3:AN18"/>
    </sheetView>
  </sheetViews>
  <sheetFormatPr defaultRowHeight="14.5" x14ac:dyDescent="0.35"/>
  <cols>
    <col min="37" max="37" width="13.54296875" bestFit="1" customWidth="1"/>
    <col min="38" max="39" width="11.26953125" bestFit="1" customWidth="1"/>
  </cols>
  <sheetData>
    <row r="1" spans="1:40" x14ac:dyDescent="0.35">
      <c r="A1" t="s">
        <v>371</v>
      </c>
      <c r="B1" t="s">
        <v>370</v>
      </c>
      <c r="C1" t="s">
        <v>369</v>
      </c>
      <c r="D1" t="s">
        <v>368</v>
      </c>
      <c r="E1" t="s">
        <v>367</v>
      </c>
      <c r="F1" t="s">
        <v>366</v>
      </c>
      <c r="G1" t="s">
        <v>365</v>
      </c>
      <c r="H1" t="s">
        <v>364</v>
      </c>
      <c r="I1" t="s">
        <v>363</v>
      </c>
      <c r="J1" t="s">
        <v>362</v>
      </c>
      <c r="K1" t="s">
        <v>361</v>
      </c>
      <c r="L1" t="s">
        <v>360</v>
      </c>
      <c r="M1" t="s">
        <v>359</v>
      </c>
      <c r="N1" t="s">
        <v>358</v>
      </c>
      <c r="O1" t="s">
        <v>357</v>
      </c>
      <c r="P1" t="s">
        <v>356</v>
      </c>
      <c r="Q1" t="s">
        <v>355</v>
      </c>
      <c r="R1" t="s">
        <v>354</v>
      </c>
      <c r="S1" t="s">
        <v>353</v>
      </c>
      <c r="T1" t="s">
        <v>352</v>
      </c>
      <c r="U1" t="s">
        <v>351</v>
      </c>
      <c r="V1" t="s">
        <v>350</v>
      </c>
      <c r="W1" t="s">
        <v>349</v>
      </c>
      <c r="X1" t="s">
        <v>348</v>
      </c>
      <c r="Y1" t="s">
        <v>347</v>
      </c>
      <c r="Z1" t="s">
        <v>346</v>
      </c>
      <c r="AA1" t="s">
        <v>345</v>
      </c>
      <c r="AB1" t="s">
        <v>344</v>
      </c>
      <c r="AC1" t="s">
        <v>343</v>
      </c>
      <c r="AD1" t="s">
        <v>342</v>
      </c>
      <c r="AE1" t="s">
        <v>341</v>
      </c>
      <c r="AF1" t="s">
        <v>340</v>
      </c>
      <c r="AG1" t="s">
        <v>339</v>
      </c>
      <c r="AH1" t="s">
        <v>338</v>
      </c>
      <c r="AI1" t="s">
        <v>337</v>
      </c>
      <c r="AJ1" s="23"/>
      <c r="AK1" s="1"/>
      <c r="AL1" s="16"/>
    </row>
    <row r="2" spans="1:40" x14ac:dyDescent="0.35">
      <c r="A2">
        <v>202</v>
      </c>
      <c r="B2">
        <v>202</v>
      </c>
      <c r="C2" t="s">
        <v>38</v>
      </c>
      <c r="D2" t="s">
        <v>39</v>
      </c>
      <c r="E2">
        <v>4</v>
      </c>
      <c r="F2" t="s">
        <v>372</v>
      </c>
      <c r="G2">
        <v>9</v>
      </c>
      <c r="H2">
        <v>15</v>
      </c>
      <c r="I2">
        <v>1</v>
      </c>
      <c r="J2">
        <v>1</v>
      </c>
      <c r="K2">
        <v>7</v>
      </c>
      <c r="L2">
        <v>7</v>
      </c>
      <c r="M2">
        <v>1</v>
      </c>
      <c r="N2" t="s">
        <v>274</v>
      </c>
      <c r="O2" t="s">
        <v>42</v>
      </c>
      <c r="P2" t="s">
        <v>43</v>
      </c>
      <c r="Q2" t="s">
        <v>44</v>
      </c>
      <c r="R2" t="s">
        <v>80</v>
      </c>
      <c r="S2" t="s">
        <v>81</v>
      </c>
      <c r="T2" t="s">
        <v>275</v>
      </c>
      <c r="U2">
        <v>5</v>
      </c>
      <c r="V2" t="s">
        <v>267</v>
      </c>
      <c r="W2" t="s">
        <v>289</v>
      </c>
      <c r="X2" t="s">
        <v>321</v>
      </c>
      <c r="Y2">
        <v>2</v>
      </c>
      <c r="Z2">
        <v>1</v>
      </c>
      <c r="AA2">
        <v>44.1</v>
      </c>
      <c r="AB2">
        <v>1.1839999999999999</v>
      </c>
      <c r="AC2" t="s">
        <v>321</v>
      </c>
      <c r="AD2">
        <v>4</v>
      </c>
      <c r="AE2">
        <v>2</v>
      </c>
      <c r="AF2">
        <v>0</v>
      </c>
      <c r="AG2">
        <v>3.9870000000000001</v>
      </c>
      <c r="AH2">
        <v>1.5329999999999999</v>
      </c>
      <c r="AI2">
        <v>1.181</v>
      </c>
    </row>
    <row r="3" spans="1:40" x14ac:dyDescent="0.35">
      <c r="A3">
        <v>202</v>
      </c>
      <c r="B3">
        <v>202</v>
      </c>
      <c r="C3" t="s">
        <v>38</v>
      </c>
      <c r="D3" t="s">
        <v>39</v>
      </c>
      <c r="E3">
        <v>4</v>
      </c>
      <c r="F3" t="s">
        <v>372</v>
      </c>
      <c r="G3">
        <v>9</v>
      </c>
      <c r="H3">
        <v>15</v>
      </c>
      <c r="I3">
        <v>1</v>
      </c>
      <c r="J3">
        <v>2</v>
      </c>
      <c r="K3">
        <v>2</v>
      </c>
      <c r="L3">
        <v>2</v>
      </c>
      <c r="M3">
        <v>1</v>
      </c>
      <c r="N3" t="s">
        <v>276</v>
      </c>
      <c r="O3" t="s">
        <v>42</v>
      </c>
      <c r="P3" t="s">
        <v>98</v>
      </c>
      <c r="Q3" t="s">
        <v>99</v>
      </c>
      <c r="R3" t="s">
        <v>52</v>
      </c>
      <c r="S3" t="s">
        <v>53</v>
      </c>
      <c r="T3" t="s">
        <v>277</v>
      </c>
      <c r="U3">
        <v>5</v>
      </c>
      <c r="V3" t="s">
        <v>281</v>
      </c>
      <c r="W3" t="s">
        <v>311</v>
      </c>
      <c r="X3" t="s">
        <v>335</v>
      </c>
      <c r="Y3">
        <v>1</v>
      </c>
      <c r="Z3">
        <v>1</v>
      </c>
      <c r="AA3">
        <v>44.1</v>
      </c>
      <c r="AB3">
        <v>1.2350000000000001</v>
      </c>
      <c r="AC3" t="s">
        <v>48</v>
      </c>
      <c r="AD3">
        <v>0</v>
      </c>
      <c r="AE3">
        <v>0</v>
      </c>
      <c r="AF3">
        <v>0</v>
      </c>
      <c r="AG3">
        <v>-1</v>
      </c>
      <c r="AH3">
        <v>0.59899999999999998</v>
      </c>
      <c r="AI3">
        <v>1.234</v>
      </c>
      <c r="AJ3" s="47" t="s">
        <v>42</v>
      </c>
      <c r="AK3" s="48"/>
      <c r="AL3" s="49" t="s">
        <v>375</v>
      </c>
      <c r="AM3" s="49" t="s">
        <v>376</v>
      </c>
      <c r="AN3" s="49" t="s">
        <v>377</v>
      </c>
    </row>
    <row r="4" spans="1:40" x14ac:dyDescent="0.35">
      <c r="A4">
        <v>202</v>
      </c>
      <c r="B4">
        <v>202</v>
      </c>
      <c r="C4" t="s">
        <v>38</v>
      </c>
      <c r="D4" t="s">
        <v>39</v>
      </c>
      <c r="E4">
        <v>4</v>
      </c>
      <c r="F4" t="s">
        <v>372</v>
      </c>
      <c r="G4">
        <v>9</v>
      </c>
      <c r="H4">
        <v>15</v>
      </c>
      <c r="I4">
        <v>1</v>
      </c>
      <c r="J4">
        <v>3</v>
      </c>
      <c r="K4">
        <v>8</v>
      </c>
      <c r="L4">
        <v>8</v>
      </c>
      <c r="M4">
        <v>1</v>
      </c>
      <c r="N4" t="s">
        <v>282</v>
      </c>
      <c r="O4" t="s">
        <v>42</v>
      </c>
      <c r="P4" t="s">
        <v>43</v>
      </c>
      <c r="Q4" t="s">
        <v>44</v>
      </c>
      <c r="R4" t="s">
        <v>62</v>
      </c>
      <c r="S4" t="s">
        <v>63</v>
      </c>
      <c r="T4" t="s">
        <v>283</v>
      </c>
      <c r="U4">
        <v>2</v>
      </c>
      <c r="V4" t="s">
        <v>275</v>
      </c>
      <c r="W4" t="s">
        <v>295</v>
      </c>
      <c r="X4" t="s">
        <v>327</v>
      </c>
      <c r="Y4">
        <v>1</v>
      </c>
      <c r="Z4">
        <v>1</v>
      </c>
      <c r="AA4">
        <v>44.1</v>
      </c>
      <c r="AB4">
        <v>1.2869999999999999</v>
      </c>
      <c r="AC4" t="s">
        <v>275</v>
      </c>
      <c r="AD4">
        <v>2</v>
      </c>
      <c r="AE4">
        <v>5</v>
      </c>
      <c r="AF4">
        <v>0</v>
      </c>
      <c r="AG4">
        <v>0.998</v>
      </c>
      <c r="AH4">
        <v>0.61699999999999999</v>
      </c>
      <c r="AI4">
        <v>1.2849999999999999</v>
      </c>
      <c r="AJ4" s="47" t="s">
        <v>124</v>
      </c>
      <c r="AK4" s="50" t="s">
        <v>374</v>
      </c>
      <c r="AL4" s="51">
        <f>SUMIF($O1:$O37,$AJ$3,$AF1:$AF37)/12</f>
        <v>0.16666666666666666</v>
      </c>
      <c r="AM4" s="51">
        <f>SUMIF($O1:$O37,$AJ$4,$AF1:$AF37)/12</f>
        <v>0.41666666666666669</v>
      </c>
      <c r="AN4" s="51">
        <f>SUMIF($O1:$O37,$AJ$5,$AF1:$AF37)/12</f>
        <v>8.3333333333333329E-2</v>
      </c>
    </row>
    <row r="5" spans="1:40" x14ac:dyDescent="0.35">
      <c r="A5">
        <v>202</v>
      </c>
      <c r="B5">
        <v>202</v>
      </c>
      <c r="C5" t="s">
        <v>38</v>
      </c>
      <c r="D5" t="s">
        <v>39</v>
      </c>
      <c r="E5">
        <v>4</v>
      </c>
      <c r="F5" t="s">
        <v>372</v>
      </c>
      <c r="G5">
        <v>9</v>
      </c>
      <c r="H5">
        <v>15</v>
      </c>
      <c r="I5">
        <v>1</v>
      </c>
      <c r="J5">
        <v>4</v>
      </c>
      <c r="K5">
        <v>5</v>
      </c>
      <c r="L5">
        <v>5</v>
      </c>
      <c r="M5">
        <v>1</v>
      </c>
      <c r="N5" t="s">
        <v>286</v>
      </c>
      <c r="O5" t="s">
        <v>42</v>
      </c>
      <c r="P5" t="s">
        <v>60</v>
      </c>
      <c r="Q5" t="s">
        <v>61</v>
      </c>
      <c r="R5" t="s">
        <v>45</v>
      </c>
      <c r="S5" t="s">
        <v>46</v>
      </c>
      <c r="T5" t="s">
        <v>287</v>
      </c>
      <c r="U5">
        <v>2</v>
      </c>
      <c r="V5" t="s">
        <v>279</v>
      </c>
      <c r="W5" t="s">
        <v>297</v>
      </c>
      <c r="X5" t="s">
        <v>313</v>
      </c>
      <c r="Y5">
        <v>2</v>
      </c>
      <c r="Z5">
        <v>1</v>
      </c>
      <c r="AA5">
        <v>44.1</v>
      </c>
      <c r="AB5">
        <v>1.597</v>
      </c>
      <c r="AC5" t="s">
        <v>313</v>
      </c>
      <c r="AD5">
        <v>4</v>
      </c>
      <c r="AE5">
        <v>1</v>
      </c>
      <c r="AF5">
        <v>0</v>
      </c>
      <c r="AG5">
        <v>3.8980000000000001</v>
      </c>
      <c r="AH5">
        <v>1.034</v>
      </c>
      <c r="AI5">
        <v>1.5940000000000001</v>
      </c>
      <c r="AJ5" s="47" t="s">
        <v>201</v>
      </c>
      <c r="AK5" s="50" t="s">
        <v>411</v>
      </c>
      <c r="AL5" s="51">
        <f>AVERAGEIFS($AG1:$AG37,$O1:$O37,$AJ$3,$AF1:$AF37,1)</f>
        <v>2.2704999999999997</v>
      </c>
      <c r="AM5" s="51">
        <f>AVERAGEIFS($AG1:$AG37,$O1:$O37,$AJ$4,$AF1:$AF37,1)</f>
        <v>2.6829999999999998</v>
      </c>
      <c r="AN5" s="51">
        <f>AVERAGEIFS($AG1:$AG37,$O1:$O37,$AJ$5,$AF1:$AF37,1)</f>
        <v>3.246</v>
      </c>
    </row>
    <row r="6" spans="1:40" x14ac:dyDescent="0.35">
      <c r="A6">
        <v>202</v>
      </c>
      <c r="B6">
        <v>202</v>
      </c>
      <c r="C6" t="s">
        <v>38</v>
      </c>
      <c r="D6" t="s">
        <v>39</v>
      </c>
      <c r="E6">
        <v>4</v>
      </c>
      <c r="F6" t="s">
        <v>372</v>
      </c>
      <c r="G6">
        <v>9</v>
      </c>
      <c r="H6">
        <v>15</v>
      </c>
      <c r="I6">
        <v>1</v>
      </c>
      <c r="J6">
        <v>5</v>
      </c>
      <c r="K6">
        <v>10</v>
      </c>
      <c r="L6">
        <v>10</v>
      </c>
      <c r="M6">
        <v>1</v>
      </c>
      <c r="N6" t="s">
        <v>264</v>
      </c>
      <c r="O6" t="s">
        <v>42</v>
      </c>
      <c r="P6" t="s">
        <v>56</v>
      </c>
      <c r="Q6" t="s">
        <v>57</v>
      </c>
      <c r="R6" t="s">
        <v>52</v>
      </c>
      <c r="S6" t="s">
        <v>53</v>
      </c>
      <c r="T6" t="s">
        <v>265</v>
      </c>
      <c r="U6">
        <v>1</v>
      </c>
      <c r="V6" t="s">
        <v>277</v>
      </c>
      <c r="W6" t="s">
        <v>303</v>
      </c>
      <c r="X6" t="s">
        <v>315</v>
      </c>
      <c r="Y6">
        <v>2</v>
      </c>
      <c r="Z6">
        <v>1</v>
      </c>
      <c r="AA6">
        <v>44.1</v>
      </c>
      <c r="AB6">
        <v>1.847</v>
      </c>
      <c r="AC6" t="s">
        <v>265</v>
      </c>
      <c r="AD6">
        <v>1</v>
      </c>
      <c r="AE6">
        <v>1</v>
      </c>
      <c r="AF6">
        <v>1</v>
      </c>
      <c r="AG6">
        <v>2.7679999999999998</v>
      </c>
      <c r="AH6">
        <v>0.38300000000000001</v>
      </c>
      <c r="AI6">
        <v>1.8480000000000001</v>
      </c>
      <c r="AJ6" s="48"/>
      <c r="AK6" s="50" t="s">
        <v>387</v>
      </c>
      <c r="AL6" s="51">
        <f>AVERAGEIF($O1:$O37,$AJ$3,$AB1:$AB37)</f>
        <v>1.4196666666666669</v>
      </c>
      <c r="AM6" s="51">
        <f>AVERAGEIF($O1:$O37,$AJ$4,$AB1:$AB37)</f>
        <v>1.3862500000000002</v>
      </c>
      <c r="AN6" s="51">
        <f>AVERAGEIF($O1:$O37,$AJ$5,$AB1:$AB37)</f>
        <v>1.3913333333333335</v>
      </c>
    </row>
    <row r="7" spans="1:40" x14ac:dyDescent="0.35">
      <c r="A7">
        <v>202</v>
      </c>
      <c r="B7">
        <v>202</v>
      </c>
      <c r="C7" t="s">
        <v>38</v>
      </c>
      <c r="D7" t="s">
        <v>39</v>
      </c>
      <c r="E7">
        <v>4</v>
      </c>
      <c r="F7" t="s">
        <v>372</v>
      </c>
      <c r="G7">
        <v>9</v>
      </c>
      <c r="H7">
        <v>15</v>
      </c>
      <c r="I7">
        <v>1</v>
      </c>
      <c r="J7">
        <v>6</v>
      </c>
      <c r="K7">
        <v>11</v>
      </c>
      <c r="L7">
        <v>11</v>
      </c>
      <c r="M7">
        <v>1</v>
      </c>
      <c r="N7" t="s">
        <v>278</v>
      </c>
      <c r="O7" t="s">
        <v>42</v>
      </c>
      <c r="P7" t="s">
        <v>78</v>
      </c>
      <c r="Q7" t="s">
        <v>79</v>
      </c>
      <c r="R7" t="s">
        <v>45</v>
      </c>
      <c r="S7" t="s">
        <v>46</v>
      </c>
      <c r="T7" t="s">
        <v>279</v>
      </c>
      <c r="U7">
        <v>1</v>
      </c>
      <c r="V7" t="s">
        <v>271</v>
      </c>
      <c r="W7" t="s">
        <v>293</v>
      </c>
      <c r="X7" t="s">
        <v>317</v>
      </c>
      <c r="Y7">
        <v>1</v>
      </c>
      <c r="Z7">
        <v>1</v>
      </c>
      <c r="AA7">
        <v>44.1</v>
      </c>
      <c r="AB7">
        <v>1.288</v>
      </c>
      <c r="AC7" t="s">
        <v>317</v>
      </c>
      <c r="AD7">
        <v>4</v>
      </c>
      <c r="AE7">
        <v>2</v>
      </c>
      <c r="AF7">
        <v>0</v>
      </c>
      <c r="AG7">
        <v>3.5249999999999999</v>
      </c>
      <c r="AH7">
        <v>0.35</v>
      </c>
      <c r="AI7">
        <v>1.2869999999999999</v>
      </c>
      <c r="AJ7" s="48"/>
      <c r="AK7" s="48"/>
      <c r="AL7" s="48"/>
      <c r="AM7" s="48"/>
      <c r="AN7" s="48"/>
    </row>
    <row r="8" spans="1:40" x14ac:dyDescent="0.35">
      <c r="A8">
        <v>202</v>
      </c>
      <c r="B8">
        <v>202</v>
      </c>
      <c r="C8" t="s">
        <v>38</v>
      </c>
      <c r="D8" t="s">
        <v>39</v>
      </c>
      <c r="E8">
        <v>4</v>
      </c>
      <c r="F8" t="s">
        <v>372</v>
      </c>
      <c r="G8">
        <v>9</v>
      </c>
      <c r="H8">
        <v>15</v>
      </c>
      <c r="I8">
        <v>1</v>
      </c>
      <c r="J8">
        <v>7</v>
      </c>
      <c r="K8">
        <v>9</v>
      </c>
      <c r="L8">
        <v>9</v>
      </c>
      <c r="M8">
        <v>1</v>
      </c>
      <c r="N8" t="s">
        <v>272</v>
      </c>
      <c r="O8" t="s">
        <v>42</v>
      </c>
      <c r="P8" t="s">
        <v>56</v>
      </c>
      <c r="Q8" t="s">
        <v>57</v>
      </c>
      <c r="R8" t="s">
        <v>80</v>
      </c>
      <c r="S8" t="s">
        <v>81</v>
      </c>
      <c r="T8" t="s">
        <v>273</v>
      </c>
      <c r="U8">
        <v>4</v>
      </c>
      <c r="V8" t="s">
        <v>265</v>
      </c>
      <c r="W8" t="s">
        <v>311</v>
      </c>
      <c r="X8" t="s">
        <v>331</v>
      </c>
      <c r="Y8">
        <v>2</v>
      </c>
      <c r="Z8">
        <v>1</v>
      </c>
      <c r="AA8">
        <v>44.1</v>
      </c>
      <c r="AB8">
        <v>1.278</v>
      </c>
      <c r="AC8" t="s">
        <v>311</v>
      </c>
      <c r="AD8">
        <v>4</v>
      </c>
      <c r="AE8">
        <v>1</v>
      </c>
      <c r="AF8">
        <v>0</v>
      </c>
      <c r="AG8">
        <v>3.1909999999999998</v>
      </c>
      <c r="AH8">
        <v>0.58399999999999996</v>
      </c>
      <c r="AI8">
        <v>1.278</v>
      </c>
      <c r="AJ8" s="48"/>
      <c r="AK8" s="52" t="s">
        <v>388</v>
      </c>
      <c r="AL8" s="48"/>
      <c r="AM8" s="48"/>
      <c r="AN8" s="48"/>
    </row>
    <row r="9" spans="1:40" x14ac:dyDescent="0.35">
      <c r="A9">
        <v>202</v>
      </c>
      <c r="B9">
        <v>202</v>
      </c>
      <c r="C9" t="s">
        <v>38</v>
      </c>
      <c r="D9" t="s">
        <v>39</v>
      </c>
      <c r="E9">
        <v>4</v>
      </c>
      <c r="F9" t="s">
        <v>372</v>
      </c>
      <c r="G9">
        <v>9</v>
      </c>
      <c r="H9">
        <v>15</v>
      </c>
      <c r="I9">
        <v>1</v>
      </c>
      <c r="J9">
        <v>8</v>
      </c>
      <c r="K9">
        <v>6</v>
      </c>
      <c r="L9">
        <v>6</v>
      </c>
      <c r="M9">
        <v>1</v>
      </c>
      <c r="N9" t="s">
        <v>266</v>
      </c>
      <c r="O9" t="s">
        <v>42</v>
      </c>
      <c r="P9" t="s">
        <v>60</v>
      </c>
      <c r="Q9" t="s">
        <v>61</v>
      </c>
      <c r="R9" t="s">
        <v>80</v>
      </c>
      <c r="S9" t="s">
        <v>81</v>
      </c>
      <c r="T9" t="s">
        <v>267</v>
      </c>
      <c r="U9">
        <v>5</v>
      </c>
      <c r="V9" t="s">
        <v>287</v>
      </c>
      <c r="W9" t="s">
        <v>299</v>
      </c>
      <c r="X9" t="s">
        <v>333</v>
      </c>
      <c r="Y9">
        <v>1</v>
      </c>
      <c r="Z9">
        <v>1</v>
      </c>
      <c r="AA9">
        <v>44.1</v>
      </c>
      <c r="AB9">
        <v>1.4259999999999999</v>
      </c>
      <c r="AC9" t="s">
        <v>299</v>
      </c>
      <c r="AD9">
        <v>4</v>
      </c>
      <c r="AE9">
        <v>4</v>
      </c>
      <c r="AF9">
        <v>0</v>
      </c>
      <c r="AG9">
        <v>2.524</v>
      </c>
      <c r="AH9">
        <v>0.316</v>
      </c>
      <c r="AI9">
        <v>1.421</v>
      </c>
      <c r="AJ9" s="48"/>
      <c r="AK9" s="48"/>
      <c r="AL9" s="50" t="s">
        <v>390</v>
      </c>
      <c r="AM9" s="50" t="s">
        <v>391</v>
      </c>
      <c r="AN9" s="50" t="s">
        <v>392</v>
      </c>
    </row>
    <row r="10" spans="1:40" x14ac:dyDescent="0.35">
      <c r="A10">
        <v>202</v>
      </c>
      <c r="B10">
        <v>202</v>
      </c>
      <c r="C10" t="s">
        <v>38</v>
      </c>
      <c r="D10" t="s">
        <v>39</v>
      </c>
      <c r="E10">
        <v>4</v>
      </c>
      <c r="F10" t="s">
        <v>372</v>
      </c>
      <c r="G10">
        <v>9</v>
      </c>
      <c r="H10">
        <v>15</v>
      </c>
      <c r="I10">
        <v>1</v>
      </c>
      <c r="J10">
        <v>9</v>
      </c>
      <c r="K10">
        <v>4</v>
      </c>
      <c r="L10">
        <v>4</v>
      </c>
      <c r="M10">
        <v>1</v>
      </c>
      <c r="N10" t="s">
        <v>268</v>
      </c>
      <c r="O10" t="s">
        <v>42</v>
      </c>
      <c r="P10" t="s">
        <v>70</v>
      </c>
      <c r="Q10" t="s">
        <v>71</v>
      </c>
      <c r="R10" t="s">
        <v>52</v>
      </c>
      <c r="S10" t="s">
        <v>53</v>
      </c>
      <c r="T10" t="s">
        <v>269</v>
      </c>
      <c r="U10">
        <v>2</v>
      </c>
      <c r="V10" t="s">
        <v>285</v>
      </c>
      <c r="W10" t="s">
        <v>309</v>
      </c>
      <c r="X10" t="s">
        <v>331</v>
      </c>
      <c r="Y10">
        <v>1</v>
      </c>
      <c r="Z10">
        <v>1</v>
      </c>
      <c r="AA10">
        <v>44.1</v>
      </c>
      <c r="AB10">
        <v>1.526</v>
      </c>
      <c r="AC10" t="s">
        <v>285</v>
      </c>
      <c r="AD10">
        <v>2</v>
      </c>
      <c r="AE10">
        <v>4</v>
      </c>
      <c r="AF10">
        <v>0</v>
      </c>
      <c r="AG10">
        <v>3.5920000000000001</v>
      </c>
      <c r="AH10">
        <v>0.45</v>
      </c>
      <c r="AI10">
        <v>1.5209999999999999</v>
      </c>
      <c r="AJ10" s="48"/>
      <c r="AK10" s="53" t="s">
        <v>375</v>
      </c>
      <c r="AL10" s="51">
        <f>COUNTIFS($O1:$O37,$AJ$3,$Y1:$Y37,1,$AF1:$AF37,1)/6</f>
        <v>0</v>
      </c>
      <c r="AM10" s="51">
        <f>COUNTIFS($O1:$O37,$AJ$3,$AD1:$AD37,2)/6</f>
        <v>0.33333333333333331</v>
      </c>
      <c r="AN10" s="51">
        <f>SUM(AL10,AM10)</f>
        <v>0.33333333333333331</v>
      </c>
    </row>
    <row r="11" spans="1:40" x14ac:dyDescent="0.35">
      <c r="A11">
        <v>202</v>
      </c>
      <c r="B11">
        <v>202</v>
      </c>
      <c r="C11" t="s">
        <v>38</v>
      </c>
      <c r="D11" t="s">
        <v>39</v>
      </c>
      <c r="E11">
        <v>4</v>
      </c>
      <c r="F11" t="s">
        <v>372</v>
      </c>
      <c r="G11">
        <v>9</v>
      </c>
      <c r="H11">
        <v>15</v>
      </c>
      <c r="I11">
        <v>1</v>
      </c>
      <c r="J11">
        <v>10</v>
      </c>
      <c r="K11">
        <v>12</v>
      </c>
      <c r="L11">
        <v>12</v>
      </c>
      <c r="M11">
        <v>1</v>
      </c>
      <c r="N11" t="s">
        <v>270</v>
      </c>
      <c r="O11" t="s">
        <v>42</v>
      </c>
      <c r="P11" t="s">
        <v>78</v>
      </c>
      <c r="Q11" t="s">
        <v>79</v>
      </c>
      <c r="R11" t="s">
        <v>62</v>
      </c>
      <c r="S11" t="s">
        <v>63</v>
      </c>
      <c r="T11" t="s">
        <v>271</v>
      </c>
      <c r="U11">
        <v>4</v>
      </c>
      <c r="V11" t="s">
        <v>283</v>
      </c>
      <c r="W11" t="s">
        <v>291</v>
      </c>
      <c r="X11" t="s">
        <v>329</v>
      </c>
      <c r="Y11">
        <v>1</v>
      </c>
      <c r="Z11">
        <v>1</v>
      </c>
      <c r="AA11">
        <v>44.1</v>
      </c>
      <c r="AB11">
        <v>1.4159999999999999</v>
      </c>
      <c r="AC11" t="s">
        <v>329</v>
      </c>
      <c r="AD11">
        <v>4</v>
      </c>
      <c r="AE11">
        <v>1</v>
      </c>
      <c r="AF11">
        <v>0</v>
      </c>
      <c r="AG11">
        <v>1.2749999999999999</v>
      </c>
      <c r="AH11">
        <v>0.41699999999999998</v>
      </c>
      <c r="AI11">
        <v>1.411</v>
      </c>
      <c r="AJ11" s="48"/>
      <c r="AK11" s="53" t="s">
        <v>376</v>
      </c>
      <c r="AL11" s="51">
        <f>COUNTIFS($O1:$O37,$AJ$4,$Y1:$Y37,1,$AF1:$AF37,1)/6</f>
        <v>0.5</v>
      </c>
      <c r="AM11" s="51">
        <f>COUNTIFS($O1:$O37,$AJ$4,$AD1:$AD37,2)/6</f>
        <v>0.33333333333333331</v>
      </c>
      <c r="AN11" s="51">
        <f>SUM(AL11,AM11)</f>
        <v>0.83333333333333326</v>
      </c>
    </row>
    <row r="12" spans="1:40" x14ac:dyDescent="0.35">
      <c r="A12">
        <v>202</v>
      </c>
      <c r="B12">
        <v>202</v>
      </c>
      <c r="C12" t="s">
        <v>38</v>
      </c>
      <c r="D12" t="s">
        <v>39</v>
      </c>
      <c r="E12">
        <v>4</v>
      </c>
      <c r="F12" t="s">
        <v>372</v>
      </c>
      <c r="G12">
        <v>9</v>
      </c>
      <c r="H12">
        <v>15</v>
      </c>
      <c r="I12">
        <v>1</v>
      </c>
      <c r="J12">
        <v>11</v>
      </c>
      <c r="K12">
        <v>3</v>
      </c>
      <c r="L12">
        <v>3</v>
      </c>
      <c r="M12">
        <v>1</v>
      </c>
      <c r="N12" t="s">
        <v>284</v>
      </c>
      <c r="O12" t="s">
        <v>42</v>
      </c>
      <c r="P12" t="s">
        <v>70</v>
      </c>
      <c r="Q12" t="s">
        <v>71</v>
      </c>
      <c r="R12" t="s">
        <v>45</v>
      </c>
      <c r="S12" t="s">
        <v>46</v>
      </c>
      <c r="T12" t="s">
        <v>285</v>
      </c>
      <c r="U12">
        <v>2</v>
      </c>
      <c r="V12" t="s">
        <v>279</v>
      </c>
      <c r="W12" t="s">
        <v>301</v>
      </c>
      <c r="X12" t="s">
        <v>325</v>
      </c>
      <c r="Y12">
        <v>2</v>
      </c>
      <c r="Z12">
        <v>1</v>
      </c>
      <c r="AA12">
        <v>44.1</v>
      </c>
      <c r="AB12">
        <v>1.538</v>
      </c>
      <c r="AC12" t="s">
        <v>325</v>
      </c>
      <c r="AD12">
        <v>4</v>
      </c>
      <c r="AE12">
        <v>4</v>
      </c>
      <c r="AF12">
        <v>0</v>
      </c>
      <c r="AG12">
        <v>2.544</v>
      </c>
      <c r="AH12">
        <v>0.28299999999999997</v>
      </c>
      <c r="AI12">
        <v>1.5369999999999999</v>
      </c>
      <c r="AJ12" s="48"/>
      <c r="AK12" s="53" t="s">
        <v>377</v>
      </c>
      <c r="AL12" s="51">
        <f>COUNTIFS($O1:$O37,$AJ$5,$Y1:$Y37,1,$AF1:$AF37,1)/6</f>
        <v>0</v>
      </c>
      <c r="AM12" s="51">
        <f>COUNTIFS($O1:$O37,$AJ$5,$AD1:$AD37,2)/6</f>
        <v>0.5</v>
      </c>
      <c r="AN12" s="51">
        <f>SUM(AL12,AM12)</f>
        <v>0.5</v>
      </c>
    </row>
    <row r="13" spans="1:40" x14ac:dyDescent="0.35">
      <c r="A13">
        <v>202</v>
      </c>
      <c r="B13">
        <v>202</v>
      </c>
      <c r="C13" t="s">
        <v>38</v>
      </c>
      <c r="D13" t="s">
        <v>39</v>
      </c>
      <c r="E13">
        <v>4</v>
      </c>
      <c r="F13" t="s">
        <v>372</v>
      </c>
      <c r="G13">
        <v>9</v>
      </c>
      <c r="H13">
        <v>15</v>
      </c>
      <c r="I13">
        <v>1</v>
      </c>
      <c r="J13">
        <v>12</v>
      </c>
      <c r="K13">
        <v>1</v>
      </c>
      <c r="L13">
        <v>1</v>
      </c>
      <c r="M13">
        <v>1</v>
      </c>
      <c r="N13" t="s">
        <v>280</v>
      </c>
      <c r="O13" t="s">
        <v>42</v>
      </c>
      <c r="P13" t="s">
        <v>98</v>
      </c>
      <c r="Q13" t="s">
        <v>99</v>
      </c>
      <c r="R13" t="s">
        <v>62</v>
      </c>
      <c r="S13" t="s">
        <v>63</v>
      </c>
      <c r="T13" t="s">
        <v>281</v>
      </c>
      <c r="U13">
        <v>5</v>
      </c>
      <c r="V13" t="s">
        <v>283</v>
      </c>
      <c r="W13" t="s">
        <v>305</v>
      </c>
      <c r="X13" t="s">
        <v>323</v>
      </c>
      <c r="Y13">
        <v>2</v>
      </c>
      <c r="Z13">
        <v>1</v>
      </c>
      <c r="AA13">
        <v>44.1</v>
      </c>
      <c r="AB13">
        <v>1.4139999999999999</v>
      </c>
      <c r="AC13" t="s">
        <v>281</v>
      </c>
      <c r="AD13">
        <v>1</v>
      </c>
      <c r="AE13">
        <v>5</v>
      </c>
      <c r="AF13">
        <v>1</v>
      </c>
      <c r="AG13">
        <v>1.7729999999999999</v>
      </c>
      <c r="AH13">
        <v>0.38300000000000001</v>
      </c>
      <c r="AI13">
        <v>1.411</v>
      </c>
      <c r="AJ13" s="48"/>
      <c r="AK13" s="48"/>
      <c r="AL13" s="48"/>
      <c r="AM13" s="48"/>
      <c r="AN13" s="48"/>
    </row>
    <row r="14" spans="1:40" x14ac:dyDescent="0.35">
      <c r="A14">
        <v>202</v>
      </c>
      <c r="B14">
        <v>202</v>
      </c>
      <c r="C14" t="s">
        <v>38</v>
      </c>
      <c r="D14" t="s">
        <v>39</v>
      </c>
      <c r="E14">
        <v>4</v>
      </c>
      <c r="F14" t="s">
        <v>372</v>
      </c>
      <c r="G14">
        <v>9</v>
      </c>
      <c r="H14">
        <v>15</v>
      </c>
      <c r="I14">
        <v>1</v>
      </c>
      <c r="J14">
        <v>13</v>
      </c>
      <c r="K14">
        <v>18</v>
      </c>
      <c r="L14">
        <v>18</v>
      </c>
      <c r="M14">
        <v>1</v>
      </c>
      <c r="N14" t="s">
        <v>308</v>
      </c>
      <c r="O14" t="s">
        <v>124</v>
      </c>
      <c r="P14" t="s">
        <v>153</v>
      </c>
      <c r="Q14" t="s">
        <v>154</v>
      </c>
      <c r="R14" t="s">
        <v>132</v>
      </c>
      <c r="S14" t="s">
        <v>81</v>
      </c>
      <c r="T14" t="s">
        <v>309</v>
      </c>
      <c r="U14">
        <v>4</v>
      </c>
      <c r="V14" t="s">
        <v>303</v>
      </c>
      <c r="W14" t="s">
        <v>333</v>
      </c>
      <c r="X14" t="s">
        <v>269</v>
      </c>
      <c r="Y14">
        <v>2</v>
      </c>
      <c r="Z14">
        <v>1</v>
      </c>
      <c r="AA14">
        <v>44.1</v>
      </c>
      <c r="AB14">
        <v>1.3360000000000001</v>
      </c>
      <c r="AC14" t="s">
        <v>309</v>
      </c>
      <c r="AD14">
        <v>1</v>
      </c>
      <c r="AE14">
        <v>4</v>
      </c>
      <c r="AF14">
        <v>1</v>
      </c>
      <c r="AG14">
        <v>2.3079999999999998</v>
      </c>
      <c r="AH14">
        <v>1.3839999999999999</v>
      </c>
      <c r="AI14">
        <v>1.3360000000000001</v>
      </c>
      <c r="AJ14" s="48"/>
      <c r="AK14" s="52" t="s">
        <v>389</v>
      </c>
      <c r="AL14" s="48"/>
      <c r="AM14" s="48"/>
      <c r="AN14" s="48"/>
    </row>
    <row r="15" spans="1:40" x14ac:dyDescent="0.35">
      <c r="A15">
        <v>202</v>
      </c>
      <c r="B15">
        <v>202</v>
      </c>
      <c r="C15" t="s">
        <v>38</v>
      </c>
      <c r="D15" t="s">
        <v>39</v>
      </c>
      <c r="E15">
        <v>4</v>
      </c>
      <c r="F15" t="s">
        <v>372</v>
      </c>
      <c r="G15">
        <v>9</v>
      </c>
      <c r="H15">
        <v>15</v>
      </c>
      <c r="I15">
        <v>1</v>
      </c>
      <c r="J15">
        <v>14</v>
      </c>
      <c r="K15">
        <v>24</v>
      </c>
      <c r="L15">
        <v>24</v>
      </c>
      <c r="M15">
        <v>1</v>
      </c>
      <c r="N15" t="s">
        <v>296</v>
      </c>
      <c r="O15" t="s">
        <v>124</v>
      </c>
      <c r="P15" t="s">
        <v>177</v>
      </c>
      <c r="Q15" t="s">
        <v>178</v>
      </c>
      <c r="R15" t="s">
        <v>147</v>
      </c>
      <c r="S15" t="s">
        <v>63</v>
      </c>
      <c r="T15" t="s">
        <v>297</v>
      </c>
      <c r="U15">
        <v>5</v>
      </c>
      <c r="V15" t="s">
        <v>299</v>
      </c>
      <c r="W15" t="s">
        <v>313</v>
      </c>
      <c r="X15" t="s">
        <v>277</v>
      </c>
      <c r="Y15">
        <v>1</v>
      </c>
      <c r="Z15">
        <v>1</v>
      </c>
      <c r="AA15">
        <v>44.1</v>
      </c>
      <c r="AB15">
        <v>1.448</v>
      </c>
      <c r="AC15" t="s">
        <v>48</v>
      </c>
      <c r="AD15">
        <v>0</v>
      </c>
      <c r="AE15">
        <v>0</v>
      </c>
      <c r="AF15">
        <v>0</v>
      </c>
      <c r="AG15">
        <v>-1</v>
      </c>
      <c r="AH15">
        <v>0.433</v>
      </c>
      <c r="AI15">
        <v>1.4430000000000001</v>
      </c>
      <c r="AJ15" s="48"/>
      <c r="AK15" s="48"/>
      <c r="AL15" s="50" t="s">
        <v>393</v>
      </c>
      <c r="AM15" s="50" t="s">
        <v>394</v>
      </c>
      <c r="AN15" s="50" t="s">
        <v>395</v>
      </c>
    </row>
    <row r="16" spans="1:40" x14ac:dyDescent="0.35">
      <c r="A16">
        <v>202</v>
      </c>
      <c r="B16">
        <v>202</v>
      </c>
      <c r="C16" t="s">
        <v>38</v>
      </c>
      <c r="D16" t="s">
        <v>39</v>
      </c>
      <c r="E16">
        <v>4</v>
      </c>
      <c r="F16" t="s">
        <v>372</v>
      </c>
      <c r="G16">
        <v>9</v>
      </c>
      <c r="H16">
        <v>15</v>
      </c>
      <c r="I16">
        <v>1</v>
      </c>
      <c r="J16">
        <v>15</v>
      </c>
      <c r="K16">
        <v>14</v>
      </c>
      <c r="L16">
        <v>14</v>
      </c>
      <c r="M16">
        <v>1</v>
      </c>
      <c r="N16" t="s">
        <v>290</v>
      </c>
      <c r="O16" t="s">
        <v>124</v>
      </c>
      <c r="P16" t="s">
        <v>163</v>
      </c>
      <c r="Q16" t="s">
        <v>164</v>
      </c>
      <c r="R16" t="s">
        <v>150</v>
      </c>
      <c r="S16" t="s">
        <v>53</v>
      </c>
      <c r="T16" t="s">
        <v>291</v>
      </c>
      <c r="U16">
        <v>2</v>
      </c>
      <c r="V16" t="s">
        <v>307</v>
      </c>
      <c r="W16" t="s">
        <v>329</v>
      </c>
      <c r="X16" t="s">
        <v>281</v>
      </c>
      <c r="Y16">
        <v>1</v>
      </c>
      <c r="Z16">
        <v>1</v>
      </c>
      <c r="AA16">
        <v>44.1</v>
      </c>
      <c r="AB16">
        <v>1.4870000000000001</v>
      </c>
      <c r="AC16" t="s">
        <v>291</v>
      </c>
      <c r="AD16">
        <v>1</v>
      </c>
      <c r="AE16">
        <v>2</v>
      </c>
      <c r="AF16">
        <v>1</v>
      </c>
      <c r="AG16">
        <v>3.54</v>
      </c>
      <c r="AH16">
        <v>0.6</v>
      </c>
      <c r="AI16">
        <v>1.484</v>
      </c>
      <c r="AJ16" s="48"/>
      <c r="AK16" s="53" t="s">
        <v>375</v>
      </c>
      <c r="AL16" s="51">
        <f>COUNTIFS($O1:$O37,$AJ$3,$Y1:$Y37,2,$AF1:$AF37,1)/6</f>
        <v>0.33333333333333331</v>
      </c>
      <c r="AM16" s="51">
        <f>COUNTIFS($O1:$O37,$AJ$3,$AD1:$AD37,3)/6</f>
        <v>0</v>
      </c>
      <c r="AN16" s="51">
        <f>SUM(AL16,AM16)</f>
        <v>0.33333333333333331</v>
      </c>
    </row>
    <row r="17" spans="1:40" x14ac:dyDescent="0.35">
      <c r="A17">
        <v>202</v>
      </c>
      <c r="B17">
        <v>202</v>
      </c>
      <c r="C17" t="s">
        <v>38</v>
      </c>
      <c r="D17" t="s">
        <v>39</v>
      </c>
      <c r="E17">
        <v>4</v>
      </c>
      <c r="F17" t="s">
        <v>372</v>
      </c>
      <c r="G17">
        <v>9</v>
      </c>
      <c r="H17">
        <v>15</v>
      </c>
      <c r="I17">
        <v>1</v>
      </c>
      <c r="J17">
        <v>16</v>
      </c>
      <c r="K17">
        <v>16</v>
      </c>
      <c r="L17">
        <v>16</v>
      </c>
      <c r="M17">
        <v>1</v>
      </c>
      <c r="N17" t="s">
        <v>304</v>
      </c>
      <c r="O17" t="s">
        <v>124</v>
      </c>
      <c r="P17" t="s">
        <v>157</v>
      </c>
      <c r="Q17" t="s">
        <v>158</v>
      </c>
      <c r="R17" t="s">
        <v>150</v>
      </c>
      <c r="S17" t="s">
        <v>53</v>
      </c>
      <c r="T17" t="s">
        <v>305</v>
      </c>
      <c r="U17">
        <v>2</v>
      </c>
      <c r="V17" t="s">
        <v>307</v>
      </c>
      <c r="W17" t="s">
        <v>317</v>
      </c>
      <c r="X17" t="s">
        <v>275</v>
      </c>
      <c r="Y17">
        <v>2</v>
      </c>
      <c r="Z17">
        <v>1</v>
      </c>
      <c r="AA17">
        <v>44.1</v>
      </c>
      <c r="AB17">
        <v>1.4870000000000001</v>
      </c>
      <c r="AC17" t="s">
        <v>48</v>
      </c>
      <c r="AD17">
        <v>0</v>
      </c>
      <c r="AE17">
        <v>0</v>
      </c>
      <c r="AF17">
        <v>0</v>
      </c>
      <c r="AG17">
        <v>-1</v>
      </c>
      <c r="AH17">
        <v>0.26700000000000002</v>
      </c>
      <c r="AI17">
        <v>1.4870000000000001</v>
      </c>
      <c r="AJ17" s="48"/>
      <c r="AK17" s="53" t="s">
        <v>376</v>
      </c>
      <c r="AL17" s="51">
        <f>COUNTIFS($O1:$O37,$AJ$4,$Y1:$Y37,2,$AF1:$AF37,1)/6</f>
        <v>0.33333333333333331</v>
      </c>
      <c r="AM17" s="51">
        <f>COUNTIFS($O1:$O37,$AJ$4,$AD1:$AD37,3)/6</f>
        <v>0.16666666666666666</v>
      </c>
      <c r="AN17" s="51">
        <f>SUM(AL17,AM17)</f>
        <v>0.5</v>
      </c>
    </row>
    <row r="18" spans="1:40" x14ac:dyDescent="0.35">
      <c r="A18">
        <v>202</v>
      </c>
      <c r="B18">
        <v>202</v>
      </c>
      <c r="C18" t="s">
        <v>38</v>
      </c>
      <c r="D18" t="s">
        <v>39</v>
      </c>
      <c r="E18">
        <v>4</v>
      </c>
      <c r="F18" t="s">
        <v>372</v>
      </c>
      <c r="G18">
        <v>9</v>
      </c>
      <c r="H18">
        <v>15</v>
      </c>
      <c r="I18">
        <v>1</v>
      </c>
      <c r="J18">
        <v>17</v>
      </c>
      <c r="K18">
        <v>23</v>
      </c>
      <c r="L18">
        <v>23</v>
      </c>
      <c r="M18">
        <v>1</v>
      </c>
      <c r="N18" t="s">
        <v>310</v>
      </c>
      <c r="O18" t="s">
        <v>124</v>
      </c>
      <c r="P18" t="s">
        <v>177</v>
      </c>
      <c r="Q18" t="s">
        <v>178</v>
      </c>
      <c r="R18" t="s">
        <v>127</v>
      </c>
      <c r="S18" t="s">
        <v>46</v>
      </c>
      <c r="T18" t="s">
        <v>311</v>
      </c>
      <c r="U18">
        <v>2</v>
      </c>
      <c r="V18" t="s">
        <v>297</v>
      </c>
      <c r="W18" t="s">
        <v>319</v>
      </c>
      <c r="X18" t="s">
        <v>267</v>
      </c>
      <c r="Y18">
        <v>1</v>
      </c>
      <c r="Z18">
        <v>1</v>
      </c>
      <c r="AA18">
        <v>44.1</v>
      </c>
      <c r="AB18">
        <v>1.2909999999999999</v>
      </c>
      <c r="AC18" t="s">
        <v>297</v>
      </c>
      <c r="AD18">
        <v>2</v>
      </c>
      <c r="AE18">
        <v>5</v>
      </c>
      <c r="AF18">
        <v>0</v>
      </c>
      <c r="AG18">
        <v>1.0189999999999999</v>
      </c>
      <c r="AH18">
        <v>0.56599999999999995</v>
      </c>
      <c r="AI18">
        <v>1.286</v>
      </c>
      <c r="AJ18" s="48"/>
      <c r="AK18" s="53" t="s">
        <v>377</v>
      </c>
      <c r="AL18" s="51">
        <f>COUNTIFS($O1:$O37,$AJ$5,$Y1:$Y37,2,$AF1:$AF37,1)/6</f>
        <v>0.16666666666666666</v>
      </c>
      <c r="AM18" s="51">
        <f>COUNTIFS($O1:$O37,$AJ$5,$AD1:$AD37,3)/6</f>
        <v>0.33333333333333331</v>
      </c>
      <c r="AN18" s="51">
        <f>SUM(AL18,AM18)</f>
        <v>0.5</v>
      </c>
    </row>
    <row r="19" spans="1:40" x14ac:dyDescent="0.35">
      <c r="A19">
        <v>202</v>
      </c>
      <c r="B19">
        <v>202</v>
      </c>
      <c r="C19" t="s">
        <v>38</v>
      </c>
      <c r="D19" t="s">
        <v>39</v>
      </c>
      <c r="E19">
        <v>4</v>
      </c>
      <c r="F19" t="s">
        <v>372</v>
      </c>
      <c r="G19">
        <v>9</v>
      </c>
      <c r="H19">
        <v>15</v>
      </c>
      <c r="I19">
        <v>1</v>
      </c>
      <c r="J19">
        <v>18</v>
      </c>
      <c r="K19">
        <v>21</v>
      </c>
      <c r="L19">
        <v>21</v>
      </c>
      <c r="M19">
        <v>1</v>
      </c>
      <c r="N19" t="s">
        <v>300</v>
      </c>
      <c r="O19" t="s">
        <v>124</v>
      </c>
      <c r="P19" t="s">
        <v>125</v>
      </c>
      <c r="Q19" t="s">
        <v>126</v>
      </c>
      <c r="R19" t="s">
        <v>132</v>
      </c>
      <c r="S19" t="s">
        <v>81</v>
      </c>
      <c r="T19" t="s">
        <v>301</v>
      </c>
      <c r="U19">
        <v>2</v>
      </c>
      <c r="V19" t="s">
        <v>293</v>
      </c>
      <c r="W19" t="s">
        <v>325</v>
      </c>
      <c r="X19" t="s">
        <v>265</v>
      </c>
      <c r="Y19">
        <v>2</v>
      </c>
      <c r="Z19">
        <v>1</v>
      </c>
      <c r="AA19">
        <v>44.1</v>
      </c>
      <c r="AB19">
        <v>1.377</v>
      </c>
      <c r="AC19" t="s">
        <v>301</v>
      </c>
      <c r="AD19">
        <v>1</v>
      </c>
      <c r="AE19">
        <v>2</v>
      </c>
      <c r="AF19">
        <v>1</v>
      </c>
      <c r="AG19">
        <v>2.5990000000000002</v>
      </c>
      <c r="AH19">
        <v>0.317</v>
      </c>
      <c r="AI19">
        <v>1.38</v>
      </c>
    </row>
    <row r="20" spans="1:40" x14ac:dyDescent="0.35">
      <c r="A20">
        <v>202</v>
      </c>
      <c r="B20">
        <v>202</v>
      </c>
      <c r="C20" t="s">
        <v>38</v>
      </c>
      <c r="D20" t="s">
        <v>39</v>
      </c>
      <c r="E20">
        <v>4</v>
      </c>
      <c r="F20" t="s">
        <v>372</v>
      </c>
      <c r="G20">
        <v>9</v>
      </c>
      <c r="H20">
        <v>15</v>
      </c>
      <c r="I20">
        <v>1</v>
      </c>
      <c r="J20">
        <v>19</v>
      </c>
      <c r="K20">
        <v>19</v>
      </c>
      <c r="L20">
        <v>19</v>
      </c>
      <c r="M20">
        <v>1</v>
      </c>
      <c r="N20" t="s">
        <v>292</v>
      </c>
      <c r="O20" t="s">
        <v>124</v>
      </c>
      <c r="P20" t="s">
        <v>135</v>
      </c>
      <c r="Q20" t="s">
        <v>136</v>
      </c>
      <c r="R20" t="s">
        <v>132</v>
      </c>
      <c r="S20" t="s">
        <v>81</v>
      </c>
      <c r="T20" t="s">
        <v>293</v>
      </c>
      <c r="U20">
        <v>2</v>
      </c>
      <c r="V20" t="s">
        <v>289</v>
      </c>
      <c r="W20" t="s">
        <v>315</v>
      </c>
      <c r="X20" t="s">
        <v>285</v>
      </c>
      <c r="Y20">
        <v>1</v>
      </c>
      <c r="Z20">
        <v>1</v>
      </c>
      <c r="AA20">
        <v>44.1</v>
      </c>
      <c r="AB20">
        <v>0.874</v>
      </c>
      <c r="AC20" t="s">
        <v>289</v>
      </c>
      <c r="AD20">
        <v>2</v>
      </c>
      <c r="AE20">
        <v>5</v>
      </c>
      <c r="AF20">
        <v>0</v>
      </c>
      <c r="AG20">
        <v>2.677</v>
      </c>
      <c r="AH20">
        <v>0.35</v>
      </c>
      <c r="AI20">
        <v>0.877</v>
      </c>
    </row>
    <row r="21" spans="1:40" x14ac:dyDescent="0.35">
      <c r="A21">
        <v>202</v>
      </c>
      <c r="B21">
        <v>202</v>
      </c>
      <c r="C21" t="s">
        <v>38</v>
      </c>
      <c r="D21" t="s">
        <v>39</v>
      </c>
      <c r="E21">
        <v>4</v>
      </c>
      <c r="F21" t="s">
        <v>372</v>
      </c>
      <c r="G21">
        <v>9</v>
      </c>
      <c r="H21">
        <v>15</v>
      </c>
      <c r="I21">
        <v>1</v>
      </c>
      <c r="J21">
        <v>20</v>
      </c>
      <c r="K21">
        <v>15</v>
      </c>
      <c r="L21">
        <v>15</v>
      </c>
      <c r="M21">
        <v>1</v>
      </c>
      <c r="N21" t="s">
        <v>294</v>
      </c>
      <c r="O21" t="s">
        <v>124</v>
      </c>
      <c r="P21" t="s">
        <v>157</v>
      </c>
      <c r="Q21" t="s">
        <v>158</v>
      </c>
      <c r="R21" t="s">
        <v>127</v>
      </c>
      <c r="S21" t="s">
        <v>46</v>
      </c>
      <c r="T21" t="s">
        <v>295</v>
      </c>
      <c r="U21">
        <v>5</v>
      </c>
      <c r="V21" t="s">
        <v>305</v>
      </c>
      <c r="W21" t="s">
        <v>331</v>
      </c>
      <c r="X21" t="s">
        <v>283</v>
      </c>
      <c r="Y21">
        <v>2</v>
      </c>
      <c r="Z21">
        <v>1</v>
      </c>
      <c r="AA21">
        <v>44.1</v>
      </c>
      <c r="AB21">
        <v>1.506</v>
      </c>
      <c r="AC21" t="s">
        <v>331</v>
      </c>
      <c r="AD21">
        <v>4</v>
      </c>
      <c r="AE21">
        <v>4</v>
      </c>
      <c r="AF21">
        <v>0</v>
      </c>
      <c r="AG21">
        <v>2.3980000000000001</v>
      </c>
      <c r="AH21">
        <v>0.39900000000000002</v>
      </c>
      <c r="AI21">
        <v>1.5089999999999999</v>
      </c>
    </row>
    <row r="22" spans="1:40" x14ac:dyDescent="0.35">
      <c r="A22">
        <v>202</v>
      </c>
      <c r="B22">
        <v>202</v>
      </c>
      <c r="C22" t="s">
        <v>38</v>
      </c>
      <c r="D22" t="s">
        <v>39</v>
      </c>
      <c r="E22">
        <v>4</v>
      </c>
      <c r="F22" t="s">
        <v>372</v>
      </c>
      <c r="G22">
        <v>9</v>
      </c>
      <c r="H22">
        <v>15</v>
      </c>
      <c r="I22">
        <v>1</v>
      </c>
      <c r="J22">
        <v>21</v>
      </c>
      <c r="K22">
        <v>17</v>
      </c>
      <c r="L22">
        <v>17</v>
      </c>
      <c r="M22">
        <v>1</v>
      </c>
      <c r="N22" t="s">
        <v>302</v>
      </c>
      <c r="O22" t="s">
        <v>124</v>
      </c>
      <c r="P22" t="s">
        <v>153</v>
      </c>
      <c r="Q22" t="s">
        <v>154</v>
      </c>
      <c r="R22" t="s">
        <v>127</v>
      </c>
      <c r="S22" t="s">
        <v>46</v>
      </c>
      <c r="T22" t="s">
        <v>303</v>
      </c>
      <c r="U22">
        <v>5</v>
      </c>
      <c r="V22" t="s">
        <v>295</v>
      </c>
      <c r="W22" t="s">
        <v>335</v>
      </c>
      <c r="X22" t="s">
        <v>271</v>
      </c>
      <c r="Y22">
        <v>1</v>
      </c>
      <c r="Z22">
        <v>1</v>
      </c>
      <c r="AA22">
        <v>44.1</v>
      </c>
      <c r="AB22">
        <v>1.3540000000000001</v>
      </c>
      <c r="AC22" t="s">
        <v>303</v>
      </c>
      <c r="AD22">
        <v>1</v>
      </c>
      <c r="AE22">
        <v>5</v>
      </c>
      <c r="AF22">
        <v>1</v>
      </c>
      <c r="AG22">
        <v>1.6</v>
      </c>
      <c r="AH22">
        <v>0.38400000000000001</v>
      </c>
      <c r="AI22">
        <v>1.3520000000000001</v>
      </c>
    </row>
    <row r="23" spans="1:40" x14ac:dyDescent="0.35">
      <c r="A23">
        <v>202</v>
      </c>
      <c r="B23">
        <v>202</v>
      </c>
      <c r="C23" t="s">
        <v>38</v>
      </c>
      <c r="D23" t="s">
        <v>39</v>
      </c>
      <c r="E23">
        <v>4</v>
      </c>
      <c r="F23" t="s">
        <v>372</v>
      </c>
      <c r="G23">
        <v>9</v>
      </c>
      <c r="H23">
        <v>15</v>
      </c>
      <c r="I23">
        <v>1</v>
      </c>
      <c r="J23">
        <v>22</v>
      </c>
      <c r="K23">
        <v>20</v>
      </c>
      <c r="L23">
        <v>20</v>
      </c>
      <c r="M23">
        <v>1</v>
      </c>
      <c r="N23" t="s">
        <v>288</v>
      </c>
      <c r="O23" t="s">
        <v>124</v>
      </c>
      <c r="P23" t="s">
        <v>135</v>
      </c>
      <c r="Q23" t="s">
        <v>136</v>
      </c>
      <c r="R23" t="s">
        <v>147</v>
      </c>
      <c r="S23" t="s">
        <v>63</v>
      </c>
      <c r="T23" t="s">
        <v>289</v>
      </c>
      <c r="U23">
        <v>1</v>
      </c>
      <c r="V23" t="s">
        <v>299</v>
      </c>
      <c r="W23" t="s">
        <v>327</v>
      </c>
      <c r="X23" t="s">
        <v>269</v>
      </c>
      <c r="Y23">
        <v>2</v>
      </c>
      <c r="Z23">
        <v>1</v>
      </c>
      <c r="AA23">
        <v>44.1</v>
      </c>
      <c r="AB23">
        <v>1.585</v>
      </c>
      <c r="AC23" t="s">
        <v>269</v>
      </c>
      <c r="AD23">
        <v>4</v>
      </c>
      <c r="AE23">
        <v>4</v>
      </c>
      <c r="AF23">
        <v>0</v>
      </c>
      <c r="AG23">
        <v>1.776</v>
      </c>
      <c r="AH23">
        <v>0.5</v>
      </c>
      <c r="AI23">
        <v>1.5840000000000001</v>
      </c>
    </row>
    <row r="24" spans="1:40" x14ac:dyDescent="0.35">
      <c r="A24">
        <v>202</v>
      </c>
      <c r="B24">
        <v>202</v>
      </c>
      <c r="C24" t="s">
        <v>38</v>
      </c>
      <c r="D24" t="s">
        <v>39</v>
      </c>
      <c r="E24">
        <v>4</v>
      </c>
      <c r="F24" t="s">
        <v>372</v>
      </c>
      <c r="G24">
        <v>9</v>
      </c>
      <c r="H24">
        <v>15</v>
      </c>
      <c r="I24">
        <v>1</v>
      </c>
      <c r="J24">
        <v>23</v>
      </c>
      <c r="K24">
        <v>22</v>
      </c>
      <c r="L24">
        <v>22</v>
      </c>
      <c r="M24">
        <v>1</v>
      </c>
      <c r="N24" t="s">
        <v>306</v>
      </c>
      <c r="O24" t="s">
        <v>124</v>
      </c>
      <c r="P24" t="s">
        <v>125</v>
      </c>
      <c r="Q24" t="s">
        <v>126</v>
      </c>
      <c r="R24" t="s">
        <v>150</v>
      </c>
      <c r="S24" t="s">
        <v>53</v>
      </c>
      <c r="T24" t="s">
        <v>307</v>
      </c>
      <c r="U24">
        <v>5</v>
      </c>
      <c r="V24" t="s">
        <v>301</v>
      </c>
      <c r="W24" t="s">
        <v>321</v>
      </c>
      <c r="X24" t="s">
        <v>287</v>
      </c>
      <c r="Y24">
        <v>2</v>
      </c>
      <c r="Z24">
        <v>1</v>
      </c>
      <c r="AA24">
        <v>44.1</v>
      </c>
      <c r="AB24">
        <v>1.403</v>
      </c>
      <c r="AC24" t="s">
        <v>301</v>
      </c>
      <c r="AD24">
        <v>3</v>
      </c>
      <c r="AE24">
        <v>1</v>
      </c>
      <c r="AF24">
        <v>0</v>
      </c>
      <c r="AG24">
        <v>3.1360000000000001</v>
      </c>
      <c r="AH24">
        <v>0.316</v>
      </c>
      <c r="AI24">
        <v>1.401</v>
      </c>
    </row>
    <row r="25" spans="1:40" x14ac:dyDescent="0.35">
      <c r="A25">
        <v>202</v>
      </c>
      <c r="B25">
        <v>202</v>
      </c>
      <c r="C25" t="s">
        <v>38</v>
      </c>
      <c r="D25" t="s">
        <v>39</v>
      </c>
      <c r="E25">
        <v>4</v>
      </c>
      <c r="F25" t="s">
        <v>372</v>
      </c>
      <c r="G25">
        <v>9</v>
      </c>
      <c r="H25">
        <v>15</v>
      </c>
      <c r="I25">
        <v>1</v>
      </c>
      <c r="J25">
        <v>24</v>
      </c>
      <c r="K25">
        <v>13</v>
      </c>
      <c r="L25">
        <v>13</v>
      </c>
      <c r="M25">
        <v>1</v>
      </c>
      <c r="N25" t="s">
        <v>298</v>
      </c>
      <c r="O25" t="s">
        <v>124</v>
      </c>
      <c r="P25" t="s">
        <v>163</v>
      </c>
      <c r="Q25" t="s">
        <v>164</v>
      </c>
      <c r="R25" t="s">
        <v>147</v>
      </c>
      <c r="S25" t="s">
        <v>63</v>
      </c>
      <c r="T25" t="s">
        <v>299</v>
      </c>
      <c r="U25">
        <v>5</v>
      </c>
      <c r="V25" t="s">
        <v>291</v>
      </c>
      <c r="W25" t="s">
        <v>327</v>
      </c>
      <c r="X25" t="s">
        <v>273</v>
      </c>
      <c r="Y25">
        <v>1</v>
      </c>
      <c r="Z25">
        <v>1</v>
      </c>
      <c r="AA25">
        <v>44.1</v>
      </c>
      <c r="AB25">
        <v>1.4870000000000001</v>
      </c>
      <c r="AC25" t="s">
        <v>299</v>
      </c>
      <c r="AD25">
        <v>1</v>
      </c>
      <c r="AE25">
        <v>5</v>
      </c>
      <c r="AF25">
        <v>1</v>
      </c>
      <c r="AG25">
        <v>3.3679999999999999</v>
      </c>
      <c r="AH25">
        <v>0.33300000000000002</v>
      </c>
      <c r="AI25">
        <v>1.4850000000000001</v>
      </c>
    </row>
    <row r="26" spans="1:40" x14ac:dyDescent="0.35">
      <c r="A26">
        <v>202</v>
      </c>
      <c r="B26">
        <v>202</v>
      </c>
      <c r="C26" t="s">
        <v>38</v>
      </c>
      <c r="D26" t="s">
        <v>39</v>
      </c>
      <c r="E26">
        <v>4</v>
      </c>
      <c r="F26" t="s">
        <v>372</v>
      </c>
      <c r="G26">
        <v>9</v>
      </c>
      <c r="H26">
        <v>15</v>
      </c>
      <c r="I26">
        <v>1</v>
      </c>
      <c r="J26">
        <v>25</v>
      </c>
      <c r="K26">
        <v>27</v>
      </c>
      <c r="L26">
        <v>27</v>
      </c>
      <c r="M26">
        <v>1</v>
      </c>
      <c r="N26" t="s">
        <v>328</v>
      </c>
      <c r="O26" t="s">
        <v>201</v>
      </c>
      <c r="P26" t="s">
        <v>202</v>
      </c>
      <c r="Q26" t="s">
        <v>206</v>
      </c>
      <c r="R26" t="s">
        <v>202</v>
      </c>
      <c r="S26" t="s">
        <v>46</v>
      </c>
      <c r="T26" t="s">
        <v>329</v>
      </c>
      <c r="U26">
        <v>4</v>
      </c>
      <c r="V26" t="s">
        <v>315</v>
      </c>
      <c r="W26" t="s">
        <v>275</v>
      </c>
      <c r="X26" t="s">
        <v>309</v>
      </c>
      <c r="Y26">
        <v>2</v>
      </c>
      <c r="Z26">
        <v>1</v>
      </c>
      <c r="AA26">
        <v>44.1</v>
      </c>
      <c r="AB26">
        <v>1.4159999999999999</v>
      </c>
      <c r="AC26" t="s">
        <v>48</v>
      </c>
      <c r="AD26">
        <v>0</v>
      </c>
      <c r="AE26">
        <v>0</v>
      </c>
      <c r="AF26">
        <v>0</v>
      </c>
      <c r="AG26">
        <v>-1</v>
      </c>
      <c r="AH26">
        <v>0.3</v>
      </c>
      <c r="AI26">
        <v>1.415</v>
      </c>
    </row>
    <row r="27" spans="1:40" x14ac:dyDescent="0.35">
      <c r="A27">
        <v>202</v>
      </c>
      <c r="B27">
        <v>202</v>
      </c>
      <c r="C27" t="s">
        <v>38</v>
      </c>
      <c r="D27" t="s">
        <v>39</v>
      </c>
      <c r="E27">
        <v>4</v>
      </c>
      <c r="F27" t="s">
        <v>372</v>
      </c>
      <c r="G27">
        <v>9</v>
      </c>
      <c r="H27">
        <v>15</v>
      </c>
      <c r="I27">
        <v>1</v>
      </c>
      <c r="J27">
        <v>26</v>
      </c>
      <c r="K27">
        <v>25</v>
      </c>
      <c r="L27">
        <v>25</v>
      </c>
      <c r="M27">
        <v>1</v>
      </c>
      <c r="N27" t="s">
        <v>330</v>
      </c>
      <c r="O27" t="s">
        <v>201</v>
      </c>
      <c r="P27" t="s">
        <v>202</v>
      </c>
      <c r="Q27" t="s">
        <v>221</v>
      </c>
      <c r="R27" t="s">
        <v>202</v>
      </c>
      <c r="S27" t="s">
        <v>63</v>
      </c>
      <c r="T27" t="s">
        <v>331</v>
      </c>
      <c r="U27">
        <v>4</v>
      </c>
      <c r="V27" t="s">
        <v>313</v>
      </c>
      <c r="W27" t="s">
        <v>273</v>
      </c>
      <c r="X27" t="s">
        <v>311</v>
      </c>
      <c r="Y27">
        <v>1</v>
      </c>
      <c r="Z27">
        <v>1</v>
      </c>
      <c r="AA27">
        <v>44.1</v>
      </c>
      <c r="AB27">
        <v>1.2669999999999999</v>
      </c>
      <c r="AC27" t="s">
        <v>311</v>
      </c>
      <c r="AD27">
        <v>4</v>
      </c>
      <c r="AE27">
        <v>2</v>
      </c>
      <c r="AF27">
        <v>0</v>
      </c>
      <c r="AG27">
        <v>2.5939999999999999</v>
      </c>
      <c r="AH27">
        <v>0.61599999999999999</v>
      </c>
      <c r="AI27">
        <v>1.2689999999999999</v>
      </c>
    </row>
    <row r="28" spans="1:40" x14ac:dyDescent="0.35">
      <c r="A28">
        <v>202</v>
      </c>
      <c r="B28">
        <v>202</v>
      </c>
      <c r="C28" t="s">
        <v>38</v>
      </c>
      <c r="D28" t="s">
        <v>39</v>
      </c>
      <c r="E28">
        <v>4</v>
      </c>
      <c r="F28" t="s">
        <v>372</v>
      </c>
      <c r="G28">
        <v>9</v>
      </c>
      <c r="H28">
        <v>15</v>
      </c>
      <c r="I28">
        <v>1</v>
      </c>
      <c r="J28">
        <v>27</v>
      </c>
      <c r="K28">
        <v>32</v>
      </c>
      <c r="L28">
        <v>32</v>
      </c>
      <c r="M28">
        <v>1</v>
      </c>
      <c r="N28" t="s">
        <v>332</v>
      </c>
      <c r="O28" t="s">
        <v>201</v>
      </c>
      <c r="P28" t="s">
        <v>202</v>
      </c>
      <c r="Q28" t="s">
        <v>212</v>
      </c>
      <c r="R28" t="s">
        <v>202</v>
      </c>
      <c r="S28" t="s">
        <v>63</v>
      </c>
      <c r="T28" t="s">
        <v>333</v>
      </c>
      <c r="U28">
        <v>4</v>
      </c>
      <c r="V28" t="s">
        <v>317</v>
      </c>
      <c r="W28" t="s">
        <v>277</v>
      </c>
      <c r="X28" t="s">
        <v>295</v>
      </c>
      <c r="Y28">
        <v>1</v>
      </c>
      <c r="Z28">
        <v>1</v>
      </c>
      <c r="AA28">
        <v>44.1</v>
      </c>
      <c r="AB28">
        <v>1.425</v>
      </c>
      <c r="AC28" t="s">
        <v>317</v>
      </c>
      <c r="AD28">
        <v>2</v>
      </c>
      <c r="AE28">
        <v>1</v>
      </c>
      <c r="AF28">
        <v>0</v>
      </c>
      <c r="AG28">
        <v>2.6230000000000002</v>
      </c>
      <c r="AH28">
        <v>0.38400000000000001</v>
      </c>
      <c r="AI28">
        <v>1.425</v>
      </c>
    </row>
    <row r="29" spans="1:40" x14ac:dyDescent="0.35">
      <c r="A29">
        <v>202</v>
      </c>
      <c r="B29">
        <v>202</v>
      </c>
      <c r="C29" t="s">
        <v>38</v>
      </c>
      <c r="D29" t="s">
        <v>39</v>
      </c>
      <c r="E29">
        <v>4</v>
      </c>
      <c r="F29" t="s">
        <v>372</v>
      </c>
      <c r="G29">
        <v>9</v>
      </c>
      <c r="H29">
        <v>15</v>
      </c>
      <c r="I29">
        <v>1</v>
      </c>
      <c r="J29">
        <v>28</v>
      </c>
      <c r="K29">
        <v>33</v>
      </c>
      <c r="L29">
        <v>33</v>
      </c>
      <c r="M29">
        <v>1</v>
      </c>
      <c r="N29" t="s">
        <v>318</v>
      </c>
      <c r="O29" t="s">
        <v>201</v>
      </c>
      <c r="P29" t="s">
        <v>202</v>
      </c>
      <c r="Q29" t="s">
        <v>209</v>
      </c>
      <c r="R29" t="s">
        <v>202</v>
      </c>
      <c r="S29" t="s">
        <v>81</v>
      </c>
      <c r="T29" t="s">
        <v>319</v>
      </c>
      <c r="U29">
        <v>5</v>
      </c>
      <c r="V29" t="s">
        <v>325</v>
      </c>
      <c r="W29" t="s">
        <v>281</v>
      </c>
      <c r="X29" t="s">
        <v>289</v>
      </c>
      <c r="Y29">
        <v>1</v>
      </c>
      <c r="Z29">
        <v>1</v>
      </c>
      <c r="AA29">
        <v>44.1</v>
      </c>
      <c r="AB29">
        <v>1.3740000000000001</v>
      </c>
      <c r="AC29" t="s">
        <v>281</v>
      </c>
      <c r="AD29">
        <v>4</v>
      </c>
      <c r="AE29">
        <v>1</v>
      </c>
      <c r="AF29">
        <v>0</v>
      </c>
      <c r="AG29">
        <v>3.226</v>
      </c>
      <c r="AH29">
        <v>0.38300000000000001</v>
      </c>
      <c r="AI29">
        <v>1.371</v>
      </c>
    </row>
    <row r="30" spans="1:40" x14ac:dyDescent="0.35">
      <c r="A30">
        <v>202</v>
      </c>
      <c r="B30">
        <v>202</v>
      </c>
      <c r="C30" t="s">
        <v>38</v>
      </c>
      <c r="D30" t="s">
        <v>39</v>
      </c>
      <c r="E30">
        <v>4</v>
      </c>
      <c r="F30" t="s">
        <v>372</v>
      </c>
      <c r="G30">
        <v>9</v>
      </c>
      <c r="H30">
        <v>15</v>
      </c>
      <c r="I30">
        <v>1</v>
      </c>
      <c r="J30">
        <v>29</v>
      </c>
      <c r="K30">
        <v>35</v>
      </c>
      <c r="L30">
        <v>35</v>
      </c>
      <c r="M30">
        <v>1</v>
      </c>
      <c r="N30" t="s">
        <v>326</v>
      </c>
      <c r="O30" t="s">
        <v>201</v>
      </c>
      <c r="P30" t="s">
        <v>202</v>
      </c>
      <c r="Q30" t="s">
        <v>232</v>
      </c>
      <c r="R30" t="s">
        <v>202</v>
      </c>
      <c r="S30" t="s">
        <v>46</v>
      </c>
      <c r="T30" t="s">
        <v>327</v>
      </c>
      <c r="U30">
        <v>4</v>
      </c>
      <c r="V30" t="s">
        <v>321</v>
      </c>
      <c r="W30" t="s">
        <v>273</v>
      </c>
      <c r="X30" t="s">
        <v>291</v>
      </c>
      <c r="Y30">
        <v>1</v>
      </c>
      <c r="Z30">
        <v>1</v>
      </c>
      <c r="AA30">
        <v>44.1</v>
      </c>
      <c r="AB30">
        <v>1.3260000000000001</v>
      </c>
      <c r="AC30" t="s">
        <v>273</v>
      </c>
      <c r="AD30">
        <v>4</v>
      </c>
      <c r="AE30">
        <v>2</v>
      </c>
      <c r="AF30">
        <v>0</v>
      </c>
      <c r="AG30">
        <v>2.9950000000000001</v>
      </c>
      <c r="AH30">
        <v>0.249</v>
      </c>
      <c r="AI30">
        <v>1.325</v>
      </c>
    </row>
    <row r="31" spans="1:40" x14ac:dyDescent="0.35">
      <c r="A31">
        <v>202</v>
      </c>
      <c r="B31">
        <v>202</v>
      </c>
      <c r="C31" t="s">
        <v>38</v>
      </c>
      <c r="D31" t="s">
        <v>39</v>
      </c>
      <c r="E31">
        <v>4</v>
      </c>
      <c r="F31" t="s">
        <v>372</v>
      </c>
      <c r="G31">
        <v>9</v>
      </c>
      <c r="H31">
        <v>15</v>
      </c>
      <c r="I31">
        <v>1</v>
      </c>
      <c r="J31">
        <v>30</v>
      </c>
      <c r="K31">
        <v>34</v>
      </c>
      <c r="L31">
        <v>34</v>
      </c>
      <c r="M31">
        <v>1</v>
      </c>
      <c r="N31" t="s">
        <v>324</v>
      </c>
      <c r="O31" t="s">
        <v>201</v>
      </c>
      <c r="P31" t="s">
        <v>202</v>
      </c>
      <c r="Q31" t="s">
        <v>209</v>
      </c>
      <c r="R31" t="s">
        <v>202</v>
      </c>
      <c r="S31" t="s">
        <v>53</v>
      </c>
      <c r="T31" t="s">
        <v>325</v>
      </c>
      <c r="U31">
        <v>4</v>
      </c>
      <c r="V31" t="s">
        <v>323</v>
      </c>
      <c r="W31" t="s">
        <v>285</v>
      </c>
      <c r="X31" t="s">
        <v>301</v>
      </c>
      <c r="Y31">
        <v>2</v>
      </c>
      <c r="Z31">
        <v>1</v>
      </c>
      <c r="AA31">
        <v>44.1</v>
      </c>
      <c r="AB31">
        <v>1.5580000000000001</v>
      </c>
      <c r="AC31" t="s">
        <v>323</v>
      </c>
      <c r="AD31">
        <v>3</v>
      </c>
      <c r="AE31">
        <v>2</v>
      </c>
      <c r="AF31">
        <v>0</v>
      </c>
      <c r="AG31">
        <v>2.6890000000000001</v>
      </c>
      <c r="AH31">
        <v>0.3</v>
      </c>
      <c r="AI31">
        <v>1.5509999999999999</v>
      </c>
    </row>
    <row r="32" spans="1:40" x14ac:dyDescent="0.35">
      <c r="A32">
        <v>202</v>
      </c>
      <c r="B32">
        <v>202</v>
      </c>
      <c r="C32" t="s">
        <v>38</v>
      </c>
      <c r="D32" t="s">
        <v>39</v>
      </c>
      <c r="E32">
        <v>4</v>
      </c>
      <c r="F32" t="s">
        <v>372</v>
      </c>
      <c r="G32">
        <v>9</v>
      </c>
      <c r="H32">
        <v>15</v>
      </c>
      <c r="I32">
        <v>1</v>
      </c>
      <c r="J32">
        <v>31</v>
      </c>
      <c r="K32">
        <v>36</v>
      </c>
      <c r="L32">
        <v>36</v>
      </c>
      <c r="M32">
        <v>1</v>
      </c>
      <c r="N32" t="s">
        <v>320</v>
      </c>
      <c r="O32" t="s">
        <v>201</v>
      </c>
      <c r="P32" t="s">
        <v>202</v>
      </c>
      <c r="Q32" t="s">
        <v>232</v>
      </c>
      <c r="R32" t="s">
        <v>202</v>
      </c>
      <c r="S32" t="s">
        <v>63</v>
      </c>
      <c r="T32" t="s">
        <v>321</v>
      </c>
      <c r="U32">
        <v>2</v>
      </c>
      <c r="V32" t="s">
        <v>333</v>
      </c>
      <c r="W32" t="s">
        <v>265</v>
      </c>
      <c r="X32" t="s">
        <v>293</v>
      </c>
      <c r="Y32">
        <v>2</v>
      </c>
      <c r="Z32">
        <v>1</v>
      </c>
      <c r="AA32">
        <v>44.1</v>
      </c>
      <c r="AB32">
        <v>1.528</v>
      </c>
      <c r="AC32" t="s">
        <v>48</v>
      </c>
      <c r="AD32">
        <v>0</v>
      </c>
      <c r="AE32">
        <v>0</v>
      </c>
      <c r="AF32">
        <v>0</v>
      </c>
      <c r="AG32">
        <v>-1</v>
      </c>
      <c r="AH32">
        <v>0.28299999999999997</v>
      </c>
      <c r="AI32">
        <v>1.5209999999999999</v>
      </c>
    </row>
    <row r="33" spans="1:35" x14ac:dyDescent="0.35">
      <c r="A33">
        <v>202</v>
      </c>
      <c r="B33">
        <v>202</v>
      </c>
      <c r="C33" t="s">
        <v>38</v>
      </c>
      <c r="D33" t="s">
        <v>39</v>
      </c>
      <c r="E33">
        <v>4</v>
      </c>
      <c r="F33" t="s">
        <v>372</v>
      </c>
      <c r="G33">
        <v>9</v>
      </c>
      <c r="H33">
        <v>15</v>
      </c>
      <c r="I33">
        <v>1</v>
      </c>
      <c r="J33">
        <v>32</v>
      </c>
      <c r="K33">
        <v>29</v>
      </c>
      <c r="L33">
        <v>29</v>
      </c>
      <c r="M33">
        <v>1</v>
      </c>
      <c r="N33" t="s">
        <v>314</v>
      </c>
      <c r="O33" t="s">
        <v>201</v>
      </c>
      <c r="P33" t="s">
        <v>202</v>
      </c>
      <c r="Q33" t="s">
        <v>215</v>
      </c>
      <c r="R33" t="s">
        <v>202</v>
      </c>
      <c r="S33" t="s">
        <v>46</v>
      </c>
      <c r="T33" t="s">
        <v>315</v>
      </c>
      <c r="U33">
        <v>4</v>
      </c>
      <c r="V33" t="s">
        <v>335</v>
      </c>
      <c r="W33" t="s">
        <v>269</v>
      </c>
      <c r="X33" t="s">
        <v>307</v>
      </c>
      <c r="Y33">
        <v>1</v>
      </c>
      <c r="Z33">
        <v>1</v>
      </c>
      <c r="AA33">
        <v>44.1</v>
      </c>
      <c r="AB33">
        <v>1.4059999999999999</v>
      </c>
      <c r="AC33" t="s">
        <v>335</v>
      </c>
      <c r="AD33">
        <v>2</v>
      </c>
      <c r="AE33">
        <v>5</v>
      </c>
      <c r="AF33">
        <v>0</v>
      </c>
      <c r="AG33">
        <v>1.609</v>
      </c>
      <c r="AH33">
        <v>0.58299999999999996</v>
      </c>
      <c r="AI33">
        <v>1.401</v>
      </c>
    </row>
    <row r="34" spans="1:35" x14ac:dyDescent="0.35">
      <c r="A34">
        <v>202</v>
      </c>
      <c r="B34">
        <v>202</v>
      </c>
      <c r="C34" t="s">
        <v>38</v>
      </c>
      <c r="D34" t="s">
        <v>39</v>
      </c>
      <c r="E34">
        <v>4</v>
      </c>
      <c r="F34" t="s">
        <v>372</v>
      </c>
      <c r="G34">
        <v>9</v>
      </c>
      <c r="H34">
        <v>15</v>
      </c>
      <c r="I34">
        <v>1</v>
      </c>
      <c r="J34">
        <v>33</v>
      </c>
      <c r="K34">
        <v>28</v>
      </c>
      <c r="L34">
        <v>28</v>
      </c>
      <c r="M34">
        <v>1</v>
      </c>
      <c r="N34" t="s">
        <v>322</v>
      </c>
      <c r="O34" t="s">
        <v>201</v>
      </c>
      <c r="P34" t="s">
        <v>202</v>
      </c>
      <c r="Q34" t="s">
        <v>206</v>
      </c>
      <c r="R34" t="s">
        <v>202</v>
      </c>
      <c r="S34" t="s">
        <v>53</v>
      </c>
      <c r="T34" t="s">
        <v>323</v>
      </c>
      <c r="U34">
        <v>4</v>
      </c>
      <c r="V34" t="s">
        <v>329</v>
      </c>
      <c r="W34" t="s">
        <v>267</v>
      </c>
      <c r="X34" t="s">
        <v>309</v>
      </c>
      <c r="Y34">
        <v>1</v>
      </c>
      <c r="Z34">
        <v>1</v>
      </c>
      <c r="AA34">
        <v>44.1</v>
      </c>
      <c r="AB34">
        <v>1.538</v>
      </c>
      <c r="AC34" t="s">
        <v>329</v>
      </c>
      <c r="AD34">
        <v>2</v>
      </c>
      <c r="AE34">
        <v>2</v>
      </c>
      <c r="AF34">
        <v>0</v>
      </c>
      <c r="AG34">
        <v>1.9059999999999999</v>
      </c>
      <c r="AH34">
        <v>0.26700000000000002</v>
      </c>
      <c r="AI34">
        <v>1.54</v>
      </c>
    </row>
    <row r="35" spans="1:35" x14ac:dyDescent="0.35">
      <c r="A35">
        <v>202</v>
      </c>
      <c r="B35">
        <v>202</v>
      </c>
      <c r="C35" t="s">
        <v>38</v>
      </c>
      <c r="D35" t="s">
        <v>39</v>
      </c>
      <c r="E35">
        <v>4</v>
      </c>
      <c r="F35" t="s">
        <v>372</v>
      </c>
      <c r="G35">
        <v>9</v>
      </c>
      <c r="H35">
        <v>15</v>
      </c>
      <c r="I35">
        <v>1</v>
      </c>
      <c r="J35">
        <v>34</v>
      </c>
      <c r="K35">
        <v>30</v>
      </c>
      <c r="L35">
        <v>30</v>
      </c>
      <c r="M35">
        <v>1</v>
      </c>
      <c r="N35" t="s">
        <v>334</v>
      </c>
      <c r="O35" t="s">
        <v>201</v>
      </c>
      <c r="P35" t="s">
        <v>202</v>
      </c>
      <c r="Q35" t="s">
        <v>215</v>
      </c>
      <c r="R35" t="s">
        <v>202</v>
      </c>
      <c r="S35" t="s">
        <v>81</v>
      </c>
      <c r="T35" t="s">
        <v>335</v>
      </c>
      <c r="U35">
        <v>4</v>
      </c>
      <c r="V35" t="s">
        <v>319</v>
      </c>
      <c r="W35" t="s">
        <v>287</v>
      </c>
      <c r="X35" t="s">
        <v>303</v>
      </c>
      <c r="Y35">
        <v>2</v>
      </c>
      <c r="Z35">
        <v>1</v>
      </c>
      <c r="AA35">
        <v>44.1</v>
      </c>
      <c r="AB35">
        <v>1.2450000000000001</v>
      </c>
      <c r="AC35" t="s">
        <v>303</v>
      </c>
      <c r="AD35">
        <v>4</v>
      </c>
      <c r="AE35">
        <v>2</v>
      </c>
      <c r="AF35">
        <v>0</v>
      </c>
      <c r="AG35">
        <v>2.2559999999999998</v>
      </c>
      <c r="AH35">
        <v>0.2</v>
      </c>
      <c r="AI35">
        <v>1.242</v>
      </c>
    </row>
    <row r="36" spans="1:35" x14ac:dyDescent="0.35">
      <c r="A36">
        <v>202</v>
      </c>
      <c r="B36">
        <v>202</v>
      </c>
      <c r="C36" t="s">
        <v>38</v>
      </c>
      <c r="D36" t="s">
        <v>39</v>
      </c>
      <c r="E36">
        <v>4</v>
      </c>
      <c r="F36" t="s">
        <v>372</v>
      </c>
      <c r="G36">
        <v>9</v>
      </c>
      <c r="H36">
        <v>15</v>
      </c>
      <c r="I36">
        <v>1</v>
      </c>
      <c r="J36">
        <v>35</v>
      </c>
      <c r="K36">
        <v>26</v>
      </c>
      <c r="L36">
        <v>26</v>
      </c>
      <c r="M36">
        <v>1</v>
      </c>
      <c r="N36" t="s">
        <v>312</v>
      </c>
      <c r="O36" t="s">
        <v>201</v>
      </c>
      <c r="P36" t="s">
        <v>202</v>
      </c>
      <c r="Q36" t="s">
        <v>221</v>
      </c>
      <c r="R36" t="s">
        <v>202</v>
      </c>
      <c r="S36" t="s">
        <v>53</v>
      </c>
      <c r="T36" t="s">
        <v>313</v>
      </c>
      <c r="U36">
        <v>1</v>
      </c>
      <c r="V36" t="s">
        <v>323</v>
      </c>
      <c r="W36" t="s">
        <v>271</v>
      </c>
      <c r="X36" t="s">
        <v>297</v>
      </c>
      <c r="Y36">
        <v>2</v>
      </c>
      <c r="Z36">
        <v>1</v>
      </c>
      <c r="AA36">
        <v>44.1</v>
      </c>
      <c r="AB36">
        <v>1.3069999999999999</v>
      </c>
      <c r="AC36" t="s">
        <v>313</v>
      </c>
      <c r="AD36">
        <v>1</v>
      </c>
      <c r="AE36">
        <v>1</v>
      </c>
      <c r="AF36">
        <v>1</v>
      </c>
      <c r="AG36">
        <v>3.246</v>
      </c>
      <c r="AH36">
        <v>0.29899999999999999</v>
      </c>
      <c r="AI36">
        <v>1.3049999999999999</v>
      </c>
    </row>
    <row r="37" spans="1:35" x14ac:dyDescent="0.35">
      <c r="A37">
        <v>202</v>
      </c>
      <c r="B37">
        <v>202</v>
      </c>
      <c r="C37" t="s">
        <v>38</v>
      </c>
      <c r="D37" t="s">
        <v>39</v>
      </c>
      <c r="E37">
        <v>4</v>
      </c>
      <c r="F37" t="s">
        <v>372</v>
      </c>
      <c r="G37">
        <v>9</v>
      </c>
      <c r="H37">
        <v>15</v>
      </c>
      <c r="I37">
        <v>1</v>
      </c>
      <c r="J37">
        <v>36</v>
      </c>
      <c r="K37">
        <v>31</v>
      </c>
      <c r="L37">
        <v>31</v>
      </c>
      <c r="M37">
        <v>1</v>
      </c>
      <c r="N37" t="s">
        <v>316</v>
      </c>
      <c r="O37" t="s">
        <v>201</v>
      </c>
      <c r="P37" t="s">
        <v>202</v>
      </c>
      <c r="Q37" t="s">
        <v>212</v>
      </c>
      <c r="R37" t="s">
        <v>202</v>
      </c>
      <c r="S37" t="s">
        <v>81</v>
      </c>
      <c r="T37" t="s">
        <v>317</v>
      </c>
      <c r="U37">
        <v>5</v>
      </c>
      <c r="V37" t="s">
        <v>319</v>
      </c>
      <c r="W37" t="s">
        <v>279</v>
      </c>
      <c r="X37" t="s">
        <v>305</v>
      </c>
      <c r="Y37">
        <v>2</v>
      </c>
      <c r="Z37">
        <v>1</v>
      </c>
      <c r="AA37">
        <v>44.1</v>
      </c>
      <c r="AB37">
        <v>1.306</v>
      </c>
      <c r="AC37" t="s">
        <v>319</v>
      </c>
      <c r="AD37">
        <v>3</v>
      </c>
      <c r="AE37">
        <v>1</v>
      </c>
      <c r="AF37">
        <v>0</v>
      </c>
      <c r="AG37">
        <v>2.532</v>
      </c>
      <c r="AH37">
        <v>0.25</v>
      </c>
      <c r="AI37"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61"/>
  <sheetViews>
    <sheetView topLeftCell="M219" workbookViewId="0">
      <selection activeCell="Q250" sqref="Q250"/>
    </sheetView>
  </sheetViews>
  <sheetFormatPr defaultRowHeight="14.5" x14ac:dyDescent="0.35"/>
  <cols>
    <col min="5" max="5" width="13.7265625" bestFit="1" customWidth="1"/>
  </cols>
  <sheetData>
    <row r="1" spans="1:37" x14ac:dyDescent="0.35">
      <c r="A1" t="s">
        <v>371</v>
      </c>
      <c r="B1" t="s">
        <v>370</v>
      </c>
      <c r="C1" t="s">
        <v>369</v>
      </c>
      <c r="D1" t="s">
        <v>367</v>
      </c>
      <c r="E1" t="s">
        <v>366</v>
      </c>
      <c r="F1" t="s">
        <v>365</v>
      </c>
      <c r="G1" t="s">
        <v>364</v>
      </c>
      <c r="H1" t="s">
        <v>363</v>
      </c>
      <c r="I1" t="s">
        <v>362</v>
      </c>
      <c r="J1" t="s">
        <v>360</v>
      </c>
      <c r="K1" t="s">
        <v>359</v>
      </c>
      <c r="L1" t="s">
        <v>358</v>
      </c>
      <c r="M1" t="s">
        <v>565</v>
      </c>
      <c r="N1" t="s">
        <v>564</v>
      </c>
      <c r="O1" t="s">
        <v>357</v>
      </c>
      <c r="P1" t="s">
        <v>356</v>
      </c>
      <c r="Q1" t="s">
        <v>355</v>
      </c>
      <c r="R1" t="s">
        <v>354</v>
      </c>
      <c r="S1" t="s">
        <v>353</v>
      </c>
      <c r="T1" t="s">
        <v>352</v>
      </c>
      <c r="U1" t="s">
        <v>563</v>
      </c>
      <c r="V1" t="s">
        <v>342</v>
      </c>
      <c r="W1" t="s">
        <v>562</v>
      </c>
      <c r="X1" t="s">
        <v>561</v>
      </c>
      <c r="Y1" t="s">
        <v>560</v>
      </c>
      <c r="Z1" t="s">
        <v>345</v>
      </c>
      <c r="AA1" t="s">
        <v>559</v>
      </c>
      <c r="AB1" t="s">
        <v>558</v>
      </c>
      <c r="AC1" t="s">
        <v>557</v>
      </c>
      <c r="AD1" t="s">
        <v>340</v>
      </c>
      <c r="AE1" t="s">
        <v>556</v>
      </c>
      <c r="AF1" t="s">
        <v>555</v>
      </c>
      <c r="AG1" t="s">
        <v>337</v>
      </c>
      <c r="AH1" t="s">
        <v>554</v>
      </c>
      <c r="AI1" t="s">
        <v>553</v>
      </c>
      <c r="AJ1" t="s">
        <v>552</v>
      </c>
      <c r="AK1" t="s">
        <v>551</v>
      </c>
    </row>
    <row r="2" spans="1:37" x14ac:dyDescent="0.35">
      <c r="A2">
        <v>202</v>
      </c>
      <c r="B2">
        <v>202</v>
      </c>
      <c r="C2" t="s">
        <v>38</v>
      </c>
      <c r="D2">
        <v>1</v>
      </c>
      <c r="E2" t="s">
        <v>585</v>
      </c>
      <c r="F2">
        <v>1</v>
      </c>
      <c r="G2">
        <v>1</v>
      </c>
      <c r="H2">
        <v>1</v>
      </c>
      <c r="I2">
        <v>1</v>
      </c>
      <c r="J2">
        <v>21</v>
      </c>
      <c r="K2">
        <v>1</v>
      </c>
      <c r="L2" t="s">
        <v>123</v>
      </c>
      <c r="M2" t="s">
        <v>494</v>
      </c>
      <c r="N2">
        <v>3</v>
      </c>
      <c r="O2" t="s">
        <v>583</v>
      </c>
      <c r="P2" t="s">
        <v>125</v>
      </c>
      <c r="Q2" t="s">
        <v>126</v>
      </c>
      <c r="R2" t="s">
        <v>127</v>
      </c>
      <c r="S2" t="s">
        <v>46</v>
      </c>
      <c r="T2" t="s">
        <v>128</v>
      </c>
      <c r="U2" t="s">
        <v>48</v>
      </c>
      <c r="V2">
        <v>0</v>
      </c>
      <c r="W2" t="s">
        <v>48</v>
      </c>
      <c r="X2" t="s">
        <v>48</v>
      </c>
      <c r="Y2">
        <v>0</v>
      </c>
      <c r="Z2">
        <v>48</v>
      </c>
      <c r="AA2">
        <v>0</v>
      </c>
      <c r="AB2">
        <v>0</v>
      </c>
      <c r="AC2">
        <v>0</v>
      </c>
      <c r="AD2">
        <v>0</v>
      </c>
      <c r="AE2">
        <v>1</v>
      </c>
      <c r="AF2">
        <v>2.4E-2</v>
      </c>
      <c r="AG2">
        <v>6.2E-2</v>
      </c>
      <c r="AH2">
        <v>0.376</v>
      </c>
      <c r="AI2">
        <v>3.0169999999999999</v>
      </c>
      <c r="AJ2">
        <v>3.0169999999999999</v>
      </c>
      <c r="AK2">
        <v>11.879</v>
      </c>
    </row>
    <row r="3" spans="1:37" x14ac:dyDescent="0.35">
      <c r="A3">
        <v>202</v>
      </c>
      <c r="B3">
        <v>202</v>
      </c>
      <c r="C3" t="s">
        <v>38</v>
      </c>
      <c r="D3">
        <v>1</v>
      </c>
      <c r="E3" t="s">
        <v>585</v>
      </c>
      <c r="F3">
        <v>1</v>
      </c>
      <c r="G3">
        <v>1</v>
      </c>
      <c r="H3">
        <v>1</v>
      </c>
      <c r="I3">
        <v>2</v>
      </c>
      <c r="J3">
        <v>65</v>
      </c>
      <c r="K3">
        <v>2</v>
      </c>
      <c r="L3" t="s">
        <v>200</v>
      </c>
      <c r="M3" t="s">
        <v>513</v>
      </c>
      <c r="N3">
        <v>5</v>
      </c>
      <c r="O3" t="s">
        <v>577</v>
      </c>
      <c r="P3" t="s">
        <v>202</v>
      </c>
      <c r="Q3" t="s">
        <v>203</v>
      </c>
      <c r="R3" t="s">
        <v>202</v>
      </c>
      <c r="S3" t="s">
        <v>46</v>
      </c>
      <c r="T3" t="s">
        <v>204</v>
      </c>
      <c r="U3" t="s">
        <v>48</v>
      </c>
      <c r="V3">
        <v>0</v>
      </c>
      <c r="W3" t="s">
        <v>48</v>
      </c>
      <c r="X3" t="s">
        <v>48</v>
      </c>
      <c r="Y3">
        <v>0</v>
      </c>
      <c r="Z3">
        <v>48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1.0999999999999999E-2</v>
      </c>
      <c r="AH3">
        <v>0.249</v>
      </c>
      <c r="AI3">
        <v>3.0179999999999998</v>
      </c>
      <c r="AJ3">
        <v>6.0350000000000001</v>
      </c>
      <c r="AK3">
        <v>14.897</v>
      </c>
    </row>
    <row r="4" spans="1:37" x14ac:dyDescent="0.35">
      <c r="A4">
        <v>202</v>
      </c>
      <c r="B4">
        <v>202</v>
      </c>
      <c r="C4" t="s">
        <v>38</v>
      </c>
      <c r="D4">
        <v>1</v>
      </c>
      <c r="E4" t="s">
        <v>585</v>
      </c>
      <c r="F4">
        <v>1</v>
      </c>
      <c r="G4">
        <v>1</v>
      </c>
      <c r="H4">
        <v>1</v>
      </c>
      <c r="I4">
        <v>3</v>
      </c>
      <c r="J4">
        <v>7</v>
      </c>
      <c r="K4">
        <v>1</v>
      </c>
      <c r="L4" t="s">
        <v>41</v>
      </c>
      <c r="M4" t="s">
        <v>488</v>
      </c>
      <c r="N4">
        <v>2</v>
      </c>
      <c r="O4" t="s">
        <v>579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>
        <v>0</v>
      </c>
      <c r="W4" t="s">
        <v>48</v>
      </c>
      <c r="X4" t="s">
        <v>48</v>
      </c>
      <c r="Y4">
        <v>0</v>
      </c>
      <c r="Z4">
        <v>48</v>
      </c>
      <c r="AA4">
        <v>1</v>
      </c>
      <c r="AB4">
        <v>0</v>
      </c>
      <c r="AC4">
        <v>0</v>
      </c>
      <c r="AD4">
        <v>0</v>
      </c>
      <c r="AE4">
        <v>1</v>
      </c>
      <c r="AF4">
        <v>1.2E-2</v>
      </c>
      <c r="AG4">
        <v>2.1999999999999999E-2</v>
      </c>
      <c r="AH4">
        <v>0.26100000000000001</v>
      </c>
      <c r="AI4">
        <v>4.0010000000000003</v>
      </c>
      <c r="AJ4">
        <v>10.036</v>
      </c>
      <c r="AK4">
        <v>18.898</v>
      </c>
    </row>
    <row r="5" spans="1:37" x14ac:dyDescent="0.35">
      <c r="A5">
        <v>202</v>
      </c>
      <c r="B5">
        <v>202</v>
      </c>
      <c r="C5" t="s">
        <v>38</v>
      </c>
      <c r="D5">
        <v>1</v>
      </c>
      <c r="E5" t="s">
        <v>585</v>
      </c>
      <c r="F5">
        <v>1</v>
      </c>
      <c r="G5">
        <v>1</v>
      </c>
      <c r="H5">
        <v>1</v>
      </c>
      <c r="I5">
        <v>4</v>
      </c>
      <c r="J5">
        <v>27</v>
      </c>
      <c r="K5">
        <v>1</v>
      </c>
      <c r="L5" t="s">
        <v>205</v>
      </c>
      <c r="M5" t="s">
        <v>530</v>
      </c>
      <c r="N5">
        <v>6</v>
      </c>
      <c r="O5" t="s">
        <v>581</v>
      </c>
      <c r="P5" t="s">
        <v>202</v>
      </c>
      <c r="Q5" t="s">
        <v>206</v>
      </c>
      <c r="R5" t="s">
        <v>202</v>
      </c>
      <c r="S5" t="s">
        <v>81</v>
      </c>
      <c r="T5" t="s">
        <v>207</v>
      </c>
      <c r="U5" t="s">
        <v>48</v>
      </c>
      <c r="V5">
        <v>0</v>
      </c>
      <c r="W5" t="s">
        <v>48</v>
      </c>
      <c r="X5" t="s">
        <v>48</v>
      </c>
      <c r="Y5">
        <v>0</v>
      </c>
      <c r="Z5">
        <v>48</v>
      </c>
      <c r="AA5">
        <v>1</v>
      </c>
      <c r="AB5">
        <v>0</v>
      </c>
      <c r="AC5">
        <v>0</v>
      </c>
      <c r="AD5">
        <v>0</v>
      </c>
      <c r="AE5">
        <v>1</v>
      </c>
      <c r="AF5">
        <v>3.0000000000000001E-3</v>
      </c>
      <c r="AG5">
        <v>1.0999999999999999E-2</v>
      </c>
      <c r="AH5">
        <v>0.25</v>
      </c>
      <c r="AI5">
        <v>4.0010000000000003</v>
      </c>
      <c r="AJ5">
        <v>14.037000000000001</v>
      </c>
      <c r="AK5">
        <v>22.9</v>
      </c>
    </row>
    <row r="6" spans="1:37" x14ac:dyDescent="0.35">
      <c r="A6">
        <v>202</v>
      </c>
      <c r="B6">
        <v>202</v>
      </c>
      <c r="C6" t="s">
        <v>38</v>
      </c>
      <c r="D6">
        <v>1</v>
      </c>
      <c r="E6" t="s">
        <v>585</v>
      </c>
      <c r="F6">
        <v>1</v>
      </c>
      <c r="G6">
        <v>1</v>
      </c>
      <c r="H6">
        <v>1</v>
      </c>
      <c r="I6">
        <v>5</v>
      </c>
      <c r="J6">
        <v>0</v>
      </c>
      <c r="K6">
        <v>1</v>
      </c>
      <c r="L6" t="s">
        <v>48</v>
      </c>
      <c r="M6" t="s">
        <v>449</v>
      </c>
      <c r="N6">
        <v>7</v>
      </c>
      <c r="O6" t="s">
        <v>413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>
        <v>0</v>
      </c>
      <c r="W6" t="s">
        <v>48</v>
      </c>
      <c r="X6" t="s">
        <v>48</v>
      </c>
      <c r="Y6">
        <v>0</v>
      </c>
      <c r="Z6">
        <v>48</v>
      </c>
      <c r="AA6">
        <v>0</v>
      </c>
      <c r="AB6">
        <v>0</v>
      </c>
      <c r="AC6">
        <v>0</v>
      </c>
      <c r="AD6">
        <v>0</v>
      </c>
      <c r="AE6">
        <v>1</v>
      </c>
      <c r="AF6">
        <v>2E-3</v>
      </c>
      <c r="AG6">
        <v>1.2E-2</v>
      </c>
      <c r="AH6">
        <v>0.26900000000000002</v>
      </c>
      <c r="AI6">
        <v>3.0009999999999999</v>
      </c>
      <c r="AJ6">
        <v>17.038</v>
      </c>
      <c r="AK6">
        <v>25.901</v>
      </c>
    </row>
    <row r="7" spans="1:37" x14ac:dyDescent="0.35">
      <c r="A7">
        <v>202</v>
      </c>
      <c r="B7">
        <v>202</v>
      </c>
      <c r="C7" t="s">
        <v>38</v>
      </c>
      <c r="D7">
        <v>1</v>
      </c>
      <c r="E7" t="s">
        <v>585</v>
      </c>
      <c r="F7">
        <v>1</v>
      </c>
      <c r="G7">
        <v>1</v>
      </c>
      <c r="H7">
        <v>1</v>
      </c>
      <c r="I7">
        <v>6</v>
      </c>
      <c r="J7">
        <v>48</v>
      </c>
      <c r="K7">
        <v>2</v>
      </c>
      <c r="L7" t="s">
        <v>49</v>
      </c>
      <c r="M7" t="s">
        <v>496</v>
      </c>
      <c r="N7">
        <v>2</v>
      </c>
      <c r="O7" t="s">
        <v>579</v>
      </c>
      <c r="P7" t="s">
        <v>50</v>
      </c>
      <c r="Q7" t="s">
        <v>51</v>
      </c>
      <c r="R7" t="s">
        <v>52</v>
      </c>
      <c r="S7" t="s">
        <v>53</v>
      </c>
      <c r="T7" t="s">
        <v>54</v>
      </c>
      <c r="U7" t="s">
        <v>48</v>
      </c>
      <c r="V7">
        <v>0</v>
      </c>
      <c r="W7" t="s">
        <v>48</v>
      </c>
      <c r="X7" t="s">
        <v>48</v>
      </c>
      <c r="Y7">
        <v>0</v>
      </c>
      <c r="Z7">
        <v>48</v>
      </c>
      <c r="AA7">
        <v>1</v>
      </c>
      <c r="AB7">
        <v>0</v>
      </c>
      <c r="AC7">
        <v>0</v>
      </c>
      <c r="AD7">
        <v>0</v>
      </c>
      <c r="AE7">
        <v>1</v>
      </c>
      <c r="AF7">
        <v>2.3E-2</v>
      </c>
      <c r="AG7">
        <v>3.1E-2</v>
      </c>
      <c r="AH7">
        <v>0.23799999999999999</v>
      </c>
      <c r="AI7">
        <v>4.0179999999999998</v>
      </c>
      <c r="AJ7">
        <v>21.056000000000001</v>
      </c>
      <c r="AK7">
        <v>29.917999999999999</v>
      </c>
    </row>
    <row r="8" spans="1:37" x14ac:dyDescent="0.35">
      <c r="A8">
        <v>202</v>
      </c>
      <c r="B8">
        <v>202</v>
      </c>
      <c r="C8" t="s">
        <v>38</v>
      </c>
      <c r="D8">
        <v>1</v>
      </c>
      <c r="E8" t="s">
        <v>585</v>
      </c>
      <c r="F8">
        <v>1</v>
      </c>
      <c r="G8">
        <v>1</v>
      </c>
      <c r="H8">
        <v>1</v>
      </c>
      <c r="I8">
        <v>7</v>
      </c>
      <c r="J8">
        <v>34</v>
      </c>
      <c r="K8">
        <v>1</v>
      </c>
      <c r="L8" t="s">
        <v>208</v>
      </c>
      <c r="M8" t="s">
        <v>509</v>
      </c>
      <c r="N8">
        <v>6</v>
      </c>
      <c r="O8" t="s">
        <v>581</v>
      </c>
      <c r="P8" t="s">
        <v>202</v>
      </c>
      <c r="Q8" t="s">
        <v>209</v>
      </c>
      <c r="R8" t="s">
        <v>202</v>
      </c>
      <c r="S8" t="s">
        <v>63</v>
      </c>
      <c r="T8" t="s">
        <v>210</v>
      </c>
      <c r="U8" t="s">
        <v>48</v>
      </c>
      <c r="V8">
        <v>0</v>
      </c>
      <c r="W8" t="s">
        <v>48</v>
      </c>
      <c r="X8" t="s">
        <v>48</v>
      </c>
      <c r="Y8">
        <v>0</v>
      </c>
      <c r="Z8">
        <v>48</v>
      </c>
      <c r="AA8">
        <v>1</v>
      </c>
      <c r="AB8">
        <v>0</v>
      </c>
      <c r="AC8">
        <v>0</v>
      </c>
      <c r="AD8">
        <v>0</v>
      </c>
      <c r="AE8">
        <v>1</v>
      </c>
      <c r="AF8">
        <v>2.3E-2</v>
      </c>
      <c r="AG8">
        <v>3.2000000000000001E-2</v>
      </c>
      <c r="AH8">
        <v>0.219</v>
      </c>
      <c r="AI8">
        <v>4.0010000000000003</v>
      </c>
      <c r="AJ8">
        <v>25.056999999999999</v>
      </c>
      <c r="AK8">
        <v>33.92</v>
      </c>
    </row>
    <row r="9" spans="1:37" x14ac:dyDescent="0.35">
      <c r="A9">
        <v>202</v>
      </c>
      <c r="B9">
        <v>202</v>
      </c>
      <c r="C9" t="s">
        <v>38</v>
      </c>
      <c r="D9">
        <v>1</v>
      </c>
      <c r="E9" t="s">
        <v>585</v>
      </c>
      <c r="F9">
        <v>1</v>
      </c>
      <c r="G9">
        <v>1</v>
      </c>
      <c r="H9">
        <v>1</v>
      </c>
      <c r="I9">
        <v>8</v>
      </c>
      <c r="J9">
        <v>0</v>
      </c>
      <c r="K9">
        <v>1</v>
      </c>
      <c r="L9" t="s">
        <v>48</v>
      </c>
      <c r="M9" t="s">
        <v>48</v>
      </c>
      <c r="N9">
        <v>8</v>
      </c>
      <c r="O9" t="s">
        <v>416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>
        <v>0</v>
      </c>
      <c r="W9" t="s">
        <v>48</v>
      </c>
      <c r="X9" t="s">
        <v>48</v>
      </c>
      <c r="Y9">
        <v>0</v>
      </c>
      <c r="Z9">
        <v>48</v>
      </c>
      <c r="AA9">
        <v>0</v>
      </c>
      <c r="AB9">
        <v>0</v>
      </c>
      <c r="AC9">
        <v>0</v>
      </c>
      <c r="AD9">
        <v>0</v>
      </c>
      <c r="AE9">
        <v>1</v>
      </c>
      <c r="AF9">
        <v>1.2999999999999999E-2</v>
      </c>
      <c r="AG9">
        <v>1.7000000000000001E-2</v>
      </c>
      <c r="AH9">
        <v>0.23300000000000001</v>
      </c>
      <c r="AI9">
        <v>3.0179999999999998</v>
      </c>
      <c r="AJ9">
        <v>28.074999999999999</v>
      </c>
      <c r="AK9">
        <v>36.936999999999998</v>
      </c>
    </row>
    <row r="10" spans="1:37" x14ac:dyDescent="0.35">
      <c r="A10">
        <v>202</v>
      </c>
      <c r="B10">
        <v>202</v>
      </c>
      <c r="C10" t="s">
        <v>38</v>
      </c>
      <c r="D10">
        <v>1</v>
      </c>
      <c r="E10" t="s">
        <v>585</v>
      </c>
      <c r="F10">
        <v>1</v>
      </c>
      <c r="G10">
        <v>1</v>
      </c>
      <c r="H10">
        <v>1</v>
      </c>
      <c r="I10">
        <v>9</v>
      </c>
      <c r="J10">
        <v>32</v>
      </c>
      <c r="K10">
        <v>1</v>
      </c>
      <c r="L10" t="s">
        <v>211</v>
      </c>
      <c r="M10" t="s">
        <v>493</v>
      </c>
      <c r="N10">
        <v>6</v>
      </c>
      <c r="O10" t="s">
        <v>581</v>
      </c>
      <c r="P10" t="s">
        <v>202</v>
      </c>
      <c r="Q10" t="s">
        <v>212</v>
      </c>
      <c r="R10" t="s">
        <v>202</v>
      </c>
      <c r="S10" t="s">
        <v>53</v>
      </c>
      <c r="T10" t="s">
        <v>213</v>
      </c>
      <c r="U10" t="s">
        <v>48</v>
      </c>
      <c r="V10">
        <v>0</v>
      </c>
      <c r="W10" t="s">
        <v>48</v>
      </c>
      <c r="X10" t="s">
        <v>48</v>
      </c>
      <c r="Y10">
        <v>0</v>
      </c>
      <c r="Z10">
        <v>48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2E-3</v>
      </c>
      <c r="AG10">
        <v>2E-3</v>
      </c>
      <c r="AH10">
        <v>0.221</v>
      </c>
      <c r="AI10">
        <v>4.0010000000000003</v>
      </c>
      <c r="AJ10">
        <v>32.076000000000001</v>
      </c>
      <c r="AK10">
        <v>40.938000000000002</v>
      </c>
    </row>
    <row r="11" spans="1:37" x14ac:dyDescent="0.35">
      <c r="A11">
        <v>202</v>
      </c>
      <c r="B11">
        <v>202</v>
      </c>
      <c r="C11" t="s">
        <v>38</v>
      </c>
      <c r="D11">
        <v>1</v>
      </c>
      <c r="E11" t="s">
        <v>585</v>
      </c>
      <c r="F11">
        <v>1</v>
      </c>
      <c r="G11">
        <v>1</v>
      </c>
      <c r="H11">
        <v>1</v>
      </c>
      <c r="I11">
        <v>10</v>
      </c>
      <c r="J11">
        <v>0</v>
      </c>
      <c r="K11">
        <v>1</v>
      </c>
      <c r="L11" t="s">
        <v>48</v>
      </c>
      <c r="M11" t="s">
        <v>48</v>
      </c>
      <c r="N11">
        <v>8</v>
      </c>
      <c r="O11" t="s">
        <v>416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>
        <v>0</v>
      </c>
      <c r="W11" t="s">
        <v>48</v>
      </c>
      <c r="X11" t="s">
        <v>48</v>
      </c>
      <c r="Y11">
        <v>0</v>
      </c>
      <c r="Z11">
        <v>48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2E-3</v>
      </c>
      <c r="AG11">
        <v>5.0000000000000001E-3</v>
      </c>
      <c r="AH11">
        <v>0.217</v>
      </c>
      <c r="AI11">
        <v>3.0009999999999999</v>
      </c>
      <c r="AJ11">
        <v>35.078000000000003</v>
      </c>
      <c r="AK11">
        <v>43.94</v>
      </c>
    </row>
    <row r="12" spans="1:37" x14ac:dyDescent="0.35">
      <c r="A12">
        <v>202</v>
      </c>
      <c r="B12">
        <v>202</v>
      </c>
      <c r="C12" t="s">
        <v>38</v>
      </c>
      <c r="D12">
        <v>1</v>
      </c>
      <c r="E12" t="s">
        <v>585</v>
      </c>
      <c r="F12">
        <v>1</v>
      </c>
      <c r="G12">
        <v>1</v>
      </c>
      <c r="H12">
        <v>1</v>
      </c>
      <c r="I12">
        <v>11</v>
      </c>
      <c r="J12">
        <v>0</v>
      </c>
      <c r="K12">
        <v>1</v>
      </c>
      <c r="L12" t="s">
        <v>48</v>
      </c>
      <c r="M12" t="s">
        <v>454</v>
      </c>
      <c r="N12">
        <v>7</v>
      </c>
      <c r="O12" t="s">
        <v>413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>
        <v>0</v>
      </c>
      <c r="W12" t="s">
        <v>48</v>
      </c>
      <c r="X12" t="s">
        <v>48</v>
      </c>
      <c r="Y12">
        <v>0</v>
      </c>
      <c r="Z12">
        <v>48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1.0999999999999999E-2</v>
      </c>
      <c r="AG12">
        <v>2.1000000000000001E-2</v>
      </c>
      <c r="AH12">
        <v>0.22800000000000001</v>
      </c>
      <c r="AI12">
        <v>3</v>
      </c>
      <c r="AJ12">
        <v>38.078000000000003</v>
      </c>
      <c r="AK12">
        <v>46.94</v>
      </c>
    </row>
    <row r="13" spans="1:37" x14ac:dyDescent="0.35">
      <c r="A13">
        <v>202</v>
      </c>
      <c r="B13">
        <v>202</v>
      </c>
      <c r="C13" t="s">
        <v>38</v>
      </c>
      <c r="D13">
        <v>1</v>
      </c>
      <c r="E13" t="s">
        <v>585</v>
      </c>
      <c r="F13">
        <v>1</v>
      </c>
      <c r="G13">
        <v>1</v>
      </c>
      <c r="H13">
        <v>1</v>
      </c>
      <c r="I13">
        <v>12</v>
      </c>
      <c r="J13">
        <v>0</v>
      </c>
      <c r="K13">
        <v>1</v>
      </c>
      <c r="L13" t="s">
        <v>48</v>
      </c>
      <c r="M13" t="s">
        <v>455</v>
      </c>
      <c r="N13">
        <v>7</v>
      </c>
      <c r="O13" t="s">
        <v>413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>
        <v>0</v>
      </c>
      <c r="W13" t="s">
        <v>48</v>
      </c>
      <c r="X13" t="s">
        <v>48</v>
      </c>
      <c r="Y13">
        <v>0</v>
      </c>
      <c r="Z13">
        <v>48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1E-3</v>
      </c>
      <c r="AG13">
        <v>1.0999999999999999E-2</v>
      </c>
      <c r="AH13">
        <v>0.247</v>
      </c>
      <c r="AI13">
        <v>3.0009999999999999</v>
      </c>
      <c r="AJ13">
        <v>41.079000000000001</v>
      </c>
      <c r="AK13">
        <v>49.941000000000003</v>
      </c>
    </row>
    <row r="14" spans="1:37" x14ac:dyDescent="0.35">
      <c r="A14">
        <v>202</v>
      </c>
      <c r="B14">
        <v>202</v>
      </c>
      <c r="C14" t="s">
        <v>38</v>
      </c>
      <c r="D14">
        <v>1</v>
      </c>
      <c r="E14" t="s">
        <v>585</v>
      </c>
      <c r="F14">
        <v>1</v>
      </c>
      <c r="G14">
        <v>1</v>
      </c>
      <c r="H14">
        <v>1</v>
      </c>
      <c r="I14">
        <v>13</v>
      </c>
      <c r="J14">
        <v>49</v>
      </c>
      <c r="K14">
        <v>2</v>
      </c>
      <c r="L14" t="s">
        <v>129</v>
      </c>
      <c r="M14" t="s">
        <v>485</v>
      </c>
      <c r="N14">
        <v>3</v>
      </c>
      <c r="O14" t="s">
        <v>583</v>
      </c>
      <c r="P14" t="s">
        <v>130</v>
      </c>
      <c r="Q14" t="s">
        <v>131</v>
      </c>
      <c r="R14" t="s">
        <v>132</v>
      </c>
      <c r="S14" t="s">
        <v>81</v>
      </c>
      <c r="T14" t="s">
        <v>133</v>
      </c>
      <c r="U14" t="s">
        <v>48</v>
      </c>
      <c r="V14">
        <v>0</v>
      </c>
      <c r="W14" t="s">
        <v>48</v>
      </c>
      <c r="X14" t="s">
        <v>48</v>
      </c>
      <c r="Y14">
        <v>0</v>
      </c>
      <c r="Z14">
        <v>48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5.0000000000000001E-3</v>
      </c>
      <c r="AG14">
        <v>1.0999999999999999E-2</v>
      </c>
      <c r="AH14">
        <v>0.58799999999999997</v>
      </c>
      <c r="AI14">
        <v>3.0009999999999999</v>
      </c>
      <c r="AJ14">
        <v>44.08</v>
      </c>
      <c r="AK14">
        <v>52.942</v>
      </c>
    </row>
    <row r="15" spans="1:37" x14ac:dyDescent="0.35">
      <c r="A15">
        <v>202</v>
      </c>
      <c r="B15">
        <v>202</v>
      </c>
      <c r="C15" t="s">
        <v>38</v>
      </c>
      <c r="D15">
        <v>1</v>
      </c>
      <c r="E15" t="s">
        <v>585</v>
      </c>
      <c r="F15">
        <v>1</v>
      </c>
      <c r="G15">
        <v>1</v>
      </c>
      <c r="H15">
        <v>1</v>
      </c>
      <c r="I15">
        <v>14</v>
      </c>
      <c r="J15">
        <v>0</v>
      </c>
      <c r="K15">
        <v>1</v>
      </c>
      <c r="L15" t="s">
        <v>48</v>
      </c>
      <c r="M15" t="s">
        <v>48</v>
      </c>
      <c r="N15">
        <v>8</v>
      </c>
      <c r="O15" t="s">
        <v>416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>
        <v>0</v>
      </c>
      <c r="W15" t="s">
        <v>48</v>
      </c>
      <c r="X15" t="s">
        <v>48</v>
      </c>
      <c r="Y15">
        <v>0</v>
      </c>
      <c r="Z15">
        <v>48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1.0999999999999999E-2</v>
      </c>
      <c r="AG15">
        <v>0.02</v>
      </c>
      <c r="AH15">
        <v>0.217</v>
      </c>
      <c r="AI15">
        <v>3.0009999999999999</v>
      </c>
      <c r="AJ15">
        <v>47.081000000000003</v>
      </c>
      <c r="AK15">
        <v>55.942999999999998</v>
      </c>
    </row>
    <row r="16" spans="1:37" x14ac:dyDescent="0.35">
      <c r="A16">
        <v>202</v>
      </c>
      <c r="B16">
        <v>202</v>
      </c>
      <c r="C16" t="s">
        <v>38</v>
      </c>
      <c r="D16">
        <v>1</v>
      </c>
      <c r="E16" t="s">
        <v>585</v>
      </c>
      <c r="F16">
        <v>1</v>
      </c>
      <c r="G16">
        <v>1</v>
      </c>
      <c r="H16">
        <v>1</v>
      </c>
      <c r="I16">
        <v>15</v>
      </c>
      <c r="J16">
        <v>29</v>
      </c>
      <c r="K16">
        <v>1</v>
      </c>
      <c r="L16" t="s">
        <v>214</v>
      </c>
      <c r="M16" t="s">
        <v>505</v>
      </c>
      <c r="N16">
        <v>5</v>
      </c>
      <c r="O16" t="s">
        <v>577</v>
      </c>
      <c r="P16" t="s">
        <v>202</v>
      </c>
      <c r="Q16" t="s">
        <v>215</v>
      </c>
      <c r="R16" t="s">
        <v>202</v>
      </c>
      <c r="S16" t="s">
        <v>63</v>
      </c>
      <c r="T16" t="s">
        <v>216</v>
      </c>
      <c r="U16" t="s">
        <v>48</v>
      </c>
      <c r="V16">
        <v>0</v>
      </c>
      <c r="W16" t="s">
        <v>48</v>
      </c>
      <c r="X16" t="s">
        <v>48</v>
      </c>
      <c r="Y16">
        <v>0</v>
      </c>
      <c r="Z16">
        <v>48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1E-3</v>
      </c>
      <c r="AG16">
        <v>0.01</v>
      </c>
      <c r="AH16">
        <v>0.23499999999999999</v>
      </c>
      <c r="AI16">
        <v>3.0009999999999999</v>
      </c>
      <c r="AJ16">
        <v>50.082000000000001</v>
      </c>
      <c r="AK16">
        <v>58.944000000000003</v>
      </c>
    </row>
    <row r="17" spans="1:37" x14ac:dyDescent="0.35">
      <c r="A17">
        <v>202</v>
      </c>
      <c r="B17">
        <v>202</v>
      </c>
      <c r="C17" t="s">
        <v>38</v>
      </c>
      <c r="D17">
        <v>1</v>
      </c>
      <c r="E17" t="s">
        <v>585</v>
      </c>
      <c r="F17">
        <v>1</v>
      </c>
      <c r="G17">
        <v>1</v>
      </c>
      <c r="H17">
        <v>1</v>
      </c>
      <c r="I17">
        <v>16</v>
      </c>
      <c r="J17">
        <v>70</v>
      </c>
      <c r="K17">
        <v>2</v>
      </c>
      <c r="L17" t="s">
        <v>217</v>
      </c>
      <c r="M17" t="s">
        <v>538</v>
      </c>
      <c r="N17">
        <v>6</v>
      </c>
      <c r="O17" t="s">
        <v>581</v>
      </c>
      <c r="P17" t="s">
        <v>202</v>
      </c>
      <c r="Q17" t="s">
        <v>218</v>
      </c>
      <c r="R17" t="s">
        <v>202</v>
      </c>
      <c r="S17" t="s">
        <v>53</v>
      </c>
      <c r="T17" t="s">
        <v>219</v>
      </c>
      <c r="U17" t="s">
        <v>48</v>
      </c>
      <c r="V17">
        <v>0</v>
      </c>
      <c r="W17" t="s">
        <v>48</v>
      </c>
      <c r="X17" t="s">
        <v>48</v>
      </c>
      <c r="Y17">
        <v>0</v>
      </c>
      <c r="Z17">
        <v>48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1.4999999999999999E-2</v>
      </c>
      <c r="AG17">
        <v>2.1000000000000001E-2</v>
      </c>
      <c r="AH17">
        <v>0.40400000000000003</v>
      </c>
      <c r="AI17">
        <v>4.0010000000000003</v>
      </c>
      <c r="AJ17">
        <v>54.082999999999998</v>
      </c>
      <c r="AK17">
        <v>62.945</v>
      </c>
    </row>
    <row r="18" spans="1:37" x14ac:dyDescent="0.35">
      <c r="A18">
        <v>202</v>
      </c>
      <c r="B18">
        <v>202</v>
      </c>
      <c r="C18" t="s">
        <v>38</v>
      </c>
      <c r="D18">
        <v>1</v>
      </c>
      <c r="E18" t="s">
        <v>585</v>
      </c>
      <c r="F18">
        <v>1</v>
      </c>
      <c r="G18">
        <v>1</v>
      </c>
      <c r="H18">
        <v>1</v>
      </c>
      <c r="I18">
        <v>17</v>
      </c>
      <c r="J18">
        <v>25</v>
      </c>
      <c r="K18">
        <v>1</v>
      </c>
      <c r="L18" t="s">
        <v>220</v>
      </c>
      <c r="M18" t="s">
        <v>484</v>
      </c>
      <c r="N18">
        <v>5</v>
      </c>
      <c r="O18" t="s">
        <v>577</v>
      </c>
      <c r="P18" t="s">
        <v>202</v>
      </c>
      <c r="Q18" t="s">
        <v>221</v>
      </c>
      <c r="R18" t="s">
        <v>202</v>
      </c>
      <c r="S18" t="s">
        <v>46</v>
      </c>
      <c r="T18" t="s">
        <v>222</v>
      </c>
      <c r="U18" t="s">
        <v>48</v>
      </c>
      <c r="V18">
        <v>0</v>
      </c>
      <c r="W18" t="s">
        <v>48</v>
      </c>
      <c r="X18" t="s">
        <v>48</v>
      </c>
      <c r="Y18">
        <v>0</v>
      </c>
      <c r="Z18">
        <v>48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1E-3</v>
      </c>
      <c r="AG18">
        <v>1.0999999999999999E-2</v>
      </c>
      <c r="AH18">
        <v>0.23400000000000001</v>
      </c>
      <c r="AI18">
        <v>3.0009999999999999</v>
      </c>
      <c r="AJ18">
        <v>57.084000000000003</v>
      </c>
      <c r="AK18">
        <v>65.945999999999998</v>
      </c>
    </row>
    <row r="19" spans="1:37" x14ac:dyDescent="0.35">
      <c r="A19">
        <v>202</v>
      </c>
      <c r="B19">
        <v>202</v>
      </c>
      <c r="C19" t="s">
        <v>38</v>
      </c>
      <c r="D19">
        <v>1</v>
      </c>
      <c r="E19" t="s">
        <v>585</v>
      </c>
      <c r="F19">
        <v>1</v>
      </c>
      <c r="G19">
        <v>1</v>
      </c>
      <c r="H19">
        <v>1</v>
      </c>
      <c r="I19">
        <v>18</v>
      </c>
      <c r="J19">
        <v>0</v>
      </c>
      <c r="K19">
        <v>1</v>
      </c>
      <c r="L19" t="s">
        <v>48</v>
      </c>
      <c r="M19" t="s">
        <v>465</v>
      </c>
      <c r="N19">
        <v>7</v>
      </c>
      <c r="O19" t="s">
        <v>413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>
        <v>0</v>
      </c>
      <c r="W19" t="s">
        <v>48</v>
      </c>
      <c r="X19" t="s">
        <v>48</v>
      </c>
      <c r="Y19">
        <v>0</v>
      </c>
      <c r="Z19">
        <v>48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1E-3</v>
      </c>
      <c r="AG19">
        <v>1.0999999999999999E-2</v>
      </c>
      <c r="AH19">
        <v>0.23200000000000001</v>
      </c>
      <c r="AI19">
        <v>3.0009999999999999</v>
      </c>
      <c r="AJ19">
        <v>60.085000000000001</v>
      </c>
      <c r="AK19">
        <v>68.947000000000003</v>
      </c>
    </row>
    <row r="20" spans="1:37" x14ac:dyDescent="0.35">
      <c r="A20">
        <v>202</v>
      </c>
      <c r="B20">
        <v>202</v>
      </c>
      <c r="C20" t="s">
        <v>38</v>
      </c>
      <c r="D20">
        <v>1</v>
      </c>
      <c r="E20" t="s">
        <v>585</v>
      </c>
      <c r="F20">
        <v>1</v>
      </c>
      <c r="G20">
        <v>1</v>
      </c>
      <c r="H20">
        <v>1</v>
      </c>
      <c r="I20">
        <v>19</v>
      </c>
      <c r="J20">
        <v>0</v>
      </c>
      <c r="K20">
        <v>1</v>
      </c>
      <c r="L20" t="s">
        <v>48</v>
      </c>
      <c r="M20" t="s">
        <v>445</v>
      </c>
      <c r="N20">
        <v>7</v>
      </c>
      <c r="O20" t="s">
        <v>413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>
        <v>0</v>
      </c>
      <c r="W20" t="s">
        <v>48</v>
      </c>
      <c r="X20" t="s">
        <v>48</v>
      </c>
      <c r="Y20">
        <v>0</v>
      </c>
      <c r="Z20">
        <v>48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2E-3</v>
      </c>
      <c r="AG20">
        <v>1.0999999999999999E-2</v>
      </c>
      <c r="AH20">
        <v>0.23100000000000001</v>
      </c>
      <c r="AI20">
        <v>3.0009999999999999</v>
      </c>
      <c r="AJ20">
        <v>63.085999999999999</v>
      </c>
      <c r="AK20">
        <v>71.947999999999993</v>
      </c>
    </row>
    <row r="21" spans="1:37" x14ac:dyDescent="0.35">
      <c r="A21">
        <v>202</v>
      </c>
      <c r="B21">
        <v>202</v>
      </c>
      <c r="C21" t="s">
        <v>38</v>
      </c>
      <c r="D21">
        <v>1</v>
      </c>
      <c r="E21" t="s">
        <v>585</v>
      </c>
      <c r="F21">
        <v>1</v>
      </c>
      <c r="G21">
        <v>1</v>
      </c>
      <c r="H21">
        <v>1</v>
      </c>
      <c r="I21">
        <v>20</v>
      </c>
      <c r="J21">
        <v>19</v>
      </c>
      <c r="K21">
        <v>1</v>
      </c>
      <c r="L21" t="s">
        <v>134</v>
      </c>
      <c r="M21" t="s">
        <v>498</v>
      </c>
      <c r="N21">
        <v>4</v>
      </c>
      <c r="O21" t="s">
        <v>582</v>
      </c>
      <c r="P21" t="s">
        <v>135</v>
      </c>
      <c r="Q21" t="s">
        <v>136</v>
      </c>
      <c r="R21" t="s">
        <v>127</v>
      </c>
      <c r="S21" t="s">
        <v>46</v>
      </c>
      <c r="T21" t="s">
        <v>137</v>
      </c>
      <c r="U21" t="s">
        <v>48</v>
      </c>
      <c r="V21">
        <v>0</v>
      </c>
      <c r="W21" t="s">
        <v>48</v>
      </c>
      <c r="X21" t="s">
        <v>48</v>
      </c>
      <c r="Y21">
        <v>0</v>
      </c>
      <c r="Z21">
        <v>48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1.0999999999999999E-2</v>
      </c>
      <c r="AG21">
        <v>2.1000000000000001E-2</v>
      </c>
      <c r="AH21">
        <v>0.221</v>
      </c>
      <c r="AI21">
        <v>4.0010000000000003</v>
      </c>
      <c r="AJ21">
        <v>67.087000000000003</v>
      </c>
      <c r="AK21">
        <v>75.948999999999998</v>
      </c>
    </row>
    <row r="22" spans="1:37" x14ac:dyDescent="0.35">
      <c r="A22">
        <v>202</v>
      </c>
      <c r="B22">
        <v>202</v>
      </c>
      <c r="C22" t="s">
        <v>38</v>
      </c>
      <c r="D22">
        <v>1</v>
      </c>
      <c r="E22" t="s">
        <v>585</v>
      </c>
      <c r="F22">
        <v>1</v>
      </c>
      <c r="G22">
        <v>1</v>
      </c>
      <c r="H22">
        <v>1</v>
      </c>
      <c r="I22">
        <v>21</v>
      </c>
      <c r="J22">
        <v>0</v>
      </c>
      <c r="K22">
        <v>1</v>
      </c>
      <c r="L22" t="s">
        <v>48</v>
      </c>
      <c r="M22" t="s">
        <v>444</v>
      </c>
      <c r="N22">
        <v>7</v>
      </c>
      <c r="O22" t="s">
        <v>413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>
        <v>0</v>
      </c>
      <c r="W22" t="s">
        <v>48</v>
      </c>
      <c r="X22" t="s">
        <v>48</v>
      </c>
      <c r="Y22">
        <v>0</v>
      </c>
      <c r="Z22">
        <v>48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1E-3</v>
      </c>
      <c r="AG22">
        <v>1.0999999999999999E-2</v>
      </c>
      <c r="AH22">
        <v>0.24</v>
      </c>
      <c r="AI22">
        <v>3.0009999999999999</v>
      </c>
      <c r="AJ22">
        <v>70.087999999999994</v>
      </c>
      <c r="AK22">
        <v>78.95</v>
      </c>
    </row>
    <row r="23" spans="1:37" x14ac:dyDescent="0.35">
      <c r="A23">
        <v>202</v>
      </c>
      <c r="B23">
        <v>202</v>
      </c>
      <c r="C23" t="s">
        <v>38</v>
      </c>
      <c r="D23">
        <v>1</v>
      </c>
      <c r="E23" t="s">
        <v>585</v>
      </c>
      <c r="F23">
        <v>1</v>
      </c>
      <c r="G23">
        <v>1</v>
      </c>
      <c r="H23">
        <v>1</v>
      </c>
      <c r="I23">
        <v>22</v>
      </c>
      <c r="J23">
        <v>63</v>
      </c>
      <c r="K23">
        <v>2</v>
      </c>
      <c r="L23" t="s">
        <v>223</v>
      </c>
      <c r="M23" t="s">
        <v>504</v>
      </c>
      <c r="N23">
        <v>5</v>
      </c>
      <c r="O23" t="s">
        <v>577</v>
      </c>
      <c r="P23" t="s">
        <v>202</v>
      </c>
      <c r="Q23" t="s">
        <v>224</v>
      </c>
      <c r="R23" t="s">
        <v>202</v>
      </c>
      <c r="S23" t="s">
        <v>46</v>
      </c>
      <c r="T23" t="s">
        <v>225</v>
      </c>
      <c r="U23" t="s">
        <v>48</v>
      </c>
      <c r="V23">
        <v>0</v>
      </c>
      <c r="W23" t="s">
        <v>48</v>
      </c>
      <c r="X23" t="s">
        <v>48</v>
      </c>
      <c r="Y23">
        <v>0</v>
      </c>
      <c r="Z23">
        <v>48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2E-3</v>
      </c>
      <c r="AG23">
        <v>1.0999999999999999E-2</v>
      </c>
      <c r="AH23">
        <v>0.22800000000000001</v>
      </c>
      <c r="AI23">
        <v>3.0009999999999999</v>
      </c>
      <c r="AJ23">
        <v>73.088999999999999</v>
      </c>
      <c r="AK23">
        <v>81.950999999999993</v>
      </c>
    </row>
    <row r="24" spans="1:37" x14ac:dyDescent="0.35">
      <c r="A24">
        <v>202</v>
      </c>
      <c r="B24">
        <v>202</v>
      </c>
      <c r="C24" t="s">
        <v>38</v>
      </c>
      <c r="D24">
        <v>1</v>
      </c>
      <c r="E24" t="s">
        <v>585</v>
      </c>
      <c r="F24">
        <v>1</v>
      </c>
      <c r="G24">
        <v>1</v>
      </c>
      <c r="H24">
        <v>1</v>
      </c>
      <c r="I24">
        <v>23</v>
      </c>
      <c r="J24">
        <v>55</v>
      </c>
      <c r="K24">
        <v>2</v>
      </c>
      <c r="L24" t="s">
        <v>138</v>
      </c>
      <c r="M24" t="s">
        <v>483</v>
      </c>
      <c r="N24">
        <v>3</v>
      </c>
      <c r="O24" t="s">
        <v>583</v>
      </c>
      <c r="P24" t="s">
        <v>139</v>
      </c>
      <c r="Q24" t="s">
        <v>140</v>
      </c>
      <c r="R24" t="s">
        <v>132</v>
      </c>
      <c r="S24" t="s">
        <v>81</v>
      </c>
      <c r="T24" t="s">
        <v>141</v>
      </c>
      <c r="U24" t="s">
        <v>48</v>
      </c>
      <c r="V24">
        <v>0</v>
      </c>
      <c r="W24" t="s">
        <v>48</v>
      </c>
      <c r="X24" t="s">
        <v>48</v>
      </c>
      <c r="Y24">
        <v>0</v>
      </c>
      <c r="Z24">
        <v>48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2E-3</v>
      </c>
      <c r="AG24">
        <v>1.0999999999999999E-2</v>
      </c>
      <c r="AH24">
        <v>0.23699999999999999</v>
      </c>
      <c r="AI24">
        <v>3.0009999999999999</v>
      </c>
      <c r="AJ24">
        <v>76.088999999999999</v>
      </c>
      <c r="AK24">
        <v>84.951999999999998</v>
      </c>
    </row>
    <row r="25" spans="1:37" x14ac:dyDescent="0.35">
      <c r="A25">
        <v>202</v>
      </c>
      <c r="B25">
        <v>202</v>
      </c>
      <c r="C25" t="s">
        <v>38</v>
      </c>
      <c r="D25">
        <v>1</v>
      </c>
      <c r="E25" t="s">
        <v>585</v>
      </c>
      <c r="F25">
        <v>1</v>
      </c>
      <c r="G25">
        <v>1</v>
      </c>
      <c r="H25">
        <v>1</v>
      </c>
      <c r="I25">
        <v>24</v>
      </c>
      <c r="J25">
        <v>9</v>
      </c>
      <c r="K25">
        <v>1</v>
      </c>
      <c r="L25" t="s">
        <v>55</v>
      </c>
      <c r="M25" t="s">
        <v>511</v>
      </c>
      <c r="N25">
        <v>2</v>
      </c>
      <c r="O25" t="s">
        <v>579</v>
      </c>
      <c r="P25" t="s">
        <v>56</v>
      </c>
      <c r="Q25" t="s">
        <v>57</v>
      </c>
      <c r="R25" t="s">
        <v>45</v>
      </c>
      <c r="S25" t="s">
        <v>46</v>
      </c>
      <c r="T25" t="s">
        <v>58</v>
      </c>
      <c r="U25" t="s">
        <v>48</v>
      </c>
      <c r="V25">
        <v>0</v>
      </c>
      <c r="W25" t="s">
        <v>48</v>
      </c>
      <c r="X25" t="s">
        <v>48</v>
      </c>
      <c r="Y25">
        <v>0</v>
      </c>
      <c r="Z25">
        <v>48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2E-3</v>
      </c>
      <c r="AG25">
        <v>1.0999999999999999E-2</v>
      </c>
      <c r="AH25">
        <v>0.22600000000000001</v>
      </c>
      <c r="AI25">
        <v>4.0010000000000003</v>
      </c>
      <c r="AJ25">
        <v>80.090999999999994</v>
      </c>
      <c r="AK25">
        <v>88.953000000000003</v>
      </c>
    </row>
    <row r="26" spans="1:37" x14ac:dyDescent="0.35">
      <c r="A26">
        <v>202</v>
      </c>
      <c r="B26">
        <v>202</v>
      </c>
      <c r="C26" t="s">
        <v>38</v>
      </c>
      <c r="D26">
        <v>1</v>
      </c>
      <c r="E26" t="s">
        <v>585</v>
      </c>
      <c r="F26">
        <v>1</v>
      </c>
      <c r="G26">
        <v>1</v>
      </c>
      <c r="H26">
        <v>1</v>
      </c>
      <c r="I26">
        <v>25</v>
      </c>
      <c r="J26">
        <v>54</v>
      </c>
      <c r="K26">
        <v>2</v>
      </c>
      <c r="L26" t="s">
        <v>142</v>
      </c>
      <c r="M26" t="s">
        <v>502</v>
      </c>
      <c r="N26">
        <v>4</v>
      </c>
      <c r="O26" t="s">
        <v>582</v>
      </c>
      <c r="P26" t="s">
        <v>143</v>
      </c>
      <c r="Q26" t="s">
        <v>144</v>
      </c>
      <c r="R26" t="s">
        <v>132</v>
      </c>
      <c r="S26" t="s">
        <v>81</v>
      </c>
      <c r="T26" t="s">
        <v>145</v>
      </c>
      <c r="U26" t="s">
        <v>48</v>
      </c>
      <c r="V26">
        <v>0</v>
      </c>
      <c r="W26" t="s">
        <v>48</v>
      </c>
      <c r="X26" t="s">
        <v>48</v>
      </c>
      <c r="Y26">
        <v>0</v>
      </c>
      <c r="Z26">
        <v>48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2E-3</v>
      </c>
      <c r="AG26">
        <v>1.2E-2</v>
      </c>
      <c r="AH26">
        <v>0.375</v>
      </c>
      <c r="AI26">
        <v>4.0010000000000003</v>
      </c>
      <c r="AJ26">
        <v>84.091999999999999</v>
      </c>
      <c r="AK26">
        <v>92.953999999999994</v>
      </c>
    </row>
    <row r="27" spans="1:37" x14ac:dyDescent="0.35">
      <c r="A27">
        <v>202</v>
      </c>
      <c r="B27">
        <v>202</v>
      </c>
      <c r="C27" t="s">
        <v>38</v>
      </c>
      <c r="D27">
        <v>1</v>
      </c>
      <c r="E27" t="s">
        <v>585</v>
      </c>
      <c r="F27">
        <v>1</v>
      </c>
      <c r="G27">
        <v>1</v>
      </c>
      <c r="H27">
        <v>1</v>
      </c>
      <c r="I27">
        <v>26</v>
      </c>
      <c r="J27">
        <v>5</v>
      </c>
      <c r="K27">
        <v>1</v>
      </c>
      <c r="L27" t="s">
        <v>59</v>
      </c>
      <c r="M27" t="s">
        <v>510</v>
      </c>
      <c r="N27">
        <v>1</v>
      </c>
      <c r="O27" t="s">
        <v>580</v>
      </c>
      <c r="P27" t="s">
        <v>60</v>
      </c>
      <c r="Q27" t="s">
        <v>61</v>
      </c>
      <c r="R27" t="s">
        <v>62</v>
      </c>
      <c r="S27" t="s">
        <v>63</v>
      </c>
      <c r="T27" t="s">
        <v>64</v>
      </c>
      <c r="U27" t="s">
        <v>48</v>
      </c>
      <c r="V27">
        <v>0</v>
      </c>
      <c r="W27" t="s">
        <v>48</v>
      </c>
      <c r="X27" t="s">
        <v>48</v>
      </c>
      <c r="Y27">
        <v>0</v>
      </c>
      <c r="Z27">
        <v>48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1E-3</v>
      </c>
      <c r="AG27">
        <v>2E-3</v>
      </c>
      <c r="AH27">
        <v>0.23300000000000001</v>
      </c>
      <c r="AI27">
        <v>3.0009999999999999</v>
      </c>
      <c r="AJ27">
        <v>87.093000000000004</v>
      </c>
      <c r="AK27">
        <v>95.954999999999998</v>
      </c>
    </row>
    <row r="28" spans="1:37" x14ac:dyDescent="0.35">
      <c r="A28">
        <v>202</v>
      </c>
      <c r="B28">
        <v>202</v>
      </c>
      <c r="C28" t="s">
        <v>38</v>
      </c>
      <c r="D28">
        <v>1</v>
      </c>
      <c r="E28" t="s">
        <v>585</v>
      </c>
      <c r="F28">
        <v>1</v>
      </c>
      <c r="G28">
        <v>1</v>
      </c>
      <c r="H28">
        <v>1</v>
      </c>
      <c r="I28">
        <v>27</v>
      </c>
      <c r="J28">
        <v>0</v>
      </c>
      <c r="K28">
        <v>1</v>
      </c>
      <c r="L28" t="s">
        <v>48</v>
      </c>
      <c r="M28" t="s">
        <v>48</v>
      </c>
      <c r="N28">
        <v>8</v>
      </c>
      <c r="O28" t="s">
        <v>416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>
        <v>0</v>
      </c>
      <c r="W28" t="s">
        <v>48</v>
      </c>
      <c r="X28" t="s">
        <v>48</v>
      </c>
      <c r="Y28">
        <v>0</v>
      </c>
      <c r="Z28">
        <v>48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1.0999999999999999E-2</v>
      </c>
      <c r="AG28">
        <v>1.7000000000000001E-2</v>
      </c>
      <c r="AH28">
        <v>0.217</v>
      </c>
      <c r="AI28">
        <v>3.0009999999999999</v>
      </c>
      <c r="AJ28">
        <v>90.093999999999994</v>
      </c>
      <c r="AK28">
        <v>98.956000000000003</v>
      </c>
    </row>
    <row r="29" spans="1:37" x14ac:dyDescent="0.35">
      <c r="A29">
        <v>202</v>
      </c>
      <c r="B29">
        <v>202</v>
      </c>
      <c r="C29" t="s">
        <v>38</v>
      </c>
      <c r="D29">
        <v>1</v>
      </c>
      <c r="E29" t="s">
        <v>585</v>
      </c>
      <c r="F29">
        <v>1</v>
      </c>
      <c r="G29">
        <v>1</v>
      </c>
      <c r="H29">
        <v>1</v>
      </c>
      <c r="I29">
        <v>28</v>
      </c>
      <c r="J29">
        <v>22</v>
      </c>
      <c r="K29">
        <v>1</v>
      </c>
      <c r="L29" t="s">
        <v>146</v>
      </c>
      <c r="M29" t="s">
        <v>490</v>
      </c>
      <c r="N29">
        <v>3</v>
      </c>
      <c r="O29" t="s">
        <v>583</v>
      </c>
      <c r="P29" t="s">
        <v>125</v>
      </c>
      <c r="Q29" t="s">
        <v>126</v>
      </c>
      <c r="R29" t="s">
        <v>147</v>
      </c>
      <c r="S29" t="s">
        <v>63</v>
      </c>
      <c r="T29" t="s">
        <v>148</v>
      </c>
      <c r="U29" t="s">
        <v>48</v>
      </c>
      <c r="V29">
        <v>0</v>
      </c>
      <c r="W29" t="s">
        <v>48</v>
      </c>
      <c r="X29" t="s">
        <v>48</v>
      </c>
      <c r="Y29">
        <v>0</v>
      </c>
      <c r="Z29">
        <v>48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1E-3</v>
      </c>
      <c r="AG29">
        <v>3.0000000000000001E-3</v>
      </c>
      <c r="AH29">
        <v>0.222</v>
      </c>
      <c r="AI29">
        <v>3.0009999999999999</v>
      </c>
      <c r="AJ29">
        <v>93.094999999999999</v>
      </c>
      <c r="AK29">
        <v>101.95699999999999</v>
      </c>
    </row>
    <row r="30" spans="1:37" x14ac:dyDescent="0.35">
      <c r="A30">
        <v>202</v>
      </c>
      <c r="B30">
        <v>202</v>
      </c>
      <c r="C30" t="s">
        <v>38</v>
      </c>
      <c r="D30">
        <v>1</v>
      </c>
      <c r="E30" t="s">
        <v>585</v>
      </c>
      <c r="F30">
        <v>1</v>
      </c>
      <c r="G30">
        <v>1</v>
      </c>
      <c r="H30">
        <v>1</v>
      </c>
      <c r="I30">
        <v>29</v>
      </c>
      <c r="J30">
        <v>20</v>
      </c>
      <c r="K30">
        <v>1</v>
      </c>
      <c r="L30" t="s">
        <v>149</v>
      </c>
      <c r="M30" t="s">
        <v>527</v>
      </c>
      <c r="N30">
        <v>4</v>
      </c>
      <c r="O30" t="s">
        <v>582</v>
      </c>
      <c r="P30" t="s">
        <v>135</v>
      </c>
      <c r="Q30" t="s">
        <v>136</v>
      </c>
      <c r="R30" t="s">
        <v>150</v>
      </c>
      <c r="S30" t="s">
        <v>53</v>
      </c>
      <c r="T30" t="s">
        <v>151</v>
      </c>
      <c r="U30" t="s">
        <v>48</v>
      </c>
      <c r="V30">
        <v>0</v>
      </c>
      <c r="W30" t="s">
        <v>48</v>
      </c>
      <c r="X30" t="s">
        <v>48</v>
      </c>
      <c r="Y30">
        <v>0</v>
      </c>
      <c r="Z30">
        <v>48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1E-3</v>
      </c>
      <c r="AG30">
        <v>2E-3</v>
      </c>
      <c r="AH30">
        <v>0.23100000000000001</v>
      </c>
      <c r="AI30">
        <v>4.0010000000000003</v>
      </c>
      <c r="AJ30">
        <v>97.096000000000004</v>
      </c>
      <c r="AK30">
        <v>105.958</v>
      </c>
    </row>
    <row r="31" spans="1:37" x14ac:dyDescent="0.35">
      <c r="A31">
        <v>202</v>
      </c>
      <c r="B31">
        <v>202</v>
      </c>
      <c r="C31" t="s">
        <v>38</v>
      </c>
      <c r="D31">
        <v>1</v>
      </c>
      <c r="E31" t="s">
        <v>585</v>
      </c>
      <c r="F31">
        <v>1</v>
      </c>
      <c r="G31">
        <v>1</v>
      </c>
      <c r="H31">
        <v>1</v>
      </c>
      <c r="I31">
        <v>30</v>
      </c>
      <c r="J31">
        <v>0</v>
      </c>
      <c r="K31">
        <v>1</v>
      </c>
      <c r="L31" t="s">
        <v>48</v>
      </c>
      <c r="M31" t="s">
        <v>423</v>
      </c>
      <c r="N31">
        <v>7</v>
      </c>
      <c r="O31" t="s">
        <v>413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>
        <v>0</v>
      </c>
      <c r="W31" t="s">
        <v>48</v>
      </c>
      <c r="X31" t="s">
        <v>48</v>
      </c>
      <c r="Y31">
        <v>0</v>
      </c>
      <c r="Z31">
        <v>48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8.9999999999999993E-3</v>
      </c>
      <c r="AH31">
        <v>0.24099999999999999</v>
      </c>
      <c r="AI31">
        <v>3.0009999999999999</v>
      </c>
      <c r="AJ31">
        <v>100.09699999999999</v>
      </c>
      <c r="AK31">
        <v>108.959</v>
      </c>
    </row>
    <row r="32" spans="1:37" x14ac:dyDescent="0.35">
      <c r="A32">
        <v>202</v>
      </c>
      <c r="B32">
        <v>202</v>
      </c>
      <c r="C32" t="s">
        <v>38</v>
      </c>
      <c r="D32">
        <v>1</v>
      </c>
      <c r="E32" t="s">
        <v>585</v>
      </c>
      <c r="F32">
        <v>1</v>
      </c>
      <c r="G32">
        <v>1</v>
      </c>
      <c r="H32">
        <v>1</v>
      </c>
      <c r="I32">
        <v>31</v>
      </c>
      <c r="J32">
        <v>17</v>
      </c>
      <c r="K32">
        <v>1</v>
      </c>
      <c r="L32" t="s">
        <v>152</v>
      </c>
      <c r="M32" t="s">
        <v>508</v>
      </c>
      <c r="N32">
        <v>3</v>
      </c>
      <c r="O32" t="s">
        <v>583</v>
      </c>
      <c r="P32" t="s">
        <v>153</v>
      </c>
      <c r="Q32" t="s">
        <v>154</v>
      </c>
      <c r="R32" t="s">
        <v>147</v>
      </c>
      <c r="S32" t="s">
        <v>63</v>
      </c>
      <c r="T32" t="s">
        <v>155</v>
      </c>
      <c r="U32" t="s">
        <v>48</v>
      </c>
      <c r="V32">
        <v>0</v>
      </c>
      <c r="W32" t="s">
        <v>48</v>
      </c>
      <c r="X32" t="s">
        <v>48</v>
      </c>
      <c r="Y32">
        <v>0</v>
      </c>
      <c r="Z32">
        <v>48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2.3E-2</v>
      </c>
      <c r="AG32">
        <v>3.1E-2</v>
      </c>
      <c r="AH32">
        <v>0.23899999999999999</v>
      </c>
      <c r="AI32">
        <v>3.0009999999999999</v>
      </c>
      <c r="AJ32">
        <v>103.098</v>
      </c>
      <c r="AK32">
        <v>111.96</v>
      </c>
    </row>
    <row r="33" spans="1:37" x14ac:dyDescent="0.35">
      <c r="A33">
        <v>202</v>
      </c>
      <c r="B33">
        <v>202</v>
      </c>
      <c r="C33" t="s">
        <v>38</v>
      </c>
      <c r="D33">
        <v>1</v>
      </c>
      <c r="E33" t="s">
        <v>585</v>
      </c>
      <c r="F33">
        <v>1</v>
      </c>
      <c r="G33">
        <v>1</v>
      </c>
      <c r="H33">
        <v>1</v>
      </c>
      <c r="I33">
        <v>32</v>
      </c>
      <c r="J33">
        <v>0</v>
      </c>
      <c r="K33">
        <v>1</v>
      </c>
      <c r="L33" t="s">
        <v>48</v>
      </c>
      <c r="M33" t="s">
        <v>428</v>
      </c>
      <c r="N33">
        <v>7</v>
      </c>
      <c r="O33" t="s">
        <v>413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>
        <v>0</v>
      </c>
      <c r="W33" t="s">
        <v>48</v>
      </c>
      <c r="X33" t="s">
        <v>48</v>
      </c>
      <c r="Y33">
        <v>0</v>
      </c>
      <c r="Z33">
        <v>48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1E-3</v>
      </c>
      <c r="AG33">
        <v>8.9999999999999993E-3</v>
      </c>
      <c r="AH33">
        <v>0.23799999999999999</v>
      </c>
      <c r="AI33">
        <v>3.0009999999999999</v>
      </c>
      <c r="AJ33">
        <v>106.099</v>
      </c>
      <c r="AK33">
        <v>114.961</v>
      </c>
    </row>
    <row r="34" spans="1:37" x14ac:dyDescent="0.35">
      <c r="A34">
        <v>202</v>
      </c>
      <c r="B34">
        <v>202</v>
      </c>
      <c r="C34" t="s">
        <v>38</v>
      </c>
      <c r="D34">
        <v>1</v>
      </c>
      <c r="E34" t="s">
        <v>585</v>
      </c>
      <c r="F34">
        <v>1</v>
      </c>
      <c r="G34">
        <v>1</v>
      </c>
      <c r="H34">
        <v>1</v>
      </c>
      <c r="I34">
        <v>33</v>
      </c>
      <c r="J34">
        <v>15</v>
      </c>
      <c r="K34">
        <v>1</v>
      </c>
      <c r="L34" t="s">
        <v>156</v>
      </c>
      <c r="M34" t="s">
        <v>534</v>
      </c>
      <c r="N34">
        <v>4</v>
      </c>
      <c r="O34" t="s">
        <v>582</v>
      </c>
      <c r="P34" t="s">
        <v>157</v>
      </c>
      <c r="Q34" t="s">
        <v>158</v>
      </c>
      <c r="R34" t="s">
        <v>132</v>
      </c>
      <c r="S34" t="s">
        <v>81</v>
      </c>
      <c r="T34" t="s">
        <v>159</v>
      </c>
      <c r="U34" t="s">
        <v>48</v>
      </c>
      <c r="V34">
        <v>0</v>
      </c>
      <c r="W34" t="s">
        <v>48</v>
      </c>
      <c r="X34" t="s">
        <v>48</v>
      </c>
      <c r="Y34">
        <v>0</v>
      </c>
      <c r="Z34">
        <v>48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2.4E-2</v>
      </c>
      <c r="AG34">
        <v>3.4000000000000002E-2</v>
      </c>
      <c r="AH34">
        <v>0.377</v>
      </c>
      <c r="AI34">
        <v>4.0010000000000003</v>
      </c>
      <c r="AJ34">
        <v>110.1</v>
      </c>
      <c r="AK34">
        <v>118.962</v>
      </c>
    </row>
    <row r="35" spans="1:37" x14ac:dyDescent="0.35">
      <c r="A35">
        <v>202</v>
      </c>
      <c r="B35">
        <v>202</v>
      </c>
      <c r="C35" t="s">
        <v>38</v>
      </c>
      <c r="D35">
        <v>1</v>
      </c>
      <c r="E35" t="s">
        <v>585</v>
      </c>
      <c r="F35">
        <v>1</v>
      </c>
      <c r="G35">
        <v>1</v>
      </c>
      <c r="H35">
        <v>1</v>
      </c>
      <c r="I35">
        <v>34</v>
      </c>
      <c r="J35">
        <v>38</v>
      </c>
      <c r="K35">
        <v>2</v>
      </c>
      <c r="L35" t="s">
        <v>65</v>
      </c>
      <c r="M35" t="s">
        <v>482</v>
      </c>
      <c r="N35">
        <v>2</v>
      </c>
      <c r="O35" t="s">
        <v>579</v>
      </c>
      <c r="P35" t="s">
        <v>66</v>
      </c>
      <c r="Q35" t="s">
        <v>67</v>
      </c>
      <c r="R35" t="s">
        <v>62</v>
      </c>
      <c r="S35" t="s">
        <v>63</v>
      </c>
      <c r="T35" t="s">
        <v>68</v>
      </c>
      <c r="U35" t="s">
        <v>48</v>
      </c>
      <c r="V35">
        <v>0</v>
      </c>
      <c r="W35" t="s">
        <v>48</v>
      </c>
      <c r="X35" t="s">
        <v>48</v>
      </c>
      <c r="Y35">
        <v>0</v>
      </c>
      <c r="Z35">
        <v>48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2.1999999999999999E-2</v>
      </c>
      <c r="AG35">
        <v>3.2000000000000001E-2</v>
      </c>
      <c r="AH35">
        <v>0.23599999999999999</v>
      </c>
      <c r="AI35">
        <v>4.0010000000000003</v>
      </c>
      <c r="AJ35">
        <v>114.101</v>
      </c>
      <c r="AK35">
        <v>122.96299999999999</v>
      </c>
    </row>
    <row r="36" spans="1:37" x14ac:dyDescent="0.35">
      <c r="A36">
        <v>202</v>
      </c>
      <c r="B36">
        <v>202</v>
      </c>
      <c r="C36" t="s">
        <v>38</v>
      </c>
      <c r="D36">
        <v>1</v>
      </c>
      <c r="E36" t="s">
        <v>585</v>
      </c>
      <c r="F36">
        <v>1</v>
      </c>
      <c r="G36">
        <v>1</v>
      </c>
      <c r="H36">
        <v>1</v>
      </c>
      <c r="I36">
        <v>35</v>
      </c>
      <c r="J36">
        <v>0</v>
      </c>
      <c r="K36">
        <v>1</v>
      </c>
      <c r="L36" t="s">
        <v>48</v>
      </c>
      <c r="M36" t="s">
        <v>414</v>
      </c>
      <c r="N36">
        <v>7</v>
      </c>
      <c r="O36" t="s">
        <v>413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>
        <v>0</v>
      </c>
      <c r="W36" t="s">
        <v>48</v>
      </c>
      <c r="X36" t="s">
        <v>48</v>
      </c>
      <c r="Y36">
        <v>0</v>
      </c>
      <c r="Z36">
        <v>48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2.1999999999999999E-2</v>
      </c>
      <c r="AG36">
        <v>0.03</v>
      </c>
      <c r="AH36">
        <v>0.23499999999999999</v>
      </c>
      <c r="AI36">
        <v>3.0009999999999999</v>
      </c>
      <c r="AJ36">
        <v>117.102</v>
      </c>
      <c r="AK36">
        <v>125.964</v>
      </c>
    </row>
    <row r="37" spans="1:37" x14ac:dyDescent="0.35">
      <c r="A37">
        <v>202</v>
      </c>
      <c r="B37">
        <v>202</v>
      </c>
      <c r="C37" t="s">
        <v>38</v>
      </c>
      <c r="D37">
        <v>1</v>
      </c>
      <c r="E37" t="s">
        <v>585</v>
      </c>
      <c r="F37">
        <v>1</v>
      </c>
      <c r="G37">
        <v>1</v>
      </c>
      <c r="H37">
        <v>1</v>
      </c>
      <c r="I37">
        <v>36</v>
      </c>
      <c r="J37">
        <v>67</v>
      </c>
      <c r="K37">
        <v>2</v>
      </c>
      <c r="L37" t="s">
        <v>226</v>
      </c>
      <c r="M37" t="s">
        <v>480</v>
      </c>
      <c r="N37">
        <v>6</v>
      </c>
      <c r="O37" t="s">
        <v>581</v>
      </c>
      <c r="P37" t="s">
        <v>202</v>
      </c>
      <c r="Q37" t="s">
        <v>227</v>
      </c>
      <c r="R37" t="s">
        <v>202</v>
      </c>
      <c r="S37" t="s">
        <v>81</v>
      </c>
      <c r="T37" t="s">
        <v>228</v>
      </c>
      <c r="U37" t="s">
        <v>48</v>
      </c>
      <c r="V37">
        <v>0</v>
      </c>
      <c r="W37" t="s">
        <v>48</v>
      </c>
      <c r="X37" t="s">
        <v>48</v>
      </c>
      <c r="Y37">
        <v>0</v>
      </c>
      <c r="Z37">
        <v>48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1E-3</v>
      </c>
      <c r="AG37">
        <v>1.0999999999999999E-2</v>
      </c>
      <c r="AH37">
        <v>0.23400000000000001</v>
      </c>
      <c r="AI37">
        <v>4.0010000000000003</v>
      </c>
      <c r="AJ37">
        <v>121.10299999999999</v>
      </c>
      <c r="AK37">
        <v>129.965</v>
      </c>
    </row>
    <row r="38" spans="1:37" x14ac:dyDescent="0.35">
      <c r="A38">
        <v>202</v>
      </c>
      <c r="B38">
        <v>202</v>
      </c>
      <c r="C38" t="s">
        <v>38</v>
      </c>
      <c r="D38">
        <v>1</v>
      </c>
      <c r="E38" t="s">
        <v>585</v>
      </c>
      <c r="F38">
        <v>1</v>
      </c>
      <c r="G38">
        <v>1</v>
      </c>
      <c r="H38">
        <v>1</v>
      </c>
      <c r="I38">
        <v>37</v>
      </c>
      <c r="J38">
        <v>4</v>
      </c>
      <c r="K38">
        <v>1</v>
      </c>
      <c r="L38" t="s">
        <v>69</v>
      </c>
      <c r="M38" t="s">
        <v>540</v>
      </c>
      <c r="N38">
        <v>1</v>
      </c>
      <c r="O38" t="s">
        <v>580</v>
      </c>
      <c r="P38" t="s">
        <v>70</v>
      </c>
      <c r="Q38" t="s">
        <v>71</v>
      </c>
      <c r="R38" t="s">
        <v>62</v>
      </c>
      <c r="S38" t="s">
        <v>63</v>
      </c>
      <c r="T38" t="s">
        <v>72</v>
      </c>
      <c r="U38" t="s">
        <v>48</v>
      </c>
      <c r="V38">
        <v>0</v>
      </c>
      <c r="W38" t="s">
        <v>48</v>
      </c>
      <c r="X38" t="s">
        <v>48</v>
      </c>
      <c r="Y38">
        <v>0</v>
      </c>
      <c r="Z38">
        <v>48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2E-3</v>
      </c>
      <c r="AG38">
        <v>1.2999999999999999E-2</v>
      </c>
      <c r="AH38">
        <v>0.35399999999999998</v>
      </c>
      <c r="AI38">
        <v>3.0009999999999999</v>
      </c>
      <c r="AJ38">
        <v>124.104</v>
      </c>
      <c r="AK38">
        <v>132.96600000000001</v>
      </c>
    </row>
    <row r="39" spans="1:37" x14ac:dyDescent="0.35">
      <c r="A39">
        <v>202</v>
      </c>
      <c r="B39">
        <v>202</v>
      </c>
      <c r="C39" t="s">
        <v>38</v>
      </c>
      <c r="D39">
        <v>1</v>
      </c>
      <c r="E39" t="s">
        <v>585</v>
      </c>
      <c r="F39">
        <v>1</v>
      </c>
      <c r="G39">
        <v>1</v>
      </c>
      <c r="H39">
        <v>1</v>
      </c>
      <c r="I39">
        <v>38</v>
      </c>
      <c r="J39">
        <v>66</v>
      </c>
      <c r="K39">
        <v>2</v>
      </c>
      <c r="L39" t="s">
        <v>229</v>
      </c>
      <c r="M39" t="s">
        <v>514</v>
      </c>
      <c r="N39">
        <v>6</v>
      </c>
      <c r="O39" t="s">
        <v>581</v>
      </c>
      <c r="P39" t="s">
        <v>202</v>
      </c>
      <c r="Q39" t="s">
        <v>203</v>
      </c>
      <c r="R39" t="s">
        <v>202</v>
      </c>
      <c r="S39" t="s">
        <v>81</v>
      </c>
      <c r="T39" t="s">
        <v>230</v>
      </c>
      <c r="U39" t="s">
        <v>48</v>
      </c>
      <c r="V39">
        <v>0</v>
      </c>
      <c r="W39" t="s">
        <v>48</v>
      </c>
      <c r="X39" t="s">
        <v>48</v>
      </c>
      <c r="Y39">
        <v>0</v>
      </c>
      <c r="Z39">
        <v>48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2.1999999999999999E-2</v>
      </c>
      <c r="AG39">
        <v>3.3000000000000002E-2</v>
      </c>
      <c r="AH39">
        <v>0.23100000000000001</v>
      </c>
      <c r="AI39">
        <v>4.0010000000000003</v>
      </c>
      <c r="AJ39">
        <v>128.10499999999999</v>
      </c>
      <c r="AK39">
        <v>136.96700000000001</v>
      </c>
    </row>
    <row r="40" spans="1:37" x14ac:dyDescent="0.35">
      <c r="A40">
        <v>202</v>
      </c>
      <c r="B40">
        <v>202</v>
      </c>
      <c r="C40" t="s">
        <v>38</v>
      </c>
      <c r="D40">
        <v>1</v>
      </c>
      <c r="E40" t="s">
        <v>585</v>
      </c>
      <c r="F40">
        <v>1</v>
      </c>
      <c r="G40">
        <v>1</v>
      </c>
      <c r="H40">
        <v>1</v>
      </c>
      <c r="I40">
        <v>39</v>
      </c>
      <c r="J40">
        <v>56</v>
      </c>
      <c r="K40">
        <v>2</v>
      </c>
      <c r="L40" t="s">
        <v>160</v>
      </c>
      <c r="M40" t="s">
        <v>500</v>
      </c>
      <c r="N40">
        <v>3</v>
      </c>
      <c r="O40" t="s">
        <v>583</v>
      </c>
      <c r="P40" t="s">
        <v>139</v>
      </c>
      <c r="Q40" t="s">
        <v>140</v>
      </c>
      <c r="R40" t="s">
        <v>147</v>
      </c>
      <c r="S40" t="s">
        <v>63</v>
      </c>
      <c r="T40" t="s">
        <v>161</v>
      </c>
      <c r="U40" t="s">
        <v>48</v>
      </c>
      <c r="V40">
        <v>0</v>
      </c>
      <c r="W40" t="s">
        <v>48</v>
      </c>
      <c r="X40" t="s">
        <v>48</v>
      </c>
      <c r="Y40">
        <v>0</v>
      </c>
      <c r="Z40">
        <v>48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2E-3</v>
      </c>
      <c r="AG40">
        <v>0.01</v>
      </c>
      <c r="AH40">
        <v>0.251</v>
      </c>
      <c r="AI40">
        <v>3.0009999999999999</v>
      </c>
      <c r="AJ40">
        <v>131.10599999999999</v>
      </c>
      <c r="AK40">
        <v>139.96799999999999</v>
      </c>
    </row>
    <row r="41" spans="1:37" x14ac:dyDescent="0.35">
      <c r="A41">
        <v>202</v>
      </c>
      <c r="B41">
        <v>202</v>
      </c>
      <c r="C41" t="s">
        <v>38</v>
      </c>
      <c r="D41">
        <v>1</v>
      </c>
      <c r="E41" t="s">
        <v>585</v>
      </c>
      <c r="F41">
        <v>1</v>
      </c>
      <c r="G41">
        <v>1</v>
      </c>
      <c r="H41">
        <v>1</v>
      </c>
      <c r="I41">
        <v>40</v>
      </c>
      <c r="J41">
        <v>0</v>
      </c>
      <c r="K41">
        <v>1</v>
      </c>
      <c r="L41" t="s">
        <v>48</v>
      </c>
      <c r="M41" t="s">
        <v>440</v>
      </c>
      <c r="N41">
        <v>7</v>
      </c>
      <c r="O41" t="s">
        <v>413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>
        <v>0</v>
      </c>
      <c r="W41" t="s">
        <v>48</v>
      </c>
      <c r="X41" t="s">
        <v>48</v>
      </c>
      <c r="Y41">
        <v>0</v>
      </c>
      <c r="Z41">
        <v>48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1.2E-2</v>
      </c>
      <c r="AG41">
        <v>2.1999999999999999E-2</v>
      </c>
      <c r="AH41">
        <v>0.249</v>
      </c>
      <c r="AI41">
        <v>3.0009999999999999</v>
      </c>
      <c r="AJ41">
        <v>134.107</v>
      </c>
      <c r="AK41">
        <v>142.96899999999999</v>
      </c>
    </row>
    <row r="42" spans="1:37" x14ac:dyDescent="0.35">
      <c r="A42">
        <v>202</v>
      </c>
      <c r="B42">
        <v>202</v>
      </c>
      <c r="C42" t="s">
        <v>38</v>
      </c>
      <c r="D42">
        <v>1</v>
      </c>
      <c r="E42" t="s">
        <v>585</v>
      </c>
      <c r="F42">
        <v>1</v>
      </c>
      <c r="G42">
        <v>1</v>
      </c>
      <c r="H42">
        <v>1</v>
      </c>
      <c r="I42">
        <v>41</v>
      </c>
      <c r="J42">
        <v>39</v>
      </c>
      <c r="K42">
        <v>2</v>
      </c>
      <c r="L42" t="s">
        <v>73</v>
      </c>
      <c r="M42" t="s">
        <v>545</v>
      </c>
      <c r="N42">
        <v>2</v>
      </c>
      <c r="O42" t="s">
        <v>579</v>
      </c>
      <c r="P42" t="s">
        <v>74</v>
      </c>
      <c r="Q42" t="s">
        <v>75</v>
      </c>
      <c r="R42" t="s">
        <v>45</v>
      </c>
      <c r="S42" t="s">
        <v>46</v>
      </c>
      <c r="T42" t="s">
        <v>76</v>
      </c>
      <c r="U42" t="s">
        <v>48</v>
      </c>
      <c r="V42">
        <v>0</v>
      </c>
      <c r="W42" t="s">
        <v>48</v>
      </c>
      <c r="X42" t="s">
        <v>48</v>
      </c>
      <c r="Y42">
        <v>0</v>
      </c>
      <c r="Z42">
        <v>48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1.2E-2</v>
      </c>
      <c r="AG42">
        <v>2.1999999999999999E-2</v>
      </c>
      <c r="AH42">
        <v>0.23799999999999999</v>
      </c>
      <c r="AI42">
        <v>4.0010000000000003</v>
      </c>
      <c r="AJ42">
        <v>138.108</v>
      </c>
      <c r="AK42">
        <v>146.97</v>
      </c>
    </row>
    <row r="43" spans="1:37" x14ac:dyDescent="0.35">
      <c r="A43">
        <v>202</v>
      </c>
      <c r="B43">
        <v>202</v>
      </c>
      <c r="C43" t="s">
        <v>38</v>
      </c>
      <c r="D43">
        <v>1</v>
      </c>
      <c r="E43" t="s">
        <v>585</v>
      </c>
      <c r="F43">
        <v>1</v>
      </c>
      <c r="G43">
        <v>1</v>
      </c>
      <c r="H43">
        <v>1</v>
      </c>
      <c r="I43">
        <v>42</v>
      </c>
      <c r="J43">
        <v>11</v>
      </c>
      <c r="K43">
        <v>1</v>
      </c>
      <c r="L43" t="s">
        <v>77</v>
      </c>
      <c r="M43" t="s">
        <v>541</v>
      </c>
      <c r="N43">
        <v>2</v>
      </c>
      <c r="O43" t="s">
        <v>579</v>
      </c>
      <c r="P43" t="s">
        <v>78</v>
      </c>
      <c r="Q43" t="s">
        <v>79</v>
      </c>
      <c r="R43" t="s">
        <v>80</v>
      </c>
      <c r="S43" t="s">
        <v>81</v>
      </c>
      <c r="T43" t="s">
        <v>82</v>
      </c>
      <c r="U43" t="s">
        <v>48</v>
      </c>
      <c r="V43">
        <v>0</v>
      </c>
      <c r="W43" t="s">
        <v>48</v>
      </c>
      <c r="X43" t="s">
        <v>48</v>
      </c>
      <c r="Y43">
        <v>0</v>
      </c>
      <c r="Z43">
        <v>48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1.2E-2</v>
      </c>
      <c r="AG43">
        <v>2.1000000000000001E-2</v>
      </c>
      <c r="AH43">
        <v>0.23799999999999999</v>
      </c>
      <c r="AI43">
        <v>4.0010000000000003</v>
      </c>
      <c r="AJ43">
        <v>142.10900000000001</v>
      </c>
      <c r="AK43">
        <v>150.97200000000001</v>
      </c>
    </row>
    <row r="44" spans="1:37" x14ac:dyDescent="0.35">
      <c r="A44">
        <v>202</v>
      </c>
      <c r="B44">
        <v>202</v>
      </c>
      <c r="C44" t="s">
        <v>38</v>
      </c>
      <c r="D44">
        <v>1</v>
      </c>
      <c r="E44" t="s">
        <v>585</v>
      </c>
      <c r="F44">
        <v>1</v>
      </c>
      <c r="G44">
        <v>1</v>
      </c>
      <c r="H44">
        <v>1</v>
      </c>
      <c r="I44">
        <v>43</v>
      </c>
      <c r="J44">
        <v>0</v>
      </c>
      <c r="K44">
        <v>1</v>
      </c>
      <c r="L44" t="s">
        <v>48</v>
      </c>
      <c r="M44" t="s">
        <v>48</v>
      </c>
      <c r="N44">
        <v>8</v>
      </c>
      <c r="O44" t="s">
        <v>416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>
        <v>0</v>
      </c>
      <c r="W44" t="s">
        <v>48</v>
      </c>
      <c r="X44" t="s">
        <v>48</v>
      </c>
      <c r="Y44">
        <v>0</v>
      </c>
      <c r="Z44">
        <v>48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1E-3</v>
      </c>
      <c r="AG44">
        <v>0.01</v>
      </c>
      <c r="AH44">
        <v>0.217</v>
      </c>
      <c r="AI44">
        <v>3.0009999999999999</v>
      </c>
      <c r="AJ44">
        <v>145.11000000000001</v>
      </c>
      <c r="AK44">
        <v>153.97300000000001</v>
      </c>
    </row>
    <row r="45" spans="1:37" x14ac:dyDescent="0.35">
      <c r="A45">
        <v>202</v>
      </c>
      <c r="B45">
        <v>202</v>
      </c>
      <c r="C45" t="s">
        <v>38</v>
      </c>
      <c r="D45">
        <v>1</v>
      </c>
      <c r="E45" t="s">
        <v>585</v>
      </c>
      <c r="F45">
        <v>1</v>
      </c>
      <c r="G45">
        <v>1</v>
      </c>
      <c r="H45">
        <v>1</v>
      </c>
      <c r="I45">
        <v>44</v>
      </c>
      <c r="J45">
        <v>36</v>
      </c>
      <c r="K45">
        <v>1</v>
      </c>
      <c r="L45" t="s">
        <v>231</v>
      </c>
      <c r="M45" t="s">
        <v>516</v>
      </c>
      <c r="N45">
        <v>6</v>
      </c>
      <c r="O45" t="s">
        <v>581</v>
      </c>
      <c r="P45" t="s">
        <v>202</v>
      </c>
      <c r="Q45" t="s">
        <v>232</v>
      </c>
      <c r="R45" t="s">
        <v>202</v>
      </c>
      <c r="S45" t="s">
        <v>53</v>
      </c>
      <c r="T45" t="s">
        <v>233</v>
      </c>
      <c r="U45" t="s">
        <v>48</v>
      </c>
      <c r="V45">
        <v>0</v>
      </c>
      <c r="W45" t="s">
        <v>48</v>
      </c>
      <c r="X45" t="s">
        <v>48</v>
      </c>
      <c r="Y45">
        <v>0</v>
      </c>
      <c r="Z45">
        <v>48</v>
      </c>
      <c r="AA45">
        <v>1</v>
      </c>
      <c r="AB45">
        <v>0</v>
      </c>
      <c r="AC45">
        <v>0</v>
      </c>
      <c r="AD45">
        <v>0</v>
      </c>
      <c r="AE45">
        <v>1</v>
      </c>
      <c r="AF45">
        <v>2.1999999999999999E-2</v>
      </c>
      <c r="AG45">
        <v>3.1E-2</v>
      </c>
      <c r="AH45">
        <v>0.23599999999999999</v>
      </c>
      <c r="AI45">
        <v>4.0010000000000003</v>
      </c>
      <c r="AJ45">
        <v>149.11199999999999</v>
      </c>
      <c r="AK45">
        <v>157.97399999999999</v>
      </c>
    </row>
    <row r="46" spans="1:37" x14ac:dyDescent="0.35">
      <c r="A46">
        <v>202</v>
      </c>
      <c r="B46">
        <v>202</v>
      </c>
      <c r="C46" t="s">
        <v>38</v>
      </c>
      <c r="D46">
        <v>1</v>
      </c>
      <c r="E46" t="s">
        <v>585</v>
      </c>
      <c r="F46">
        <v>1</v>
      </c>
      <c r="G46">
        <v>1</v>
      </c>
      <c r="H46">
        <v>1</v>
      </c>
      <c r="I46">
        <v>45</v>
      </c>
      <c r="J46">
        <v>0</v>
      </c>
      <c r="K46">
        <v>1</v>
      </c>
      <c r="L46" t="s">
        <v>48</v>
      </c>
      <c r="M46" t="s">
        <v>459</v>
      </c>
      <c r="N46">
        <v>7</v>
      </c>
      <c r="O46" t="s">
        <v>413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>
        <v>0</v>
      </c>
      <c r="W46" t="s">
        <v>48</v>
      </c>
      <c r="X46" t="s">
        <v>48</v>
      </c>
      <c r="Y46">
        <v>0</v>
      </c>
      <c r="Z46">
        <v>48</v>
      </c>
      <c r="AA46">
        <v>0.5</v>
      </c>
      <c r="AB46">
        <v>0</v>
      </c>
      <c r="AC46">
        <v>0</v>
      </c>
      <c r="AD46">
        <v>0</v>
      </c>
      <c r="AE46">
        <v>1</v>
      </c>
      <c r="AF46">
        <v>2.1999999999999999E-2</v>
      </c>
      <c r="AG46">
        <v>3.1E-2</v>
      </c>
      <c r="AH46">
        <v>0.23400000000000001</v>
      </c>
      <c r="AI46">
        <v>3.5009999999999999</v>
      </c>
      <c r="AJ46">
        <v>152.613</v>
      </c>
      <c r="AK46">
        <v>161.47499999999999</v>
      </c>
    </row>
    <row r="47" spans="1:37" x14ac:dyDescent="0.35">
      <c r="A47">
        <v>202</v>
      </c>
      <c r="B47">
        <v>202</v>
      </c>
      <c r="C47" t="s">
        <v>38</v>
      </c>
      <c r="D47">
        <v>1</v>
      </c>
      <c r="E47" t="s">
        <v>585</v>
      </c>
      <c r="F47">
        <v>1</v>
      </c>
      <c r="G47">
        <v>1</v>
      </c>
      <c r="H47">
        <v>1</v>
      </c>
      <c r="I47">
        <v>46</v>
      </c>
      <c r="J47">
        <v>0</v>
      </c>
      <c r="K47">
        <v>1</v>
      </c>
      <c r="L47" t="s">
        <v>48</v>
      </c>
      <c r="M47" t="s">
        <v>48</v>
      </c>
      <c r="N47">
        <v>8</v>
      </c>
      <c r="O47" t="s">
        <v>416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>
        <v>0</v>
      </c>
      <c r="W47" t="s">
        <v>48</v>
      </c>
      <c r="X47" t="s">
        <v>48</v>
      </c>
      <c r="Y47">
        <v>0</v>
      </c>
      <c r="Z47">
        <v>48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2.7E-2</v>
      </c>
      <c r="AG47">
        <v>2.5999999999999999E-2</v>
      </c>
      <c r="AH47">
        <v>0.217</v>
      </c>
      <c r="AI47">
        <v>3.0009999999999999</v>
      </c>
      <c r="AJ47">
        <v>155.613</v>
      </c>
      <c r="AK47">
        <v>164.476</v>
      </c>
    </row>
    <row r="48" spans="1:37" x14ac:dyDescent="0.35">
      <c r="A48">
        <v>202</v>
      </c>
      <c r="B48">
        <v>202</v>
      </c>
      <c r="C48" t="s">
        <v>38</v>
      </c>
      <c r="D48">
        <v>1</v>
      </c>
      <c r="E48" t="s">
        <v>585</v>
      </c>
      <c r="F48">
        <v>1</v>
      </c>
      <c r="G48">
        <v>1</v>
      </c>
      <c r="H48">
        <v>1</v>
      </c>
      <c r="I48">
        <v>47</v>
      </c>
      <c r="J48">
        <v>0</v>
      </c>
      <c r="K48">
        <v>1</v>
      </c>
      <c r="L48" t="s">
        <v>48</v>
      </c>
      <c r="M48" t="s">
        <v>435</v>
      </c>
      <c r="N48">
        <v>7</v>
      </c>
      <c r="O48" t="s">
        <v>413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>
        <v>0</v>
      </c>
      <c r="W48" t="s">
        <v>48</v>
      </c>
      <c r="X48" t="s">
        <v>48</v>
      </c>
      <c r="Y48">
        <v>0</v>
      </c>
      <c r="Z48">
        <v>48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1.7000000000000001E-2</v>
      </c>
      <c r="AG48">
        <v>2.1000000000000001E-2</v>
      </c>
      <c r="AH48">
        <v>0.23300000000000001</v>
      </c>
      <c r="AI48">
        <v>3.0009999999999999</v>
      </c>
      <c r="AJ48">
        <v>158.614</v>
      </c>
      <c r="AK48">
        <v>167.477</v>
      </c>
    </row>
    <row r="49" spans="1:37" x14ac:dyDescent="0.35">
      <c r="A49">
        <v>202</v>
      </c>
      <c r="B49">
        <v>202</v>
      </c>
      <c r="C49" t="s">
        <v>38</v>
      </c>
      <c r="D49">
        <v>1</v>
      </c>
      <c r="E49" t="s">
        <v>585</v>
      </c>
      <c r="F49">
        <v>1</v>
      </c>
      <c r="G49">
        <v>1</v>
      </c>
      <c r="H49">
        <v>1</v>
      </c>
      <c r="I49">
        <v>48</v>
      </c>
      <c r="J49">
        <v>0</v>
      </c>
      <c r="K49">
        <v>1</v>
      </c>
      <c r="L49" t="s">
        <v>48</v>
      </c>
      <c r="M49" t="s">
        <v>48</v>
      </c>
      <c r="N49">
        <v>8</v>
      </c>
      <c r="O49" t="s">
        <v>416</v>
      </c>
      <c r="P49" t="s">
        <v>48</v>
      </c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>
        <v>0</v>
      </c>
      <c r="W49" t="s">
        <v>48</v>
      </c>
      <c r="X49" t="s">
        <v>48</v>
      </c>
      <c r="Y49">
        <v>0</v>
      </c>
      <c r="Z49">
        <v>48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2.7E-2</v>
      </c>
      <c r="AG49">
        <v>2.5999999999999999E-2</v>
      </c>
      <c r="AH49">
        <v>0.217</v>
      </c>
      <c r="AI49">
        <v>3.0009999999999999</v>
      </c>
      <c r="AJ49">
        <v>161.61500000000001</v>
      </c>
      <c r="AK49">
        <v>170.47800000000001</v>
      </c>
    </row>
    <row r="50" spans="1:37" x14ac:dyDescent="0.35">
      <c r="A50">
        <v>202</v>
      </c>
      <c r="B50">
        <v>202</v>
      </c>
      <c r="C50" t="s">
        <v>38</v>
      </c>
      <c r="D50">
        <v>1</v>
      </c>
      <c r="E50" t="s">
        <v>585</v>
      </c>
      <c r="F50">
        <v>1</v>
      </c>
      <c r="G50">
        <v>1</v>
      </c>
      <c r="H50">
        <v>1</v>
      </c>
      <c r="I50">
        <v>49</v>
      </c>
      <c r="J50">
        <v>0</v>
      </c>
      <c r="K50">
        <v>1</v>
      </c>
      <c r="L50" t="s">
        <v>48</v>
      </c>
      <c r="M50" t="s">
        <v>440</v>
      </c>
      <c r="N50">
        <v>7</v>
      </c>
      <c r="O50" t="s">
        <v>413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>
        <v>0</v>
      </c>
      <c r="W50" t="s">
        <v>48</v>
      </c>
      <c r="X50" t="s">
        <v>48</v>
      </c>
      <c r="Y50">
        <v>0</v>
      </c>
      <c r="Z50">
        <v>48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1.7000000000000001E-2</v>
      </c>
      <c r="AG50">
        <v>2.1000000000000001E-2</v>
      </c>
      <c r="AH50">
        <v>0.23100000000000001</v>
      </c>
      <c r="AI50">
        <v>3.0009999999999999</v>
      </c>
      <c r="AJ50">
        <v>164.61600000000001</v>
      </c>
      <c r="AK50">
        <v>173.47800000000001</v>
      </c>
    </row>
    <row r="51" spans="1:37" x14ac:dyDescent="0.35">
      <c r="A51">
        <v>202</v>
      </c>
      <c r="B51">
        <v>202</v>
      </c>
      <c r="C51" t="s">
        <v>38</v>
      </c>
      <c r="D51">
        <v>1</v>
      </c>
      <c r="E51" t="s">
        <v>585</v>
      </c>
      <c r="F51">
        <v>1</v>
      </c>
      <c r="G51">
        <v>1</v>
      </c>
      <c r="H51">
        <v>1</v>
      </c>
      <c r="I51">
        <v>50</v>
      </c>
      <c r="J51">
        <v>71</v>
      </c>
      <c r="K51">
        <v>2</v>
      </c>
      <c r="L51" t="s">
        <v>234</v>
      </c>
      <c r="M51" t="s">
        <v>481</v>
      </c>
      <c r="N51">
        <v>5</v>
      </c>
      <c r="O51" t="s">
        <v>577</v>
      </c>
      <c r="P51" t="s">
        <v>202</v>
      </c>
      <c r="Q51" t="s">
        <v>235</v>
      </c>
      <c r="R51" t="s">
        <v>202</v>
      </c>
      <c r="S51" t="s">
        <v>46</v>
      </c>
      <c r="T51" t="s">
        <v>236</v>
      </c>
      <c r="U51" t="s">
        <v>48</v>
      </c>
      <c r="V51">
        <v>0</v>
      </c>
      <c r="W51" t="s">
        <v>48</v>
      </c>
      <c r="X51" t="s">
        <v>48</v>
      </c>
      <c r="Y51">
        <v>0</v>
      </c>
      <c r="Z51">
        <v>48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7.0000000000000001E-3</v>
      </c>
      <c r="AG51">
        <v>1.0999999999999999E-2</v>
      </c>
      <c r="AH51">
        <v>0.22900000000000001</v>
      </c>
      <c r="AI51">
        <v>3.0009999999999999</v>
      </c>
      <c r="AJ51">
        <v>167.61699999999999</v>
      </c>
      <c r="AK51">
        <v>176.47900000000001</v>
      </c>
    </row>
    <row r="52" spans="1:37" x14ac:dyDescent="0.35">
      <c r="A52">
        <v>202</v>
      </c>
      <c r="B52">
        <v>202</v>
      </c>
      <c r="C52" t="s">
        <v>38</v>
      </c>
      <c r="D52">
        <v>1</v>
      </c>
      <c r="E52" t="s">
        <v>585</v>
      </c>
      <c r="F52">
        <v>1</v>
      </c>
      <c r="G52">
        <v>1</v>
      </c>
      <c r="H52">
        <v>1</v>
      </c>
      <c r="I52">
        <v>51</v>
      </c>
      <c r="J52">
        <v>45</v>
      </c>
      <c r="K52">
        <v>2</v>
      </c>
      <c r="L52" t="s">
        <v>83</v>
      </c>
      <c r="M52" t="s">
        <v>535</v>
      </c>
      <c r="N52">
        <v>1</v>
      </c>
      <c r="O52" t="s">
        <v>580</v>
      </c>
      <c r="P52" t="s">
        <v>84</v>
      </c>
      <c r="Q52" t="s">
        <v>85</v>
      </c>
      <c r="R52" t="s">
        <v>62</v>
      </c>
      <c r="S52" t="s">
        <v>63</v>
      </c>
      <c r="T52" t="s">
        <v>86</v>
      </c>
      <c r="U52" t="s">
        <v>48</v>
      </c>
      <c r="V52">
        <v>0</v>
      </c>
      <c r="W52" t="s">
        <v>48</v>
      </c>
      <c r="X52" t="s">
        <v>48</v>
      </c>
      <c r="Y52">
        <v>0</v>
      </c>
      <c r="Z52">
        <v>48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1.7000000000000001E-2</v>
      </c>
      <c r="AG52">
        <v>8.9999999999999993E-3</v>
      </c>
      <c r="AH52">
        <v>0.23899999999999999</v>
      </c>
      <c r="AI52">
        <v>3.0009999999999999</v>
      </c>
      <c r="AJ52">
        <v>170.61799999999999</v>
      </c>
      <c r="AK52">
        <v>179.48</v>
      </c>
    </row>
    <row r="53" spans="1:37" x14ac:dyDescent="0.35">
      <c r="A53">
        <v>202</v>
      </c>
      <c r="B53">
        <v>202</v>
      </c>
      <c r="C53" t="s">
        <v>38</v>
      </c>
      <c r="D53">
        <v>1</v>
      </c>
      <c r="E53" t="s">
        <v>585</v>
      </c>
      <c r="F53">
        <v>1</v>
      </c>
      <c r="G53">
        <v>1</v>
      </c>
      <c r="H53">
        <v>1</v>
      </c>
      <c r="I53">
        <v>52</v>
      </c>
      <c r="J53">
        <v>0</v>
      </c>
      <c r="K53">
        <v>1</v>
      </c>
      <c r="L53" t="s">
        <v>48</v>
      </c>
      <c r="M53" t="s">
        <v>48</v>
      </c>
      <c r="N53">
        <v>8</v>
      </c>
      <c r="O53" t="s">
        <v>416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>
        <v>0</v>
      </c>
      <c r="W53" t="s">
        <v>48</v>
      </c>
      <c r="X53" t="s">
        <v>48</v>
      </c>
      <c r="Y53">
        <v>0</v>
      </c>
      <c r="Z53">
        <v>48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2.7E-2</v>
      </c>
      <c r="AG53">
        <v>2.1000000000000001E-2</v>
      </c>
      <c r="AH53">
        <v>0.217</v>
      </c>
      <c r="AI53">
        <v>3.0009999999999999</v>
      </c>
      <c r="AJ53">
        <v>173.619</v>
      </c>
      <c r="AK53">
        <v>182.48099999999999</v>
      </c>
    </row>
    <row r="54" spans="1:37" x14ac:dyDescent="0.35">
      <c r="A54">
        <v>202</v>
      </c>
      <c r="B54">
        <v>202</v>
      </c>
      <c r="C54" t="s">
        <v>38</v>
      </c>
      <c r="D54">
        <v>1</v>
      </c>
      <c r="E54" t="s">
        <v>585</v>
      </c>
      <c r="F54">
        <v>1</v>
      </c>
      <c r="G54">
        <v>1</v>
      </c>
      <c r="H54">
        <v>1</v>
      </c>
      <c r="I54">
        <v>53</v>
      </c>
      <c r="J54">
        <v>0</v>
      </c>
      <c r="K54">
        <v>1</v>
      </c>
      <c r="L54" t="s">
        <v>48</v>
      </c>
      <c r="M54" t="s">
        <v>423</v>
      </c>
      <c r="N54">
        <v>7</v>
      </c>
      <c r="O54" t="s">
        <v>413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>
        <v>0</v>
      </c>
      <c r="W54" t="s">
        <v>48</v>
      </c>
      <c r="X54" t="s">
        <v>48</v>
      </c>
      <c r="Y54">
        <v>0</v>
      </c>
      <c r="Z54">
        <v>48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2.7E-2</v>
      </c>
      <c r="AG54">
        <v>2.1999999999999999E-2</v>
      </c>
      <c r="AH54">
        <v>0.22700000000000001</v>
      </c>
      <c r="AI54">
        <v>3.0009999999999999</v>
      </c>
      <c r="AJ54">
        <v>176.62</v>
      </c>
      <c r="AK54">
        <v>185.482</v>
      </c>
    </row>
    <row r="55" spans="1:37" x14ac:dyDescent="0.35">
      <c r="A55">
        <v>202</v>
      </c>
      <c r="B55">
        <v>202</v>
      </c>
      <c r="C55" t="s">
        <v>38</v>
      </c>
      <c r="D55">
        <v>1</v>
      </c>
      <c r="E55" t="s">
        <v>585</v>
      </c>
      <c r="F55">
        <v>1</v>
      </c>
      <c r="G55">
        <v>1</v>
      </c>
      <c r="H55">
        <v>1</v>
      </c>
      <c r="I55">
        <v>54</v>
      </c>
      <c r="J55">
        <v>14</v>
      </c>
      <c r="K55">
        <v>1</v>
      </c>
      <c r="L55" t="s">
        <v>162</v>
      </c>
      <c r="M55" t="s">
        <v>536</v>
      </c>
      <c r="N55">
        <v>3</v>
      </c>
      <c r="O55" t="s">
        <v>583</v>
      </c>
      <c r="P55" t="s">
        <v>163</v>
      </c>
      <c r="Q55" t="s">
        <v>164</v>
      </c>
      <c r="R55" t="s">
        <v>132</v>
      </c>
      <c r="S55" t="s">
        <v>81</v>
      </c>
      <c r="T55" t="s">
        <v>165</v>
      </c>
      <c r="U55" t="s">
        <v>48</v>
      </c>
      <c r="V55">
        <v>0</v>
      </c>
      <c r="W55" t="s">
        <v>48</v>
      </c>
      <c r="X55" t="s">
        <v>48</v>
      </c>
      <c r="Y55">
        <v>0</v>
      </c>
      <c r="Z55">
        <v>48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2E-3</v>
      </c>
      <c r="AH55">
        <v>0.245</v>
      </c>
      <c r="AI55">
        <v>3.0009999999999999</v>
      </c>
      <c r="AJ55">
        <v>179.62100000000001</v>
      </c>
      <c r="AK55">
        <v>188.483</v>
      </c>
    </row>
    <row r="56" spans="1:37" x14ac:dyDescent="0.35">
      <c r="A56">
        <v>202</v>
      </c>
      <c r="B56">
        <v>202</v>
      </c>
      <c r="C56" t="s">
        <v>38</v>
      </c>
      <c r="D56">
        <v>1</v>
      </c>
      <c r="E56" t="s">
        <v>585</v>
      </c>
      <c r="F56">
        <v>1</v>
      </c>
      <c r="G56">
        <v>1</v>
      </c>
      <c r="H56">
        <v>1</v>
      </c>
      <c r="I56">
        <v>55</v>
      </c>
      <c r="J56">
        <v>47</v>
      </c>
      <c r="K56">
        <v>2</v>
      </c>
      <c r="L56" t="s">
        <v>87</v>
      </c>
      <c r="M56" t="s">
        <v>515</v>
      </c>
      <c r="N56">
        <v>1</v>
      </c>
      <c r="O56" t="s">
        <v>580</v>
      </c>
      <c r="P56" t="s">
        <v>50</v>
      </c>
      <c r="Q56" t="s">
        <v>51</v>
      </c>
      <c r="R56" t="s">
        <v>45</v>
      </c>
      <c r="S56" t="s">
        <v>46</v>
      </c>
      <c r="T56" t="s">
        <v>88</v>
      </c>
      <c r="U56" t="s">
        <v>48</v>
      </c>
      <c r="V56">
        <v>0</v>
      </c>
      <c r="W56" t="s">
        <v>48</v>
      </c>
      <c r="X56" t="s">
        <v>48</v>
      </c>
      <c r="Y56">
        <v>0</v>
      </c>
      <c r="Z56">
        <v>48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1.7000000000000001E-2</v>
      </c>
      <c r="AG56">
        <v>1.2999999999999999E-2</v>
      </c>
      <c r="AH56">
        <v>0.23400000000000001</v>
      </c>
      <c r="AI56">
        <v>3.0009999999999999</v>
      </c>
      <c r="AJ56">
        <v>182.62200000000001</v>
      </c>
      <c r="AK56">
        <v>191.48400000000001</v>
      </c>
    </row>
    <row r="57" spans="1:37" x14ac:dyDescent="0.35">
      <c r="A57">
        <v>202</v>
      </c>
      <c r="B57">
        <v>202</v>
      </c>
      <c r="C57" t="s">
        <v>38</v>
      </c>
      <c r="D57">
        <v>1</v>
      </c>
      <c r="E57" t="s">
        <v>585</v>
      </c>
      <c r="F57">
        <v>1</v>
      </c>
      <c r="G57">
        <v>1</v>
      </c>
      <c r="H57">
        <v>1</v>
      </c>
      <c r="I57">
        <v>56</v>
      </c>
      <c r="J57">
        <v>64</v>
      </c>
      <c r="K57">
        <v>2</v>
      </c>
      <c r="L57" t="s">
        <v>237</v>
      </c>
      <c r="M57" t="s">
        <v>507</v>
      </c>
      <c r="N57">
        <v>5</v>
      </c>
      <c r="O57" t="s">
        <v>577</v>
      </c>
      <c r="P57" t="s">
        <v>202</v>
      </c>
      <c r="Q57" t="s">
        <v>224</v>
      </c>
      <c r="R57" t="s">
        <v>202</v>
      </c>
      <c r="S57" t="s">
        <v>53</v>
      </c>
      <c r="T57" t="s">
        <v>238</v>
      </c>
      <c r="U57" t="s">
        <v>48</v>
      </c>
      <c r="V57">
        <v>0</v>
      </c>
      <c r="W57" t="s">
        <v>48</v>
      </c>
      <c r="X57" t="s">
        <v>48</v>
      </c>
      <c r="Y57">
        <v>0</v>
      </c>
      <c r="Z57">
        <v>48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6.0000000000000001E-3</v>
      </c>
      <c r="AG57">
        <v>2E-3</v>
      </c>
      <c r="AH57">
        <v>0.23300000000000001</v>
      </c>
      <c r="AI57">
        <v>3.0009999999999999</v>
      </c>
      <c r="AJ57">
        <v>185.62299999999999</v>
      </c>
      <c r="AK57">
        <v>194.48500000000001</v>
      </c>
    </row>
    <row r="58" spans="1:37" x14ac:dyDescent="0.35">
      <c r="A58">
        <v>202</v>
      </c>
      <c r="B58">
        <v>202</v>
      </c>
      <c r="C58" t="s">
        <v>38</v>
      </c>
      <c r="D58">
        <v>1</v>
      </c>
      <c r="E58" t="s">
        <v>585</v>
      </c>
      <c r="F58">
        <v>1</v>
      </c>
      <c r="G58">
        <v>1</v>
      </c>
      <c r="H58">
        <v>1</v>
      </c>
      <c r="I58">
        <v>57</v>
      </c>
      <c r="J58">
        <v>62</v>
      </c>
      <c r="K58">
        <v>2</v>
      </c>
      <c r="L58" t="s">
        <v>239</v>
      </c>
      <c r="M58" t="s">
        <v>520</v>
      </c>
      <c r="N58">
        <v>5</v>
      </c>
      <c r="O58" t="s">
        <v>577</v>
      </c>
      <c r="P58" t="s">
        <v>202</v>
      </c>
      <c r="Q58" t="s">
        <v>240</v>
      </c>
      <c r="R58" t="s">
        <v>202</v>
      </c>
      <c r="S58" t="s">
        <v>63</v>
      </c>
      <c r="T58" t="s">
        <v>241</v>
      </c>
      <c r="U58" t="s">
        <v>48</v>
      </c>
      <c r="V58">
        <v>0</v>
      </c>
      <c r="W58" t="s">
        <v>48</v>
      </c>
      <c r="X58" t="s">
        <v>48</v>
      </c>
      <c r="Y58">
        <v>0</v>
      </c>
      <c r="Z58">
        <v>48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7.0000000000000001E-3</v>
      </c>
      <c r="AG58">
        <v>0.01</v>
      </c>
      <c r="AH58">
        <v>0.23300000000000001</v>
      </c>
      <c r="AI58">
        <v>3.0009999999999999</v>
      </c>
      <c r="AJ58">
        <v>188.624</v>
      </c>
      <c r="AK58">
        <v>197.48599999999999</v>
      </c>
    </row>
    <row r="59" spans="1:37" x14ac:dyDescent="0.35">
      <c r="A59">
        <v>202</v>
      </c>
      <c r="B59">
        <v>202</v>
      </c>
      <c r="C59" t="s">
        <v>38</v>
      </c>
      <c r="D59">
        <v>1</v>
      </c>
      <c r="E59" t="s">
        <v>585</v>
      </c>
      <c r="F59">
        <v>1</v>
      </c>
      <c r="G59">
        <v>1</v>
      </c>
      <c r="H59">
        <v>1</v>
      </c>
      <c r="I59">
        <v>58</v>
      </c>
      <c r="J59">
        <v>52</v>
      </c>
      <c r="K59">
        <v>2</v>
      </c>
      <c r="L59" t="s">
        <v>166</v>
      </c>
      <c r="M59" t="s">
        <v>519</v>
      </c>
      <c r="N59">
        <v>3</v>
      </c>
      <c r="O59" t="s">
        <v>583</v>
      </c>
      <c r="P59" t="s">
        <v>167</v>
      </c>
      <c r="Q59" t="s">
        <v>168</v>
      </c>
      <c r="R59" t="s">
        <v>150</v>
      </c>
      <c r="S59" t="s">
        <v>53</v>
      </c>
      <c r="T59" t="s">
        <v>169</v>
      </c>
      <c r="U59" t="s">
        <v>48</v>
      </c>
      <c r="V59">
        <v>0</v>
      </c>
      <c r="W59" t="s">
        <v>48</v>
      </c>
      <c r="X59" t="s">
        <v>48</v>
      </c>
      <c r="Y59">
        <v>0</v>
      </c>
      <c r="Z59">
        <v>48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6.0000000000000001E-3</v>
      </c>
      <c r="AG59">
        <v>2E-3</v>
      </c>
      <c r="AH59">
        <v>0.23100000000000001</v>
      </c>
      <c r="AI59">
        <v>3.0009999999999999</v>
      </c>
      <c r="AJ59">
        <v>191.624</v>
      </c>
      <c r="AK59">
        <v>200.48699999999999</v>
      </c>
    </row>
    <row r="60" spans="1:37" x14ac:dyDescent="0.35">
      <c r="A60">
        <v>202</v>
      </c>
      <c r="B60">
        <v>202</v>
      </c>
      <c r="C60" t="s">
        <v>38</v>
      </c>
      <c r="D60">
        <v>1</v>
      </c>
      <c r="E60" t="s">
        <v>585</v>
      </c>
      <c r="F60">
        <v>1</v>
      </c>
      <c r="G60">
        <v>1</v>
      </c>
      <c r="H60">
        <v>1</v>
      </c>
      <c r="I60">
        <v>59</v>
      </c>
      <c r="J60">
        <v>6</v>
      </c>
      <c r="K60">
        <v>1</v>
      </c>
      <c r="L60" t="s">
        <v>89</v>
      </c>
      <c r="M60" t="s">
        <v>533</v>
      </c>
      <c r="N60">
        <v>2</v>
      </c>
      <c r="O60" t="s">
        <v>579</v>
      </c>
      <c r="P60" t="s">
        <v>60</v>
      </c>
      <c r="Q60" t="s">
        <v>61</v>
      </c>
      <c r="R60" t="s">
        <v>52</v>
      </c>
      <c r="S60" t="s">
        <v>53</v>
      </c>
      <c r="T60" t="s">
        <v>90</v>
      </c>
      <c r="U60" t="s">
        <v>48</v>
      </c>
      <c r="V60">
        <v>0</v>
      </c>
      <c r="W60" t="s">
        <v>48</v>
      </c>
      <c r="X60" t="s">
        <v>48</v>
      </c>
      <c r="Y60">
        <v>0</v>
      </c>
      <c r="Z60">
        <v>48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7.0000000000000001E-3</v>
      </c>
      <c r="AG60">
        <v>1.0999999999999999E-2</v>
      </c>
      <c r="AH60">
        <v>0.23200000000000001</v>
      </c>
      <c r="AI60">
        <v>4.0010000000000003</v>
      </c>
      <c r="AJ60">
        <v>195.626</v>
      </c>
      <c r="AK60">
        <v>204.488</v>
      </c>
    </row>
    <row r="61" spans="1:37" x14ac:dyDescent="0.35">
      <c r="A61">
        <v>202</v>
      </c>
      <c r="B61">
        <v>202</v>
      </c>
      <c r="C61" t="s">
        <v>38</v>
      </c>
      <c r="D61">
        <v>1</v>
      </c>
      <c r="E61" t="s">
        <v>585</v>
      </c>
      <c r="F61">
        <v>1</v>
      </c>
      <c r="G61">
        <v>1</v>
      </c>
      <c r="H61">
        <v>1</v>
      </c>
      <c r="I61">
        <v>60</v>
      </c>
      <c r="J61">
        <v>68</v>
      </c>
      <c r="K61">
        <v>2</v>
      </c>
      <c r="L61" t="s">
        <v>242</v>
      </c>
      <c r="M61" t="s">
        <v>523</v>
      </c>
      <c r="N61">
        <v>6</v>
      </c>
      <c r="O61" t="s">
        <v>581</v>
      </c>
      <c r="P61" t="s">
        <v>202</v>
      </c>
      <c r="Q61" t="s">
        <v>227</v>
      </c>
      <c r="R61" t="s">
        <v>202</v>
      </c>
      <c r="S61" t="s">
        <v>63</v>
      </c>
      <c r="T61" t="s">
        <v>243</v>
      </c>
      <c r="U61" t="s">
        <v>48</v>
      </c>
      <c r="V61">
        <v>0</v>
      </c>
      <c r="W61" t="s">
        <v>48</v>
      </c>
      <c r="X61" t="s">
        <v>48</v>
      </c>
      <c r="Y61">
        <v>0</v>
      </c>
      <c r="Z61">
        <v>48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1.6E-2</v>
      </c>
      <c r="AG61">
        <v>1.2E-2</v>
      </c>
      <c r="AH61">
        <v>0.22900000000000001</v>
      </c>
      <c r="AI61">
        <v>4.0010000000000003</v>
      </c>
      <c r="AJ61">
        <v>199.62700000000001</v>
      </c>
      <c r="AK61">
        <v>208.489</v>
      </c>
    </row>
    <row r="62" spans="1:37" x14ac:dyDescent="0.35">
      <c r="A62">
        <v>202</v>
      </c>
      <c r="B62">
        <v>202</v>
      </c>
      <c r="C62" t="s">
        <v>38</v>
      </c>
      <c r="D62">
        <v>1</v>
      </c>
      <c r="E62" t="s">
        <v>585</v>
      </c>
      <c r="F62">
        <v>1</v>
      </c>
      <c r="G62">
        <v>1</v>
      </c>
      <c r="H62">
        <v>1</v>
      </c>
      <c r="I62">
        <v>61</v>
      </c>
      <c r="J62">
        <v>0</v>
      </c>
      <c r="K62">
        <v>1</v>
      </c>
      <c r="L62" t="s">
        <v>48</v>
      </c>
      <c r="M62" t="s">
        <v>48</v>
      </c>
      <c r="N62">
        <v>8</v>
      </c>
      <c r="O62" t="s">
        <v>416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>
        <v>0</v>
      </c>
      <c r="W62" t="s">
        <v>48</v>
      </c>
      <c r="X62" t="s">
        <v>48</v>
      </c>
      <c r="Y62">
        <v>0</v>
      </c>
      <c r="Z62">
        <v>48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2.5999999999999999E-2</v>
      </c>
      <c r="AG62">
        <v>2.3E-2</v>
      </c>
      <c r="AH62">
        <v>0.217</v>
      </c>
      <c r="AI62">
        <v>3.0009999999999999</v>
      </c>
      <c r="AJ62">
        <v>202.62799999999999</v>
      </c>
      <c r="AK62">
        <v>211.49</v>
      </c>
    </row>
    <row r="63" spans="1:37" x14ac:dyDescent="0.35">
      <c r="A63">
        <v>202</v>
      </c>
      <c r="B63">
        <v>202</v>
      </c>
      <c r="C63" t="s">
        <v>38</v>
      </c>
      <c r="D63">
        <v>1</v>
      </c>
      <c r="E63" t="s">
        <v>585</v>
      </c>
      <c r="F63">
        <v>1</v>
      </c>
      <c r="G63">
        <v>1</v>
      </c>
      <c r="H63">
        <v>1</v>
      </c>
      <c r="I63">
        <v>62</v>
      </c>
      <c r="J63">
        <v>0</v>
      </c>
      <c r="K63">
        <v>1</v>
      </c>
      <c r="L63" t="s">
        <v>48</v>
      </c>
      <c r="M63" t="s">
        <v>444</v>
      </c>
      <c r="N63">
        <v>7</v>
      </c>
      <c r="O63" t="s">
        <v>413</v>
      </c>
      <c r="P63" t="s">
        <v>48</v>
      </c>
      <c r="Q63" t="s">
        <v>48</v>
      </c>
      <c r="R63" t="s">
        <v>48</v>
      </c>
      <c r="S63" t="s">
        <v>48</v>
      </c>
      <c r="T63" t="s">
        <v>48</v>
      </c>
      <c r="U63" t="s">
        <v>48</v>
      </c>
      <c r="V63">
        <v>0</v>
      </c>
      <c r="W63" t="s">
        <v>48</v>
      </c>
      <c r="X63" t="s">
        <v>48</v>
      </c>
      <c r="Y63">
        <v>0</v>
      </c>
      <c r="Z63">
        <v>48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1.4999999999999999E-2</v>
      </c>
      <c r="AG63">
        <v>1.9E-2</v>
      </c>
      <c r="AH63">
        <v>0.22800000000000001</v>
      </c>
      <c r="AI63">
        <v>3.0009999999999999</v>
      </c>
      <c r="AJ63">
        <v>205.62899999999999</v>
      </c>
      <c r="AK63">
        <v>214.49100000000001</v>
      </c>
    </row>
    <row r="64" spans="1:37" x14ac:dyDescent="0.35">
      <c r="A64">
        <v>202</v>
      </c>
      <c r="B64">
        <v>202</v>
      </c>
      <c r="C64" t="s">
        <v>38</v>
      </c>
      <c r="D64">
        <v>1</v>
      </c>
      <c r="E64" t="s">
        <v>585</v>
      </c>
      <c r="F64">
        <v>1</v>
      </c>
      <c r="G64">
        <v>1</v>
      </c>
      <c r="H64">
        <v>1</v>
      </c>
      <c r="I64">
        <v>63</v>
      </c>
      <c r="J64">
        <v>16</v>
      </c>
      <c r="K64">
        <v>1</v>
      </c>
      <c r="L64" t="s">
        <v>170</v>
      </c>
      <c r="M64" t="s">
        <v>476</v>
      </c>
      <c r="N64">
        <v>4</v>
      </c>
      <c r="O64" t="s">
        <v>582</v>
      </c>
      <c r="P64" t="s">
        <v>157</v>
      </c>
      <c r="Q64" t="s">
        <v>158</v>
      </c>
      <c r="R64" t="s">
        <v>147</v>
      </c>
      <c r="S64" t="s">
        <v>63</v>
      </c>
      <c r="T64" t="s">
        <v>171</v>
      </c>
      <c r="U64" t="s">
        <v>48</v>
      </c>
      <c r="V64">
        <v>0</v>
      </c>
      <c r="W64" t="s">
        <v>48</v>
      </c>
      <c r="X64" t="s">
        <v>48</v>
      </c>
      <c r="Y64">
        <v>0</v>
      </c>
      <c r="Z64">
        <v>48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1.4999999999999999E-2</v>
      </c>
      <c r="AG64">
        <v>2.1999999999999999E-2</v>
      </c>
      <c r="AH64">
        <v>0.23699999999999999</v>
      </c>
      <c r="AI64">
        <v>4.0010000000000003</v>
      </c>
      <c r="AJ64">
        <v>209.63</v>
      </c>
      <c r="AK64">
        <v>218.49199999999999</v>
      </c>
    </row>
    <row r="65" spans="1:37" x14ac:dyDescent="0.35">
      <c r="A65">
        <v>202</v>
      </c>
      <c r="B65">
        <v>202</v>
      </c>
      <c r="C65" t="s">
        <v>38</v>
      </c>
      <c r="D65">
        <v>1</v>
      </c>
      <c r="E65" t="s">
        <v>585</v>
      </c>
      <c r="F65">
        <v>1</v>
      </c>
      <c r="G65">
        <v>1</v>
      </c>
      <c r="H65">
        <v>1</v>
      </c>
      <c r="I65">
        <v>64</v>
      </c>
      <c r="J65">
        <v>44</v>
      </c>
      <c r="K65">
        <v>2</v>
      </c>
      <c r="L65" t="s">
        <v>91</v>
      </c>
      <c r="M65" t="s">
        <v>478</v>
      </c>
      <c r="N65">
        <v>2</v>
      </c>
      <c r="O65" t="s">
        <v>579</v>
      </c>
      <c r="P65" t="s">
        <v>92</v>
      </c>
      <c r="Q65" t="s">
        <v>93</v>
      </c>
      <c r="R65" t="s">
        <v>62</v>
      </c>
      <c r="S65" t="s">
        <v>63</v>
      </c>
      <c r="T65" t="s">
        <v>94</v>
      </c>
      <c r="U65" t="s">
        <v>48</v>
      </c>
      <c r="V65">
        <v>0</v>
      </c>
      <c r="W65" t="s">
        <v>48</v>
      </c>
      <c r="X65" t="s">
        <v>48</v>
      </c>
      <c r="Y65">
        <v>0</v>
      </c>
      <c r="Z65">
        <v>48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1.4999999999999999E-2</v>
      </c>
      <c r="AG65">
        <v>2.1999999999999999E-2</v>
      </c>
      <c r="AH65">
        <v>0.23499999999999999</v>
      </c>
      <c r="AI65">
        <v>4.0010000000000003</v>
      </c>
      <c r="AJ65">
        <v>213.631</v>
      </c>
      <c r="AK65">
        <v>222.49299999999999</v>
      </c>
    </row>
    <row r="66" spans="1:37" x14ac:dyDescent="0.35">
      <c r="A66">
        <v>202</v>
      </c>
      <c r="B66">
        <v>202</v>
      </c>
      <c r="C66" t="s">
        <v>38</v>
      </c>
      <c r="D66">
        <v>1</v>
      </c>
      <c r="E66" t="s">
        <v>585</v>
      </c>
      <c r="F66">
        <v>1</v>
      </c>
      <c r="G66">
        <v>1</v>
      </c>
      <c r="H66">
        <v>1</v>
      </c>
      <c r="I66">
        <v>65</v>
      </c>
      <c r="J66">
        <v>53</v>
      </c>
      <c r="K66">
        <v>2</v>
      </c>
      <c r="L66" t="s">
        <v>172</v>
      </c>
      <c r="M66" t="s">
        <v>517</v>
      </c>
      <c r="N66">
        <v>3</v>
      </c>
      <c r="O66" t="s">
        <v>583</v>
      </c>
      <c r="P66" t="s">
        <v>143</v>
      </c>
      <c r="Q66" t="s">
        <v>144</v>
      </c>
      <c r="R66" t="s">
        <v>127</v>
      </c>
      <c r="S66" t="s">
        <v>46</v>
      </c>
      <c r="T66" t="s">
        <v>173</v>
      </c>
      <c r="U66" t="s">
        <v>48</v>
      </c>
      <c r="V66">
        <v>0</v>
      </c>
      <c r="W66" t="s">
        <v>48</v>
      </c>
      <c r="X66" t="s">
        <v>48</v>
      </c>
      <c r="Y66">
        <v>0</v>
      </c>
      <c r="Z66">
        <v>48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1.4999999999999999E-2</v>
      </c>
      <c r="AG66">
        <v>0.02</v>
      </c>
      <c r="AH66">
        <v>0.23499999999999999</v>
      </c>
      <c r="AI66">
        <v>3.0009999999999999</v>
      </c>
      <c r="AJ66">
        <v>216.63200000000001</v>
      </c>
      <c r="AK66">
        <v>225.494</v>
      </c>
    </row>
    <row r="67" spans="1:37" x14ac:dyDescent="0.35">
      <c r="A67">
        <v>202</v>
      </c>
      <c r="B67">
        <v>202</v>
      </c>
      <c r="C67" t="s">
        <v>38</v>
      </c>
      <c r="D67">
        <v>1</v>
      </c>
      <c r="E67" t="s">
        <v>585</v>
      </c>
      <c r="F67">
        <v>1</v>
      </c>
      <c r="G67">
        <v>1</v>
      </c>
      <c r="H67">
        <v>1</v>
      </c>
      <c r="I67">
        <v>66</v>
      </c>
      <c r="J67">
        <v>0</v>
      </c>
      <c r="K67">
        <v>1</v>
      </c>
      <c r="L67" t="s">
        <v>48</v>
      </c>
      <c r="M67" t="s">
        <v>459</v>
      </c>
      <c r="N67">
        <v>7</v>
      </c>
      <c r="O67" t="s">
        <v>413</v>
      </c>
      <c r="P67" t="s">
        <v>48</v>
      </c>
      <c r="Q67" t="s">
        <v>48</v>
      </c>
      <c r="R67" t="s">
        <v>48</v>
      </c>
      <c r="S67" t="s">
        <v>48</v>
      </c>
      <c r="T67" t="s">
        <v>48</v>
      </c>
      <c r="U67" t="s">
        <v>48</v>
      </c>
      <c r="V67">
        <v>0</v>
      </c>
      <c r="W67" t="s">
        <v>48</v>
      </c>
      <c r="X67" t="s">
        <v>48</v>
      </c>
      <c r="Y67">
        <v>0</v>
      </c>
      <c r="Z67">
        <v>48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1.4999999999999999E-2</v>
      </c>
      <c r="AG67">
        <v>2.1999999999999999E-2</v>
      </c>
      <c r="AH67">
        <v>0.223</v>
      </c>
      <c r="AI67">
        <v>3.0009999999999999</v>
      </c>
      <c r="AJ67">
        <v>219.63300000000001</v>
      </c>
      <c r="AK67">
        <v>228.495</v>
      </c>
    </row>
    <row r="68" spans="1:37" x14ac:dyDescent="0.35">
      <c r="A68">
        <v>202</v>
      </c>
      <c r="B68">
        <v>202</v>
      </c>
      <c r="C68" t="s">
        <v>38</v>
      </c>
      <c r="D68">
        <v>1</v>
      </c>
      <c r="E68" t="s">
        <v>585</v>
      </c>
      <c r="F68">
        <v>1</v>
      </c>
      <c r="G68">
        <v>1</v>
      </c>
      <c r="H68">
        <v>1</v>
      </c>
      <c r="I68">
        <v>67</v>
      </c>
      <c r="J68">
        <v>0</v>
      </c>
      <c r="K68">
        <v>1</v>
      </c>
      <c r="L68" t="s">
        <v>48</v>
      </c>
      <c r="M68" t="s">
        <v>465</v>
      </c>
      <c r="N68">
        <v>7</v>
      </c>
      <c r="O68" t="s">
        <v>413</v>
      </c>
      <c r="P68" t="s">
        <v>48</v>
      </c>
      <c r="Q68" t="s">
        <v>48</v>
      </c>
      <c r="R68" t="s">
        <v>48</v>
      </c>
      <c r="S68" t="s">
        <v>48</v>
      </c>
      <c r="T68" t="s">
        <v>48</v>
      </c>
      <c r="U68" t="s">
        <v>48</v>
      </c>
      <c r="V68">
        <v>0</v>
      </c>
      <c r="W68" t="s">
        <v>48</v>
      </c>
      <c r="X68" t="s">
        <v>48</v>
      </c>
      <c r="Y68">
        <v>0</v>
      </c>
      <c r="Z68">
        <v>48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1.6E-2</v>
      </c>
      <c r="AG68">
        <v>1.2E-2</v>
      </c>
      <c r="AH68">
        <v>0.222</v>
      </c>
      <c r="AI68">
        <v>3.0009999999999999</v>
      </c>
      <c r="AJ68">
        <v>222.63399999999999</v>
      </c>
      <c r="AK68">
        <v>231.49600000000001</v>
      </c>
    </row>
    <row r="69" spans="1:37" x14ac:dyDescent="0.35">
      <c r="A69">
        <v>202</v>
      </c>
      <c r="B69">
        <v>202</v>
      </c>
      <c r="C69" t="s">
        <v>38</v>
      </c>
      <c r="D69">
        <v>1</v>
      </c>
      <c r="E69" t="s">
        <v>585</v>
      </c>
      <c r="F69">
        <v>1</v>
      </c>
      <c r="G69">
        <v>1</v>
      </c>
      <c r="H69">
        <v>1</v>
      </c>
      <c r="I69">
        <v>68</v>
      </c>
      <c r="J69">
        <v>18</v>
      </c>
      <c r="K69">
        <v>1</v>
      </c>
      <c r="L69" t="s">
        <v>174</v>
      </c>
      <c r="M69" t="s">
        <v>489</v>
      </c>
      <c r="N69">
        <v>3</v>
      </c>
      <c r="O69" t="s">
        <v>583</v>
      </c>
      <c r="P69" t="s">
        <v>153</v>
      </c>
      <c r="Q69" t="s">
        <v>154</v>
      </c>
      <c r="R69" t="s">
        <v>150</v>
      </c>
      <c r="S69" t="s">
        <v>53</v>
      </c>
      <c r="T69" t="s">
        <v>175</v>
      </c>
      <c r="U69" t="s">
        <v>48</v>
      </c>
      <c r="V69">
        <v>0</v>
      </c>
      <c r="W69" t="s">
        <v>48</v>
      </c>
      <c r="X69" t="s">
        <v>48</v>
      </c>
      <c r="Y69">
        <v>0</v>
      </c>
      <c r="Z69">
        <v>48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5.0000000000000001E-3</v>
      </c>
      <c r="AG69">
        <v>0.01</v>
      </c>
      <c r="AH69">
        <v>0.23200000000000001</v>
      </c>
      <c r="AI69">
        <v>3.0009999999999999</v>
      </c>
      <c r="AJ69">
        <v>225.63499999999999</v>
      </c>
      <c r="AK69">
        <v>234.49700000000001</v>
      </c>
    </row>
    <row r="70" spans="1:37" x14ac:dyDescent="0.35">
      <c r="A70">
        <v>202</v>
      </c>
      <c r="B70">
        <v>202</v>
      </c>
      <c r="C70" t="s">
        <v>38</v>
      </c>
      <c r="D70">
        <v>1</v>
      </c>
      <c r="E70" t="s">
        <v>585</v>
      </c>
      <c r="F70">
        <v>1</v>
      </c>
      <c r="G70">
        <v>1</v>
      </c>
      <c r="H70">
        <v>1</v>
      </c>
      <c r="I70">
        <v>69</v>
      </c>
      <c r="J70">
        <v>23</v>
      </c>
      <c r="K70">
        <v>1</v>
      </c>
      <c r="L70" t="s">
        <v>176</v>
      </c>
      <c r="M70" t="s">
        <v>479</v>
      </c>
      <c r="N70">
        <v>3</v>
      </c>
      <c r="O70" t="s">
        <v>583</v>
      </c>
      <c r="P70" t="s">
        <v>177</v>
      </c>
      <c r="Q70" t="s">
        <v>178</v>
      </c>
      <c r="R70" t="s">
        <v>132</v>
      </c>
      <c r="S70" t="s">
        <v>81</v>
      </c>
      <c r="T70" t="s">
        <v>179</v>
      </c>
      <c r="U70" t="s">
        <v>48</v>
      </c>
      <c r="V70">
        <v>0</v>
      </c>
      <c r="W70" t="s">
        <v>48</v>
      </c>
      <c r="X70" t="s">
        <v>48</v>
      </c>
      <c r="Y70">
        <v>0</v>
      </c>
      <c r="Z70">
        <v>48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4.0000000000000001E-3</v>
      </c>
      <c r="AG70">
        <v>1.0999999999999999E-2</v>
      </c>
      <c r="AH70">
        <v>0.26100000000000001</v>
      </c>
      <c r="AI70">
        <v>3.0009999999999999</v>
      </c>
      <c r="AJ70">
        <v>228.636</v>
      </c>
      <c r="AK70">
        <v>237.49799999999999</v>
      </c>
    </row>
    <row r="71" spans="1:37" x14ac:dyDescent="0.35">
      <c r="A71">
        <v>202</v>
      </c>
      <c r="B71">
        <v>202</v>
      </c>
      <c r="C71" t="s">
        <v>38</v>
      </c>
      <c r="D71">
        <v>1</v>
      </c>
      <c r="E71" t="s">
        <v>585</v>
      </c>
      <c r="F71">
        <v>1</v>
      </c>
      <c r="G71">
        <v>1</v>
      </c>
      <c r="H71">
        <v>1</v>
      </c>
      <c r="I71">
        <v>70</v>
      </c>
      <c r="J71">
        <v>0</v>
      </c>
      <c r="K71">
        <v>1</v>
      </c>
      <c r="L71" t="s">
        <v>48</v>
      </c>
      <c r="M71" t="s">
        <v>48</v>
      </c>
      <c r="N71">
        <v>8</v>
      </c>
      <c r="O71" t="s">
        <v>416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>
        <v>0</v>
      </c>
      <c r="W71" t="s">
        <v>48</v>
      </c>
      <c r="X71" t="s">
        <v>48</v>
      </c>
      <c r="Y71">
        <v>0</v>
      </c>
      <c r="Z71">
        <v>48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6.0000000000000001E-3</v>
      </c>
      <c r="AG71">
        <v>4.0000000000000001E-3</v>
      </c>
      <c r="AH71">
        <v>0.217</v>
      </c>
      <c r="AI71">
        <v>3.0009999999999999</v>
      </c>
      <c r="AJ71">
        <v>231.636</v>
      </c>
      <c r="AK71">
        <v>240.499</v>
      </c>
    </row>
    <row r="72" spans="1:37" x14ac:dyDescent="0.35">
      <c r="A72">
        <v>202</v>
      </c>
      <c r="B72">
        <v>202</v>
      </c>
      <c r="C72" t="s">
        <v>38</v>
      </c>
      <c r="D72">
        <v>1</v>
      </c>
      <c r="E72" t="s">
        <v>585</v>
      </c>
      <c r="F72">
        <v>1</v>
      </c>
      <c r="G72">
        <v>1</v>
      </c>
      <c r="H72">
        <v>1</v>
      </c>
      <c r="I72">
        <v>71</v>
      </c>
      <c r="J72">
        <v>61</v>
      </c>
      <c r="K72">
        <v>2</v>
      </c>
      <c r="L72" t="s">
        <v>244</v>
      </c>
      <c r="M72" t="s">
        <v>546</v>
      </c>
      <c r="N72">
        <v>5</v>
      </c>
      <c r="O72" t="s">
        <v>577</v>
      </c>
      <c r="P72" t="s">
        <v>202</v>
      </c>
      <c r="Q72" t="s">
        <v>240</v>
      </c>
      <c r="R72" t="s">
        <v>202</v>
      </c>
      <c r="S72" t="s">
        <v>81</v>
      </c>
      <c r="T72" t="s">
        <v>245</v>
      </c>
      <c r="U72" t="s">
        <v>48</v>
      </c>
      <c r="V72">
        <v>0</v>
      </c>
      <c r="W72" t="s">
        <v>48</v>
      </c>
      <c r="X72" t="s">
        <v>48</v>
      </c>
      <c r="Y72">
        <v>0</v>
      </c>
      <c r="Z72">
        <v>48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5.0000000000000001E-3</v>
      </c>
      <c r="AG72">
        <v>1.0999999999999999E-2</v>
      </c>
      <c r="AH72">
        <v>0.23799999999999999</v>
      </c>
      <c r="AI72">
        <v>3.0009999999999999</v>
      </c>
      <c r="AJ72">
        <v>234.637</v>
      </c>
      <c r="AK72">
        <v>243.5</v>
      </c>
    </row>
    <row r="73" spans="1:37" x14ac:dyDescent="0.35">
      <c r="A73">
        <v>202</v>
      </c>
      <c r="B73">
        <v>202</v>
      </c>
      <c r="C73" t="s">
        <v>38</v>
      </c>
      <c r="D73">
        <v>1</v>
      </c>
      <c r="E73" t="s">
        <v>585</v>
      </c>
      <c r="F73">
        <v>1</v>
      </c>
      <c r="G73">
        <v>1</v>
      </c>
      <c r="H73">
        <v>1</v>
      </c>
      <c r="I73">
        <v>72</v>
      </c>
      <c r="J73">
        <v>57</v>
      </c>
      <c r="K73">
        <v>2</v>
      </c>
      <c r="L73" t="s">
        <v>180</v>
      </c>
      <c r="M73" t="s">
        <v>544</v>
      </c>
      <c r="N73">
        <v>4</v>
      </c>
      <c r="O73" t="s">
        <v>582</v>
      </c>
      <c r="P73" t="s">
        <v>181</v>
      </c>
      <c r="Q73" t="s">
        <v>182</v>
      </c>
      <c r="R73" t="s">
        <v>147</v>
      </c>
      <c r="S73" t="s">
        <v>63</v>
      </c>
      <c r="T73" t="s">
        <v>183</v>
      </c>
      <c r="U73" t="s">
        <v>48</v>
      </c>
      <c r="V73">
        <v>0</v>
      </c>
      <c r="W73" t="s">
        <v>48</v>
      </c>
      <c r="X73" t="s">
        <v>48</v>
      </c>
      <c r="Y73">
        <v>0</v>
      </c>
      <c r="Z73">
        <v>48</v>
      </c>
      <c r="AA73">
        <v>1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0.01</v>
      </c>
      <c r="AH73">
        <v>0.23799999999999999</v>
      </c>
      <c r="AI73">
        <v>4.0010000000000003</v>
      </c>
      <c r="AJ73">
        <v>238.63900000000001</v>
      </c>
      <c r="AK73">
        <v>247.501</v>
      </c>
    </row>
    <row r="74" spans="1:37" x14ac:dyDescent="0.35">
      <c r="A74">
        <v>202</v>
      </c>
      <c r="B74">
        <v>202</v>
      </c>
      <c r="C74" t="s">
        <v>38</v>
      </c>
      <c r="D74">
        <v>1</v>
      </c>
      <c r="E74" t="s">
        <v>585</v>
      </c>
      <c r="F74">
        <v>1</v>
      </c>
      <c r="G74">
        <v>1</v>
      </c>
      <c r="H74">
        <v>1</v>
      </c>
      <c r="I74">
        <v>73</v>
      </c>
      <c r="J74">
        <v>0</v>
      </c>
      <c r="K74">
        <v>1</v>
      </c>
      <c r="L74" t="s">
        <v>48</v>
      </c>
      <c r="M74" t="s">
        <v>414</v>
      </c>
      <c r="N74">
        <v>7</v>
      </c>
      <c r="O74" t="s">
        <v>413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>
        <v>0</v>
      </c>
      <c r="W74" t="s">
        <v>48</v>
      </c>
      <c r="X74" t="s">
        <v>48</v>
      </c>
      <c r="Y74">
        <v>0</v>
      </c>
      <c r="Z74">
        <v>48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5.0000000000000001E-3</v>
      </c>
      <c r="AG74">
        <v>0.01</v>
      </c>
      <c r="AH74">
        <v>0.22700000000000001</v>
      </c>
      <c r="AI74">
        <v>3.0009999999999999</v>
      </c>
      <c r="AJ74">
        <v>241.63900000000001</v>
      </c>
      <c r="AK74">
        <v>250.50200000000001</v>
      </c>
    </row>
    <row r="75" spans="1:37" x14ac:dyDescent="0.35">
      <c r="A75">
        <v>202</v>
      </c>
      <c r="B75">
        <v>202</v>
      </c>
      <c r="C75" t="s">
        <v>38</v>
      </c>
      <c r="D75">
        <v>1</v>
      </c>
      <c r="E75" t="s">
        <v>585</v>
      </c>
      <c r="F75">
        <v>1</v>
      </c>
      <c r="G75">
        <v>1</v>
      </c>
      <c r="H75">
        <v>1</v>
      </c>
      <c r="I75">
        <v>74</v>
      </c>
      <c r="J75">
        <v>12</v>
      </c>
      <c r="K75">
        <v>1</v>
      </c>
      <c r="L75" t="s">
        <v>95</v>
      </c>
      <c r="M75" t="s">
        <v>528</v>
      </c>
      <c r="N75">
        <v>1</v>
      </c>
      <c r="O75" t="s">
        <v>580</v>
      </c>
      <c r="P75" t="s">
        <v>78</v>
      </c>
      <c r="Q75" t="s">
        <v>79</v>
      </c>
      <c r="R75" t="s">
        <v>52</v>
      </c>
      <c r="S75" t="s">
        <v>53</v>
      </c>
      <c r="T75" t="s">
        <v>96</v>
      </c>
      <c r="U75" t="s">
        <v>48</v>
      </c>
      <c r="V75">
        <v>0</v>
      </c>
      <c r="W75" t="s">
        <v>48</v>
      </c>
      <c r="X75" t="s">
        <v>48</v>
      </c>
      <c r="Y75">
        <v>0</v>
      </c>
      <c r="Z75">
        <v>48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5.0000000000000001E-3</v>
      </c>
      <c r="AG75">
        <v>1.0999999999999999E-2</v>
      </c>
      <c r="AH75">
        <v>0.23499999999999999</v>
      </c>
      <c r="AI75">
        <v>3.0009999999999999</v>
      </c>
      <c r="AJ75">
        <v>244.64</v>
      </c>
      <c r="AK75">
        <v>253.50299999999999</v>
      </c>
    </row>
    <row r="76" spans="1:37" x14ac:dyDescent="0.35">
      <c r="A76">
        <v>202</v>
      </c>
      <c r="B76">
        <v>202</v>
      </c>
      <c r="C76" t="s">
        <v>38</v>
      </c>
      <c r="D76">
        <v>1</v>
      </c>
      <c r="E76" t="s">
        <v>585</v>
      </c>
      <c r="F76">
        <v>1</v>
      </c>
      <c r="G76">
        <v>1</v>
      </c>
      <c r="H76">
        <v>1</v>
      </c>
      <c r="I76">
        <v>75</v>
      </c>
      <c r="J76">
        <v>2</v>
      </c>
      <c r="K76">
        <v>1</v>
      </c>
      <c r="L76" t="s">
        <v>97</v>
      </c>
      <c r="M76" t="s">
        <v>512</v>
      </c>
      <c r="N76">
        <v>1</v>
      </c>
      <c r="O76" t="s">
        <v>580</v>
      </c>
      <c r="P76" t="s">
        <v>98</v>
      </c>
      <c r="Q76" t="s">
        <v>99</v>
      </c>
      <c r="R76" t="s">
        <v>80</v>
      </c>
      <c r="S76" t="s">
        <v>81</v>
      </c>
      <c r="T76" t="s">
        <v>100</v>
      </c>
      <c r="U76" t="s">
        <v>48</v>
      </c>
      <c r="V76">
        <v>0</v>
      </c>
      <c r="W76" t="s">
        <v>48</v>
      </c>
      <c r="X76" t="s">
        <v>48</v>
      </c>
      <c r="Y76">
        <v>0</v>
      </c>
      <c r="Z76">
        <v>48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5.0000000000000001E-3</v>
      </c>
      <c r="AG76">
        <v>0.01</v>
      </c>
      <c r="AH76">
        <v>0.22600000000000001</v>
      </c>
      <c r="AI76">
        <v>3.0009999999999999</v>
      </c>
      <c r="AJ76">
        <v>247.64099999999999</v>
      </c>
      <c r="AK76">
        <v>256.50400000000002</v>
      </c>
    </row>
    <row r="77" spans="1:37" x14ac:dyDescent="0.35">
      <c r="A77">
        <v>202</v>
      </c>
      <c r="B77">
        <v>202</v>
      </c>
      <c r="C77" t="s">
        <v>38</v>
      </c>
      <c r="D77">
        <v>1</v>
      </c>
      <c r="E77" t="s">
        <v>585</v>
      </c>
      <c r="F77">
        <v>1</v>
      </c>
      <c r="G77">
        <v>1</v>
      </c>
      <c r="H77">
        <v>1</v>
      </c>
      <c r="I77">
        <v>76</v>
      </c>
      <c r="J77">
        <v>41</v>
      </c>
      <c r="K77">
        <v>2</v>
      </c>
      <c r="L77" t="s">
        <v>101</v>
      </c>
      <c r="M77" t="s">
        <v>529</v>
      </c>
      <c r="N77">
        <v>1</v>
      </c>
      <c r="O77" t="s">
        <v>580</v>
      </c>
      <c r="P77" t="s">
        <v>102</v>
      </c>
      <c r="Q77" t="s">
        <v>103</v>
      </c>
      <c r="R77" t="s">
        <v>45</v>
      </c>
      <c r="S77" t="s">
        <v>46</v>
      </c>
      <c r="T77" t="s">
        <v>104</v>
      </c>
      <c r="U77" t="s">
        <v>48</v>
      </c>
      <c r="V77">
        <v>0</v>
      </c>
      <c r="W77" t="s">
        <v>48</v>
      </c>
      <c r="X77" t="s">
        <v>48</v>
      </c>
      <c r="Y77">
        <v>0</v>
      </c>
      <c r="Z77">
        <v>48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1.4999999999999999E-2</v>
      </c>
      <c r="AG77">
        <v>2.1000000000000001E-2</v>
      </c>
      <c r="AH77">
        <v>0.22500000000000001</v>
      </c>
      <c r="AI77">
        <v>3.0009999999999999</v>
      </c>
      <c r="AJ77">
        <v>250.642</v>
      </c>
      <c r="AK77">
        <v>259.50400000000002</v>
      </c>
    </row>
    <row r="78" spans="1:37" x14ac:dyDescent="0.35">
      <c r="A78">
        <v>202</v>
      </c>
      <c r="B78">
        <v>202</v>
      </c>
      <c r="C78" t="s">
        <v>38</v>
      </c>
      <c r="D78">
        <v>1</v>
      </c>
      <c r="E78" t="s">
        <v>585</v>
      </c>
      <c r="F78">
        <v>1</v>
      </c>
      <c r="G78">
        <v>1</v>
      </c>
      <c r="H78">
        <v>1</v>
      </c>
      <c r="I78">
        <v>77</v>
      </c>
      <c r="J78">
        <v>0</v>
      </c>
      <c r="K78">
        <v>1</v>
      </c>
      <c r="L78" t="s">
        <v>48</v>
      </c>
      <c r="M78" t="s">
        <v>48</v>
      </c>
      <c r="N78">
        <v>8</v>
      </c>
      <c r="O78" t="s">
        <v>416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>
        <v>0</v>
      </c>
      <c r="W78" t="s">
        <v>48</v>
      </c>
      <c r="X78" t="s">
        <v>48</v>
      </c>
      <c r="Y78">
        <v>0</v>
      </c>
      <c r="Z78">
        <v>48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1.4999999999999999E-2</v>
      </c>
      <c r="AG78">
        <v>1.7000000000000001E-2</v>
      </c>
      <c r="AH78">
        <v>0.217</v>
      </c>
      <c r="AI78">
        <v>3.0009999999999999</v>
      </c>
      <c r="AJ78">
        <v>253.643</v>
      </c>
      <c r="AK78">
        <v>262.505</v>
      </c>
    </row>
    <row r="79" spans="1:37" x14ac:dyDescent="0.35">
      <c r="A79">
        <v>202</v>
      </c>
      <c r="B79">
        <v>202</v>
      </c>
      <c r="C79" t="s">
        <v>38</v>
      </c>
      <c r="D79">
        <v>1</v>
      </c>
      <c r="E79" t="s">
        <v>585</v>
      </c>
      <c r="F79">
        <v>1</v>
      </c>
      <c r="G79">
        <v>1</v>
      </c>
      <c r="H79">
        <v>1</v>
      </c>
      <c r="I79">
        <v>78</v>
      </c>
      <c r="J79">
        <v>28</v>
      </c>
      <c r="K79">
        <v>1</v>
      </c>
      <c r="L79" t="s">
        <v>246</v>
      </c>
      <c r="M79" t="s">
        <v>492</v>
      </c>
      <c r="N79">
        <v>5</v>
      </c>
      <c r="O79" t="s">
        <v>577</v>
      </c>
      <c r="P79" t="s">
        <v>202</v>
      </c>
      <c r="Q79" t="s">
        <v>206</v>
      </c>
      <c r="R79" t="s">
        <v>202</v>
      </c>
      <c r="S79" t="s">
        <v>63</v>
      </c>
      <c r="T79" t="s">
        <v>247</v>
      </c>
      <c r="U79" t="s">
        <v>48</v>
      </c>
      <c r="V79">
        <v>0</v>
      </c>
      <c r="W79" t="s">
        <v>48</v>
      </c>
      <c r="X79" t="s">
        <v>48</v>
      </c>
      <c r="Y79">
        <v>0</v>
      </c>
      <c r="Z79">
        <v>48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1.2999999999999999E-2</v>
      </c>
      <c r="AH79">
        <v>0.24199999999999999</v>
      </c>
      <c r="AI79">
        <v>3.0009999999999999</v>
      </c>
      <c r="AJ79">
        <v>256.64400000000001</v>
      </c>
      <c r="AK79">
        <v>265.50599999999997</v>
      </c>
    </row>
    <row r="80" spans="1:37" x14ac:dyDescent="0.35">
      <c r="A80">
        <v>202</v>
      </c>
      <c r="B80">
        <v>202</v>
      </c>
      <c r="C80" t="s">
        <v>38</v>
      </c>
      <c r="D80">
        <v>1</v>
      </c>
      <c r="E80" t="s">
        <v>585</v>
      </c>
      <c r="F80">
        <v>1</v>
      </c>
      <c r="G80">
        <v>1</v>
      </c>
      <c r="H80">
        <v>1</v>
      </c>
      <c r="I80">
        <v>79</v>
      </c>
      <c r="J80">
        <v>0</v>
      </c>
      <c r="K80">
        <v>1</v>
      </c>
      <c r="L80" t="s">
        <v>48</v>
      </c>
      <c r="M80" t="s">
        <v>48</v>
      </c>
      <c r="N80">
        <v>8</v>
      </c>
      <c r="O80" t="s">
        <v>416</v>
      </c>
      <c r="P80" t="s">
        <v>48</v>
      </c>
      <c r="Q80" t="s">
        <v>48</v>
      </c>
      <c r="R80" t="s">
        <v>48</v>
      </c>
      <c r="S80" t="s">
        <v>48</v>
      </c>
      <c r="T80" t="s">
        <v>48</v>
      </c>
      <c r="U80" t="s">
        <v>48</v>
      </c>
      <c r="V80">
        <v>0</v>
      </c>
      <c r="W80" t="s">
        <v>48</v>
      </c>
      <c r="X80" t="s">
        <v>48</v>
      </c>
      <c r="Y80">
        <v>0</v>
      </c>
      <c r="Z80">
        <v>48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1.4E-2</v>
      </c>
      <c r="AG80">
        <v>1.4E-2</v>
      </c>
      <c r="AH80">
        <v>0.217</v>
      </c>
      <c r="AI80">
        <v>3.0009999999999999</v>
      </c>
      <c r="AJ80">
        <v>259.64499999999998</v>
      </c>
      <c r="AK80">
        <v>268.50700000000001</v>
      </c>
    </row>
    <row r="81" spans="1:37" x14ac:dyDescent="0.35">
      <c r="A81">
        <v>202</v>
      </c>
      <c r="B81">
        <v>202</v>
      </c>
      <c r="C81" t="s">
        <v>38</v>
      </c>
      <c r="D81">
        <v>1</v>
      </c>
      <c r="E81" t="s">
        <v>585</v>
      </c>
      <c r="F81">
        <v>1</v>
      </c>
      <c r="G81">
        <v>1</v>
      </c>
      <c r="H81">
        <v>1</v>
      </c>
      <c r="I81">
        <v>80</v>
      </c>
      <c r="J81">
        <v>31</v>
      </c>
      <c r="K81">
        <v>1</v>
      </c>
      <c r="L81" t="s">
        <v>248</v>
      </c>
      <c r="M81" t="s">
        <v>531</v>
      </c>
      <c r="N81">
        <v>6</v>
      </c>
      <c r="O81" t="s">
        <v>581</v>
      </c>
      <c r="P81" t="s">
        <v>202</v>
      </c>
      <c r="Q81" t="s">
        <v>212</v>
      </c>
      <c r="R81" t="s">
        <v>202</v>
      </c>
      <c r="S81" t="s">
        <v>46</v>
      </c>
      <c r="T81" t="s">
        <v>249</v>
      </c>
      <c r="U81" t="s">
        <v>48</v>
      </c>
      <c r="V81">
        <v>0</v>
      </c>
      <c r="W81" t="s">
        <v>48</v>
      </c>
      <c r="X81" t="s">
        <v>48</v>
      </c>
      <c r="Y81">
        <v>0</v>
      </c>
      <c r="Z81">
        <v>48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1.0999999999999999E-2</v>
      </c>
      <c r="AH81">
        <v>0.24</v>
      </c>
      <c r="AI81">
        <v>4.0010000000000003</v>
      </c>
      <c r="AJ81">
        <v>263.64600000000002</v>
      </c>
      <c r="AK81">
        <v>272.50799999999998</v>
      </c>
    </row>
    <row r="82" spans="1:37" x14ac:dyDescent="0.35">
      <c r="A82">
        <v>202</v>
      </c>
      <c r="B82">
        <v>202</v>
      </c>
      <c r="C82" t="s">
        <v>38</v>
      </c>
      <c r="D82">
        <v>1</v>
      </c>
      <c r="E82" t="s">
        <v>585</v>
      </c>
      <c r="F82">
        <v>1</v>
      </c>
      <c r="G82">
        <v>1</v>
      </c>
      <c r="H82">
        <v>1</v>
      </c>
      <c r="I82">
        <v>81</v>
      </c>
      <c r="J82">
        <v>72</v>
      </c>
      <c r="K82">
        <v>2</v>
      </c>
      <c r="L82" t="s">
        <v>250</v>
      </c>
      <c r="M82" t="s">
        <v>495</v>
      </c>
      <c r="N82">
        <v>6</v>
      </c>
      <c r="O82" t="s">
        <v>581</v>
      </c>
      <c r="P82" t="s">
        <v>202</v>
      </c>
      <c r="Q82" t="s">
        <v>235</v>
      </c>
      <c r="R82" t="s">
        <v>202</v>
      </c>
      <c r="S82" t="s">
        <v>53</v>
      </c>
      <c r="T82" t="s">
        <v>251</v>
      </c>
      <c r="U82" t="s">
        <v>48</v>
      </c>
      <c r="V82">
        <v>0</v>
      </c>
      <c r="W82" t="s">
        <v>48</v>
      </c>
      <c r="X82" t="s">
        <v>48</v>
      </c>
      <c r="Y82">
        <v>0</v>
      </c>
      <c r="Z82">
        <v>48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1E-3</v>
      </c>
      <c r="AG82">
        <v>2E-3</v>
      </c>
      <c r="AH82">
        <v>0.249</v>
      </c>
      <c r="AI82">
        <v>4.0010000000000003</v>
      </c>
      <c r="AJ82">
        <v>267.64699999999999</v>
      </c>
      <c r="AK82">
        <v>276.51</v>
      </c>
    </row>
    <row r="83" spans="1:37" x14ac:dyDescent="0.35">
      <c r="A83">
        <v>202</v>
      </c>
      <c r="B83">
        <v>202</v>
      </c>
      <c r="C83" t="s">
        <v>38</v>
      </c>
      <c r="D83">
        <v>1</v>
      </c>
      <c r="E83" t="s">
        <v>585</v>
      </c>
      <c r="F83">
        <v>1</v>
      </c>
      <c r="G83">
        <v>1</v>
      </c>
      <c r="H83">
        <v>1</v>
      </c>
      <c r="I83">
        <v>82</v>
      </c>
      <c r="J83">
        <v>0</v>
      </c>
      <c r="K83">
        <v>1</v>
      </c>
      <c r="L83" t="s">
        <v>48</v>
      </c>
      <c r="M83" t="s">
        <v>445</v>
      </c>
      <c r="N83">
        <v>7</v>
      </c>
      <c r="O83" t="s">
        <v>413</v>
      </c>
      <c r="P83" t="s">
        <v>48</v>
      </c>
      <c r="Q83" t="s">
        <v>48</v>
      </c>
      <c r="R83" t="s">
        <v>48</v>
      </c>
      <c r="S83" t="s">
        <v>48</v>
      </c>
      <c r="T83" t="s">
        <v>48</v>
      </c>
      <c r="U83" t="s">
        <v>48</v>
      </c>
      <c r="V83">
        <v>0</v>
      </c>
      <c r="W83" t="s">
        <v>48</v>
      </c>
      <c r="X83" t="s">
        <v>48</v>
      </c>
      <c r="Y83">
        <v>0</v>
      </c>
      <c r="Z83">
        <v>48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4.0000000000000001E-3</v>
      </c>
      <c r="AG83">
        <v>1.2E-2</v>
      </c>
      <c r="AH83">
        <v>0.22800000000000001</v>
      </c>
      <c r="AI83">
        <v>3.0009999999999999</v>
      </c>
      <c r="AJ83">
        <v>270.64800000000002</v>
      </c>
      <c r="AK83">
        <v>279.51100000000002</v>
      </c>
    </row>
    <row r="84" spans="1:37" x14ac:dyDescent="0.35">
      <c r="A84">
        <v>202</v>
      </c>
      <c r="B84">
        <v>202</v>
      </c>
      <c r="C84" t="s">
        <v>38</v>
      </c>
      <c r="D84">
        <v>1</v>
      </c>
      <c r="E84" t="s">
        <v>585</v>
      </c>
      <c r="F84">
        <v>1</v>
      </c>
      <c r="G84">
        <v>1</v>
      </c>
      <c r="H84">
        <v>1</v>
      </c>
      <c r="I84">
        <v>83</v>
      </c>
      <c r="J84">
        <v>0</v>
      </c>
      <c r="K84">
        <v>1</v>
      </c>
      <c r="L84" t="s">
        <v>48</v>
      </c>
      <c r="M84" t="s">
        <v>48</v>
      </c>
      <c r="N84">
        <v>8</v>
      </c>
      <c r="O84" t="s">
        <v>416</v>
      </c>
      <c r="P84" t="s">
        <v>48</v>
      </c>
      <c r="Q84" t="s">
        <v>48</v>
      </c>
      <c r="R84" t="s">
        <v>48</v>
      </c>
      <c r="S84" t="s">
        <v>48</v>
      </c>
      <c r="T84" t="s">
        <v>48</v>
      </c>
      <c r="U84" t="s">
        <v>48</v>
      </c>
      <c r="V84">
        <v>0</v>
      </c>
      <c r="W84" t="s">
        <v>48</v>
      </c>
      <c r="X84" t="s">
        <v>48</v>
      </c>
      <c r="Y84">
        <v>0</v>
      </c>
      <c r="Z84">
        <v>48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4.0000000000000001E-3</v>
      </c>
      <c r="AG84">
        <v>0.01</v>
      </c>
      <c r="AH84">
        <v>0.217</v>
      </c>
      <c r="AI84">
        <v>3.0009999999999999</v>
      </c>
      <c r="AJ84">
        <v>273.649</v>
      </c>
      <c r="AK84">
        <v>282.51100000000002</v>
      </c>
    </row>
    <row r="85" spans="1:37" x14ac:dyDescent="0.35">
      <c r="A85">
        <v>202</v>
      </c>
      <c r="B85">
        <v>202</v>
      </c>
      <c r="C85" t="s">
        <v>38</v>
      </c>
      <c r="D85">
        <v>1</v>
      </c>
      <c r="E85" t="s">
        <v>585</v>
      </c>
      <c r="F85">
        <v>1</v>
      </c>
      <c r="G85">
        <v>1</v>
      </c>
      <c r="H85">
        <v>1</v>
      </c>
      <c r="I85">
        <v>84</v>
      </c>
      <c r="J85">
        <v>0</v>
      </c>
      <c r="K85">
        <v>1</v>
      </c>
      <c r="L85" t="s">
        <v>48</v>
      </c>
      <c r="M85" t="s">
        <v>48</v>
      </c>
      <c r="N85">
        <v>8</v>
      </c>
      <c r="O85" t="s">
        <v>416</v>
      </c>
      <c r="P85" t="s">
        <v>48</v>
      </c>
      <c r="Q85" t="s">
        <v>48</v>
      </c>
      <c r="R85" t="s">
        <v>48</v>
      </c>
      <c r="S85" t="s">
        <v>48</v>
      </c>
      <c r="T85" t="s">
        <v>48</v>
      </c>
      <c r="U85" t="s">
        <v>48</v>
      </c>
      <c r="V85">
        <v>0</v>
      </c>
      <c r="W85" t="s">
        <v>48</v>
      </c>
      <c r="X85" t="s">
        <v>48</v>
      </c>
      <c r="Y85">
        <v>0</v>
      </c>
      <c r="Z85">
        <v>48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1.4E-2</v>
      </c>
      <c r="AG85">
        <v>2.1000000000000001E-2</v>
      </c>
      <c r="AH85">
        <v>0.217</v>
      </c>
      <c r="AI85">
        <v>3.0009999999999999</v>
      </c>
      <c r="AJ85">
        <v>276.64999999999998</v>
      </c>
      <c r="AK85">
        <v>285.512</v>
      </c>
    </row>
    <row r="86" spans="1:37" x14ac:dyDescent="0.35">
      <c r="A86">
        <v>202</v>
      </c>
      <c r="B86">
        <v>202</v>
      </c>
      <c r="C86" t="s">
        <v>38</v>
      </c>
      <c r="D86">
        <v>1</v>
      </c>
      <c r="E86" t="s">
        <v>585</v>
      </c>
      <c r="F86">
        <v>1</v>
      </c>
      <c r="G86">
        <v>1</v>
      </c>
      <c r="H86">
        <v>1</v>
      </c>
      <c r="I86">
        <v>85</v>
      </c>
      <c r="J86">
        <v>40</v>
      </c>
      <c r="K86">
        <v>2</v>
      </c>
      <c r="L86" t="s">
        <v>105</v>
      </c>
      <c r="M86" t="s">
        <v>543</v>
      </c>
      <c r="N86">
        <v>2</v>
      </c>
      <c r="O86" t="s">
        <v>579</v>
      </c>
      <c r="P86" t="s">
        <v>74</v>
      </c>
      <c r="Q86" t="s">
        <v>75</v>
      </c>
      <c r="R86" t="s">
        <v>52</v>
      </c>
      <c r="S86" t="s">
        <v>53</v>
      </c>
      <c r="T86" t="s">
        <v>106</v>
      </c>
      <c r="U86" t="s">
        <v>48</v>
      </c>
      <c r="V86">
        <v>0</v>
      </c>
      <c r="W86" t="s">
        <v>48</v>
      </c>
      <c r="X86" t="s">
        <v>48</v>
      </c>
      <c r="Y86">
        <v>0</v>
      </c>
      <c r="Z86">
        <v>48</v>
      </c>
      <c r="AA86">
        <v>1</v>
      </c>
      <c r="AB86">
        <v>0</v>
      </c>
      <c r="AC86">
        <v>0</v>
      </c>
      <c r="AD86">
        <v>0</v>
      </c>
      <c r="AE86">
        <v>1</v>
      </c>
      <c r="AF86">
        <v>4.0000000000000001E-3</v>
      </c>
      <c r="AG86">
        <v>1.0999999999999999E-2</v>
      </c>
      <c r="AH86">
        <v>0.23499999999999999</v>
      </c>
      <c r="AI86">
        <v>4.0010000000000003</v>
      </c>
      <c r="AJ86">
        <v>280.65100000000001</v>
      </c>
      <c r="AK86">
        <v>289.51299999999998</v>
      </c>
    </row>
    <row r="87" spans="1:37" x14ac:dyDescent="0.35">
      <c r="A87">
        <v>202</v>
      </c>
      <c r="B87">
        <v>202</v>
      </c>
      <c r="C87" t="s">
        <v>38</v>
      </c>
      <c r="D87">
        <v>1</v>
      </c>
      <c r="E87" t="s">
        <v>585</v>
      </c>
      <c r="F87">
        <v>1</v>
      </c>
      <c r="G87">
        <v>1</v>
      </c>
      <c r="H87">
        <v>1</v>
      </c>
      <c r="I87">
        <v>86</v>
      </c>
      <c r="J87">
        <v>0</v>
      </c>
      <c r="K87">
        <v>1</v>
      </c>
      <c r="L87" t="s">
        <v>48</v>
      </c>
      <c r="M87" t="s">
        <v>48</v>
      </c>
      <c r="N87">
        <v>8</v>
      </c>
      <c r="O87" t="s">
        <v>416</v>
      </c>
      <c r="P87" t="s">
        <v>48</v>
      </c>
      <c r="Q87" t="s">
        <v>48</v>
      </c>
      <c r="R87" t="s">
        <v>48</v>
      </c>
      <c r="S87" t="s">
        <v>48</v>
      </c>
      <c r="T87" t="s">
        <v>48</v>
      </c>
      <c r="U87" t="s">
        <v>48</v>
      </c>
      <c r="V87">
        <v>0</v>
      </c>
      <c r="W87" t="s">
        <v>48</v>
      </c>
      <c r="X87" t="s">
        <v>48</v>
      </c>
      <c r="Y87">
        <v>0</v>
      </c>
      <c r="Z87">
        <v>48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4.0000000000000001E-3</v>
      </c>
      <c r="AG87">
        <v>8.0000000000000002E-3</v>
      </c>
      <c r="AH87">
        <v>0.217</v>
      </c>
      <c r="AI87">
        <v>3.0009999999999999</v>
      </c>
      <c r="AJ87">
        <v>283.65199999999999</v>
      </c>
      <c r="AK87">
        <v>292.51400000000001</v>
      </c>
    </row>
    <row r="88" spans="1:37" x14ac:dyDescent="0.35">
      <c r="A88">
        <v>202</v>
      </c>
      <c r="B88">
        <v>202</v>
      </c>
      <c r="C88" t="s">
        <v>38</v>
      </c>
      <c r="D88">
        <v>1</v>
      </c>
      <c r="E88" t="s">
        <v>585</v>
      </c>
      <c r="F88">
        <v>1</v>
      </c>
      <c r="G88">
        <v>1</v>
      </c>
      <c r="H88">
        <v>1</v>
      </c>
      <c r="I88">
        <v>87</v>
      </c>
      <c r="J88">
        <v>10</v>
      </c>
      <c r="K88">
        <v>1</v>
      </c>
      <c r="L88" t="s">
        <v>107</v>
      </c>
      <c r="M88" t="s">
        <v>503</v>
      </c>
      <c r="N88">
        <v>1</v>
      </c>
      <c r="O88" t="s">
        <v>580</v>
      </c>
      <c r="P88" t="s">
        <v>56</v>
      </c>
      <c r="Q88" t="s">
        <v>57</v>
      </c>
      <c r="R88" t="s">
        <v>62</v>
      </c>
      <c r="S88" t="s">
        <v>63</v>
      </c>
      <c r="T88" t="s">
        <v>108</v>
      </c>
      <c r="U88" t="s">
        <v>48</v>
      </c>
      <c r="V88">
        <v>0</v>
      </c>
      <c r="W88" t="s">
        <v>48</v>
      </c>
      <c r="X88" t="s">
        <v>48</v>
      </c>
      <c r="Y88">
        <v>0</v>
      </c>
      <c r="Z88">
        <v>48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4.0000000000000001E-3</v>
      </c>
      <c r="AG88">
        <v>2E-3</v>
      </c>
      <c r="AH88">
        <v>0.23200000000000001</v>
      </c>
      <c r="AI88">
        <v>3.0009999999999999</v>
      </c>
      <c r="AJ88">
        <v>286.65300000000002</v>
      </c>
      <c r="AK88">
        <v>295.51499999999999</v>
      </c>
    </row>
    <row r="89" spans="1:37" x14ac:dyDescent="0.35">
      <c r="A89">
        <v>202</v>
      </c>
      <c r="B89">
        <v>202</v>
      </c>
      <c r="C89" t="s">
        <v>38</v>
      </c>
      <c r="D89">
        <v>1</v>
      </c>
      <c r="E89" t="s">
        <v>585</v>
      </c>
      <c r="F89">
        <v>1</v>
      </c>
      <c r="G89">
        <v>1</v>
      </c>
      <c r="H89">
        <v>1</v>
      </c>
      <c r="I89">
        <v>88</v>
      </c>
      <c r="J89">
        <v>59</v>
      </c>
      <c r="K89">
        <v>2</v>
      </c>
      <c r="L89" t="s">
        <v>184</v>
      </c>
      <c r="M89" t="s">
        <v>547</v>
      </c>
      <c r="N89">
        <v>4</v>
      </c>
      <c r="O89" t="s">
        <v>582</v>
      </c>
      <c r="P89" t="s">
        <v>185</v>
      </c>
      <c r="Q89" t="s">
        <v>186</v>
      </c>
      <c r="R89" t="s">
        <v>127</v>
      </c>
      <c r="S89" t="s">
        <v>46</v>
      </c>
      <c r="T89" t="s">
        <v>187</v>
      </c>
      <c r="U89" t="s">
        <v>48</v>
      </c>
      <c r="V89">
        <v>0</v>
      </c>
      <c r="W89" t="s">
        <v>48</v>
      </c>
      <c r="X89" t="s">
        <v>48</v>
      </c>
      <c r="Y89">
        <v>0</v>
      </c>
      <c r="Z89">
        <v>48</v>
      </c>
      <c r="AA89">
        <v>1</v>
      </c>
      <c r="AB89">
        <v>0</v>
      </c>
      <c r="AC89">
        <v>0</v>
      </c>
      <c r="AD89">
        <v>0</v>
      </c>
      <c r="AE89">
        <v>1</v>
      </c>
      <c r="AF89">
        <v>4.0000000000000001E-3</v>
      </c>
      <c r="AG89">
        <v>3.0000000000000001E-3</v>
      </c>
      <c r="AH89">
        <v>0.222</v>
      </c>
      <c r="AI89">
        <v>4.0010000000000003</v>
      </c>
      <c r="AJ89">
        <v>290.654</v>
      </c>
      <c r="AK89">
        <v>299.517</v>
      </c>
    </row>
    <row r="90" spans="1:37" x14ac:dyDescent="0.35">
      <c r="A90">
        <v>202</v>
      </c>
      <c r="B90">
        <v>202</v>
      </c>
      <c r="C90" t="s">
        <v>38</v>
      </c>
      <c r="D90">
        <v>1</v>
      </c>
      <c r="E90" t="s">
        <v>585</v>
      </c>
      <c r="F90">
        <v>1</v>
      </c>
      <c r="G90">
        <v>1</v>
      </c>
      <c r="H90">
        <v>1</v>
      </c>
      <c r="I90">
        <v>89</v>
      </c>
      <c r="J90">
        <v>1</v>
      </c>
      <c r="K90">
        <v>1</v>
      </c>
      <c r="L90" t="s">
        <v>109</v>
      </c>
      <c r="M90" t="s">
        <v>499</v>
      </c>
      <c r="N90">
        <v>2</v>
      </c>
      <c r="O90" t="s">
        <v>579</v>
      </c>
      <c r="P90" t="s">
        <v>98</v>
      </c>
      <c r="Q90" t="s">
        <v>99</v>
      </c>
      <c r="R90" t="s">
        <v>45</v>
      </c>
      <c r="S90" t="s">
        <v>46</v>
      </c>
      <c r="T90" t="s">
        <v>110</v>
      </c>
      <c r="U90" t="s">
        <v>48</v>
      </c>
      <c r="V90">
        <v>0</v>
      </c>
      <c r="W90" t="s">
        <v>48</v>
      </c>
      <c r="X90" t="s">
        <v>48</v>
      </c>
      <c r="Y90">
        <v>0</v>
      </c>
      <c r="Z90">
        <v>48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3.0000000000000001E-3</v>
      </c>
      <c r="AG90">
        <v>8.9999999999999993E-3</v>
      </c>
      <c r="AH90">
        <v>0.23100000000000001</v>
      </c>
      <c r="AI90">
        <v>4.0010000000000003</v>
      </c>
      <c r="AJ90">
        <v>294.65600000000001</v>
      </c>
      <c r="AK90">
        <v>303.51799999999997</v>
      </c>
    </row>
    <row r="91" spans="1:37" x14ac:dyDescent="0.35">
      <c r="A91">
        <v>202</v>
      </c>
      <c r="B91">
        <v>202</v>
      </c>
      <c r="C91" t="s">
        <v>38</v>
      </c>
      <c r="D91">
        <v>1</v>
      </c>
      <c r="E91" t="s">
        <v>585</v>
      </c>
      <c r="F91">
        <v>1</v>
      </c>
      <c r="G91">
        <v>1</v>
      </c>
      <c r="H91">
        <v>1</v>
      </c>
      <c r="I91">
        <v>90</v>
      </c>
      <c r="J91">
        <v>0</v>
      </c>
      <c r="K91">
        <v>1</v>
      </c>
      <c r="L91" t="s">
        <v>48</v>
      </c>
      <c r="M91" t="s">
        <v>48</v>
      </c>
      <c r="N91">
        <v>8</v>
      </c>
      <c r="O91" t="s">
        <v>416</v>
      </c>
      <c r="P91" t="s">
        <v>48</v>
      </c>
      <c r="Q91" t="s">
        <v>48</v>
      </c>
      <c r="R91" t="s">
        <v>48</v>
      </c>
      <c r="S91" t="s">
        <v>48</v>
      </c>
      <c r="T91" t="s">
        <v>48</v>
      </c>
      <c r="U91" t="s">
        <v>48</v>
      </c>
      <c r="V91">
        <v>0</v>
      </c>
      <c r="W91" t="s">
        <v>48</v>
      </c>
      <c r="X91" t="s">
        <v>48</v>
      </c>
      <c r="Y91">
        <v>0</v>
      </c>
      <c r="Z91">
        <v>48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4.0000000000000001E-3</v>
      </c>
      <c r="AG91">
        <v>5.0000000000000001E-3</v>
      </c>
      <c r="AH91">
        <v>0.217</v>
      </c>
      <c r="AI91">
        <v>3.0009999999999999</v>
      </c>
      <c r="AJ91">
        <v>297.65600000000001</v>
      </c>
      <c r="AK91">
        <v>306.51900000000001</v>
      </c>
    </row>
    <row r="92" spans="1:37" x14ac:dyDescent="0.35">
      <c r="A92">
        <v>202</v>
      </c>
      <c r="B92">
        <v>202</v>
      </c>
      <c r="C92" t="s">
        <v>38</v>
      </c>
      <c r="D92">
        <v>1</v>
      </c>
      <c r="E92" t="s">
        <v>585</v>
      </c>
      <c r="F92">
        <v>1</v>
      </c>
      <c r="G92">
        <v>1</v>
      </c>
      <c r="H92">
        <v>1</v>
      </c>
      <c r="I92">
        <v>91</v>
      </c>
      <c r="J92">
        <v>13</v>
      </c>
      <c r="K92">
        <v>1</v>
      </c>
      <c r="L92" t="s">
        <v>188</v>
      </c>
      <c r="M92" t="s">
        <v>524</v>
      </c>
      <c r="N92">
        <v>4</v>
      </c>
      <c r="O92" t="s">
        <v>582</v>
      </c>
      <c r="P92" t="s">
        <v>163</v>
      </c>
      <c r="Q92" t="s">
        <v>164</v>
      </c>
      <c r="R92" t="s">
        <v>127</v>
      </c>
      <c r="S92" t="s">
        <v>46</v>
      </c>
      <c r="T92" t="s">
        <v>189</v>
      </c>
      <c r="U92" t="s">
        <v>48</v>
      </c>
      <c r="V92">
        <v>0</v>
      </c>
      <c r="W92" t="s">
        <v>48</v>
      </c>
      <c r="X92" t="s">
        <v>48</v>
      </c>
      <c r="Y92">
        <v>0</v>
      </c>
      <c r="Z92">
        <v>48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3.0000000000000001E-3</v>
      </c>
      <c r="AG92">
        <v>1.0999999999999999E-2</v>
      </c>
      <c r="AH92">
        <v>0.23899999999999999</v>
      </c>
      <c r="AI92">
        <v>4.0010000000000003</v>
      </c>
      <c r="AJ92">
        <v>301.65800000000002</v>
      </c>
      <c r="AK92">
        <v>310.52</v>
      </c>
    </row>
    <row r="93" spans="1:37" x14ac:dyDescent="0.35">
      <c r="A93">
        <v>202</v>
      </c>
      <c r="B93">
        <v>202</v>
      </c>
      <c r="C93" t="s">
        <v>38</v>
      </c>
      <c r="D93">
        <v>1</v>
      </c>
      <c r="E93" t="s">
        <v>585</v>
      </c>
      <c r="F93">
        <v>1</v>
      </c>
      <c r="G93">
        <v>1</v>
      </c>
      <c r="H93">
        <v>1</v>
      </c>
      <c r="I93">
        <v>92</v>
      </c>
      <c r="J93">
        <v>0</v>
      </c>
      <c r="K93">
        <v>1</v>
      </c>
      <c r="L93" t="s">
        <v>48</v>
      </c>
      <c r="M93" t="s">
        <v>48</v>
      </c>
      <c r="N93">
        <v>8</v>
      </c>
      <c r="O93" t="s">
        <v>416</v>
      </c>
      <c r="P93" t="s">
        <v>48</v>
      </c>
      <c r="Q93" t="s">
        <v>48</v>
      </c>
      <c r="R93" t="s">
        <v>48</v>
      </c>
      <c r="S93" t="s">
        <v>48</v>
      </c>
      <c r="T93" t="s">
        <v>48</v>
      </c>
      <c r="U93" t="s">
        <v>48</v>
      </c>
      <c r="V93">
        <v>0</v>
      </c>
      <c r="W93" t="s">
        <v>48</v>
      </c>
      <c r="X93" t="s">
        <v>48</v>
      </c>
      <c r="Y93">
        <v>0</v>
      </c>
      <c r="Z93">
        <v>48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1.4E-2</v>
      </c>
      <c r="AG93">
        <v>1.0999999999999999E-2</v>
      </c>
      <c r="AH93">
        <v>0.217</v>
      </c>
      <c r="AI93">
        <v>3.0009999999999999</v>
      </c>
      <c r="AJ93">
        <v>304.65899999999999</v>
      </c>
      <c r="AK93">
        <v>313.52100000000002</v>
      </c>
    </row>
    <row r="94" spans="1:37" x14ac:dyDescent="0.35">
      <c r="A94">
        <v>202</v>
      </c>
      <c r="B94">
        <v>202</v>
      </c>
      <c r="C94" t="s">
        <v>38</v>
      </c>
      <c r="D94">
        <v>1</v>
      </c>
      <c r="E94" t="s">
        <v>585</v>
      </c>
      <c r="F94">
        <v>1</v>
      </c>
      <c r="G94">
        <v>1</v>
      </c>
      <c r="H94">
        <v>1</v>
      </c>
      <c r="I94">
        <v>93</v>
      </c>
      <c r="J94">
        <v>43</v>
      </c>
      <c r="K94">
        <v>2</v>
      </c>
      <c r="L94" t="s">
        <v>111</v>
      </c>
      <c r="M94" t="s">
        <v>537</v>
      </c>
      <c r="N94">
        <v>2</v>
      </c>
      <c r="O94" t="s">
        <v>579</v>
      </c>
      <c r="P94" t="s">
        <v>92</v>
      </c>
      <c r="Q94" t="s">
        <v>93</v>
      </c>
      <c r="R94" t="s">
        <v>80</v>
      </c>
      <c r="S94" t="s">
        <v>81</v>
      </c>
      <c r="T94" t="s">
        <v>112</v>
      </c>
      <c r="U94" t="s">
        <v>48</v>
      </c>
      <c r="V94">
        <v>0</v>
      </c>
      <c r="W94" t="s">
        <v>48</v>
      </c>
      <c r="X94" t="s">
        <v>48</v>
      </c>
      <c r="Y94">
        <v>0</v>
      </c>
      <c r="Z94">
        <v>48</v>
      </c>
      <c r="AA94">
        <v>1.5</v>
      </c>
      <c r="AB94">
        <v>0</v>
      </c>
      <c r="AC94">
        <v>0</v>
      </c>
      <c r="AD94">
        <v>0</v>
      </c>
      <c r="AE94">
        <v>1</v>
      </c>
      <c r="AF94">
        <v>4.7E-2</v>
      </c>
      <c r="AG94">
        <v>5.0999999999999997E-2</v>
      </c>
      <c r="AH94">
        <v>0.377</v>
      </c>
      <c r="AI94">
        <v>4.5010000000000003</v>
      </c>
      <c r="AJ94">
        <v>309.16000000000003</v>
      </c>
      <c r="AK94">
        <v>318.02199999999999</v>
      </c>
    </row>
    <row r="95" spans="1:37" x14ac:dyDescent="0.35">
      <c r="A95">
        <v>202</v>
      </c>
      <c r="B95">
        <v>202</v>
      </c>
      <c r="C95" t="s">
        <v>38</v>
      </c>
      <c r="D95">
        <v>1</v>
      </c>
      <c r="E95" t="s">
        <v>585</v>
      </c>
      <c r="F95">
        <v>1</v>
      </c>
      <c r="G95">
        <v>1</v>
      </c>
      <c r="H95">
        <v>1</v>
      </c>
      <c r="I95">
        <v>94</v>
      </c>
      <c r="J95">
        <v>42</v>
      </c>
      <c r="K95">
        <v>2</v>
      </c>
      <c r="L95" t="s">
        <v>113</v>
      </c>
      <c r="M95" t="s">
        <v>486</v>
      </c>
      <c r="N95">
        <v>1</v>
      </c>
      <c r="O95" t="s">
        <v>580</v>
      </c>
      <c r="P95" t="s">
        <v>102</v>
      </c>
      <c r="Q95" t="s">
        <v>103</v>
      </c>
      <c r="R95" t="s">
        <v>80</v>
      </c>
      <c r="S95" t="s">
        <v>81</v>
      </c>
      <c r="T95" t="s">
        <v>114</v>
      </c>
      <c r="U95" t="s">
        <v>48</v>
      </c>
      <c r="V95">
        <v>0</v>
      </c>
      <c r="W95" t="s">
        <v>48</v>
      </c>
      <c r="X95" t="s">
        <v>48</v>
      </c>
      <c r="Y95">
        <v>0</v>
      </c>
      <c r="Z95">
        <v>48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0.01</v>
      </c>
      <c r="AH95">
        <v>0.22500000000000001</v>
      </c>
      <c r="AI95">
        <v>3.0009999999999999</v>
      </c>
      <c r="AJ95">
        <v>312.161</v>
      </c>
      <c r="AK95">
        <v>321.02300000000002</v>
      </c>
    </row>
    <row r="96" spans="1:37" x14ac:dyDescent="0.35">
      <c r="A96">
        <v>202</v>
      </c>
      <c r="B96">
        <v>202</v>
      </c>
      <c r="C96" t="s">
        <v>38</v>
      </c>
      <c r="D96">
        <v>1</v>
      </c>
      <c r="E96" t="s">
        <v>585</v>
      </c>
      <c r="F96">
        <v>1</v>
      </c>
      <c r="G96">
        <v>1</v>
      </c>
      <c r="H96">
        <v>1</v>
      </c>
      <c r="I96">
        <v>95</v>
      </c>
      <c r="J96">
        <v>69</v>
      </c>
      <c r="K96">
        <v>2</v>
      </c>
      <c r="L96" t="s">
        <v>252</v>
      </c>
      <c r="M96" t="s">
        <v>501</v>
      </c>
      <c r="N96">
        <v>5</v>
      </c>
      <c r="O96" t="s">
        <v>577</v>
      </c>
      <c r="P96" t="s">
        <v>202</v>
      </c>
      <c r="Q96" t="s">
        <v>218</v>
      </c>
      <c r="R96" t="s">
        <v>202</v>
      </c>
      <c r="S96" t="s">
        <v>63</v>
      </c>
      <c r="T96" t="s">
        <v>253</v>
      </c>
      <c r="U96" t="s">
        <v>48</v>
      </c>
      <c r="V96">
        <v>0</v>
      </c>
      <c r="W96" t="s">
        <v>48</v>
      </c>
      <c r="X96" t="s">
        <v>48</v>
      </c>
      <c r="Y96">
        <v>0</v>
      </c>
      <c r="Z96">
        <v>48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2.1000000000000001E-2</v>
      </c>
      <c r="AG96">
        <v>3.1E-2</v>
      </c>
      <c r="AH96">
        <v>0.24399999999999999</v>
      </c>
      <c r="AI96">
        <v>3.0009999999999999</v>
      </c>
      <c r="AJ96">
        <v>315.16199999999998</v>
      </c>
      <c r="AK96">
        <v>324.024</v>
      </c>
    </row>
    <row r="97" spans="1:37" x14ac:dyDescent="0.35">
      <c r="A97">
        <v>202</v>
      </c>
      <c r="B97">
        <v>202</v>
      </c>
      <c r="C97" t="s">
        <v>38</v>
      </c>
      <c r="D97">
        <v>1</v>
      </c>
      <c r="E97" t="s">
        <v>585</v>
      </c>
      <c r="F97">
        <v>1</v>
      </c>
      <c r="G97">
        <v>1</v>
      </c>
      <c r="H97">
        <v>1</v>
      </c>
      <c r="I97">
        <v>96</v>
      </c>
      <c r="J97">
        <v>0</v>
      </c>
      <c r="K97">
        <v>1</v>
      </c>
      <c r="L97" t="s">
        <v>48</v>
      </c>
      <c r="M97" t="s">
        <v>435</v>
      </c>
      <c r="N97">
        <v>7</v>
      </c>
      <c r="O97" t="s">
        <v>413</v>
      </c>
      <c r="P97" t="s">
        <v>48</v>
      </c>
      <c r="Q97" t="s">
        <v>48</v>
      </c>
      <c r="R97" t="s">
        <v>48</v>
      </c>
      <c r="S97" t="s">
        <v>48</v>
      </c>
      <c r="T97" t="s">
        <v>48</v>
      </c>
      <c r="U97" t="s">
        <v>48</v>
      </c>
      <c r="V97">
        <v>0</v>
      </c>
      <c r="W97" t="s">
        <v>48</v>
      </c>
      <c r="X97" t="s">
        <v>48</v>
      </c>
      <c r="Y97">
        <v>0</v>
      </c>
      <c r="Z97">
        <v>48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1.0999999999999999E-2</v>
      </c>
      <c r="AH97">
        <v>0.224</v>
      </c>
      <c r="AI97">
        <v>3.0009999999999999</v>
      </c>
      <c r="AJ97">
        <v>318.16300000000001</v>
      </c>
      <c r="AK97">
        <v>327.02499999999998</v>
      </c>
    </row>
    <row r="98" spans="1:37" x14ac:dyDescent="0.35">
      <c r="A98">
        <v>202</v>
      </c>
      <c r="B98">
        <v>202</v>
      </c>
      <c r="C98" t="s">
        <v>38</v>
      </c>
      <c r="D98">
        <v>1</v>
      </c>
      <c r="E98" t="s">
        <v>585</v>
      </c>
      <c r="F98">
        <v>1</v>
      </c>
      <c r="G98">
        <v>1</v>
      </c>
      <c r="H98">
        <v>1</v>
      </c>
      <c r="I98">
        <v>97</v>
      </c>
      <c r="J98">
        <v>46</v>
      </c>
      <c r="K98">
        <v>2</v>
      </c>
      <c r="L98" t="s">
        <v>115</v>
      </c>
      <c r="M98" t="s">
        <v>542</v>
      </c>
      <c r="N98">
        <v>1</v>
      </c>
      <c r="O98" t="s">
        <v>580</v>
      </c>
      <c r="P98" t="s">
        <v>84</v>
      </c>
      <c r="Q98" t="s">
        <v>85</v>
      </c>
      <c r="R98" t="s">
        <v>52</v>
      </c>
      <c r="S98" t="s">
        <v>53</v>
      </c>
      <c r="T98" t="s">
        <v>116</v>
      </c>
      <c r="U98" t="s">
        <v>48</v>
      </c>
      <c r="V98">
        <v>0</v>
      </c>
      <c r="W98" t="s">
        <v>48</v>
      </c>
      <c r="X98" t="s">
        <v>48</v>
      </c>
      <c r="Y98">
        <v>0</v>
      </c>
      <c r="Z98">
        <v>48</v>
      </c>
      <c r="AA98">
        <v>0.5</v>
      </c>
      <c r="AB98">
        <v>0</v>
      </c>
      <c r="AC98">
        <v>0</v>
      </c>
      <c r="AD98">
        <v>0</v>
      </c>
      <c r="AE98">
        <v>1</v>
      </c>
      <c r="AF98">
        <v>8.0000000000000002E-3</v>
      </c>
      <c r="AG98">
        <v>2E-3</v>
      </c>
      <c r="AH98">
        <v>0.23200000000000001</v>
      </c>
      <c r="AI98">
        <v>3.5009999999999999</v>
      </c>
      <c r="AJ98">
        <v>321.66399999999999</v>
      </c>
      <c r="AK98">
        <v>330.52600000000001</v>
      </c>
    </row>
    <row r="99" spans="1:37" x14ac:dyDescent="0.35">
      <c r="A99">
        <v>202</v>
      </c>
      <c r="B99">
        <v>202</v>
      </c>
      <c r="C99" t="s">
        <v>38</v>
      </c>
      <c r="D99">
        <v>1</v>
      </c>
      <c r="E99" t="s">
        <v>585</v>
      </c>
      <c r="F99">
        <v>1</v>
      </c>
      <c r="G99">
        <v>1</v>
      </c>
      <c r="H99">
        <v>1</v>
      </c>
      <c r="I99">
        <v>98</v>
      </c>
      <c r="J99">
        <v>30</v>
      </c>
      <c r="K99">
        <v>1</v>
      </c>
      <c r="L99" t="s">
        <v>254</v>
      </c>
      <c r="M99" t="s">
        <v>506</v>
      </c>
      <c r="N99">
        <v>5</v>
      </c>
      <c r="O99" t="s">
        <v>577</v>
      </c>
      <c r="P99" t="s">
        <v>202</v>
      </c>
      <c r="Q99" t="s">
        <v>215</v>
      </c>
      <c r="R99" t="s">
        <v>202</v>
      </c>
      <c r="S99" t="s">
        <v>53</v>
      </c>
      <c r="T99" t="s">
        <v>255</v>
      </c>
      <c r="U99" t="s">
        <v>48</v>
      </c>
      <c r="V99">
        <v>0</v>
      </c>
      <c r="W99" t="s">
        <v>48</v>
      </c>
      <c r="X99" t="s">
        <v>48</v>
      </c>
      <c r="Y99">
        <v>0</v>
      </c>
      <c r="Z99">
        <v>48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5.0000000000000001E-3</v>
      </c>
      <c r="AG99">
        <v>1.2E-2</v>
      </c>
      <c r="AH99">
        <v>0.371</v>
      </c>
      <c r="AI99">
        <v>3.0009999999999999</v>
      </c>
      <c r="AJ99">
        <v>324.66500000000002</v>
      </c>
      <c r="AK99">
        <v>333.52699999999999</v>
      </c>
    </row>
    <row r="100" spans="1:37" x14ac:dyDescent="0.35">
      <c r="A100">
        <v>202</v>
      </c>
      <c r="B100">
        <v>202</v>
      </c>
      <c r="C100" t="s">
        <v>38</v>
      </c>
      <c r="D100">
        <v>1</v>
      </c>
      <c r="E100" t="s">
        <v>585</v>
      </c>
      <c r="F100">
        <v>1</v>
      </c>
      <c r="G100">
        <v>1</v>
      </c>
      <c r="H100">
        <v>1</v>
      </c>
      <c r="I100">
        <v>99</v>
      </c>
      <c r="J100">
        <v>0</v>
      </c>
      <c r="K100">
        <v>1</v>
      </c>
      <c r="L100" t="s">
        <v>48</v>
      </c>
      <c r="M100" t="s">
        <v>455</v>
      </c>
      <c r="N100">
        <v>7</v>
      </c>
      <c r="O100" t="s">
        <v>413</v>
      </c>
      <c r="P100" t="s">
        <v>48</v>
      </c>
      <c r="Q100" t="s">
        <v>48</v>
      </c>
      <c r="R100" t="s">
        <v>48</v>
      </c>
      <c r="S100" t="s">
        <v>48</v>
      </c>
      <c r="T100" t="s">
        <v>48</v>
      </c>
      <c r="U100" t="s">
        <v>48</v>
      </c>
      <c r="V100">
        <v>0</v>
      </c>
      <c r="W100" t="s">
        <v>48</v>
      </c>
      <c r="X100" t="s">
        <v>48</v>
      </c>
      <c r="Y100">
        <v>0</v>
      </c>
      <c r="Z100">
        <v>48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3.0000000000000001E-3</v>
      </c>
      <c r="AG100">
        <v>0.01</v>
      </c>
      <c r="AH100">
        <v>0.221</v>
      </c>
      <c r="AI100">
        <v>3.0009999999999999</v>
      </c>
      <c r="AJ100">
        <v>327.66500000000002</v>
      </c>
      <c r="AK100">
        <v>336.52800000000002</v>
      </c>
    </row>
    <row r="101" spans="1:37" x14ac:dyDescent="0.35">
      <c r="A101">
        <v>202</v>
      </c>
      <c r="B101">
        <v>202</v>
      </c>
      <c r="C101" t="s">
        <v>38</v>
      </c>
      <c r="D101">
        <v>1</v>
      </c>
      <c r="E101" t="s">
        <v>585</v>
      </c>
      <c r="F101">
        <v>1</v>
      </c>
      <c r="G101">
        <v>1</v>
      </c>
      <c r="H101">
        <v>1</v>
      </c>
      <c r="I101">
        <v>100</v>
      </c>
      <c r="J101">
        <v>0</v>
      </c>
      <c r="K101">
        <v>1</v>
      </c>
      <c r="L101" t="s">
        <v>48</v>
      </c>
      <c r="M101" t="s">
        <v>449</v>
      </c>
      <c r="N101">
        <v>7</v>
      </c>
      <c r="O101" t="s">
        <v>413</v>
      </c>
      <c r="P101" t="s">
        <v>48</v>
      </c>
      <c r="Q101" t="s">
        <v>48</v>
      </c>
      <c r="R101" t="s">
        <v>48</v>
      </c>
      <c r="S101" t="s">
        <v>48</v>
      </c>
      <c r="T101" t="s">
        <v>48</v>
      </c>
      <c r="U101" t="s">
        <v>48</v>
      </c>
      <c r="V101">
        <v>0</v>
      </c>
      <c r="W101" t="s">
        <v>48</v>
      </c>
      <c r="X101" t="s">
        <v>48</v>
      </c>
      <c r="Y101">
        <v>0</v>
      </c>
      <c r="Z101">
        <v>48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3.0000000000000001E-3</v>
      </c>
      <c r="AG101">
        <v>2E-3</v>
      </c>
      <c r="AH101">
        <v>0.23899999999999999</v>
      </c>
      <c r="AI101">
        <v>3.0009999999999999</v>
      </c>
      <c r="AJ101">
        <v>330.666</v>
      </c>
      <c r="AK101">
        <v>339.529</v>
      </c>
    </row>
    <row r="102" spans="1:37" x14ac:dyDescent="0.35">
      <c r="A102">
        <v>202</v>
      </c>
      <c r="B102">
        <v>202</v>
      </c>
      <c r="C102" t="s">
        <v>38</v>
      </c>
      <c r="D102">
        <v>1</v>
      </c>
      <c r="E102" t="s">
        <v>585</v>
      </c>
      <c r="F102">
        <v>1</v>
      </c>
      <c r="G102">
        <v>1</v>
      </c>
      <c r="H102">
        <v>1</v>
      </c>
      <c r="I102">
        <v>101</v>
      </c>
      <c r="J102">
        <v>26</v>
      </c>
      <c r="K102">
        <v>1</v>
      </c>
      <c r="L102" t="s">
        <v>256</v>
      </c>
      <c r="M102" t="s">
        <v>525</v>
      </c>
      <c r="N102">
        <v>6</v>
      </c>
      <c r="O102" t="s">
        <v>581</v>
      </c>
      <c r="P102" t="s">
        <v>202</v>
      </c>
      <c r="Q102" t="s">
        <v>221</v>
      </c>
      <c r="R102" t="s">
        <v>202</v>
      </c>
      <c r="S102" t="s">
        <v>81</v>
      </c>
      <c r="T102" t="s">
        <v>257</v>
      </c>
      <c r="U102" t="s">
        <v>48</v>
      </c>
      <c r="V102">
        <v>0</v>
      </c>
      <c r="W102" t="s">
        <v>48</v>
      </c>
      <c r="X102" t="s">
        <v>48</v>
      </c>
      <c r="Y102">
        <v>0</v>
      </c>
      <c r="Z102">
        <v>48</v>
      </c>
      <c r="AA102">
        <v>1</v>
      </c>
      <c r="AB102">
        <v>0</v>
      </c>
      <c r="AC102">
        <v>0</v>
      </c>
      <c r="AD102">
        <v>0</v>
      </c>
      <c r="AE102">
        <v>1</v>
      </c>
      <c r="AF102">
        <v>3.0000000000000001E-3</v>
      </c>
      <c r="AG102">
        <v>2E-3</v>
      </c>
      <c r="AH102">
        <v>0.22800000000000001</v>
      </c>
      <c r="AI102">
        <v>4.0010000000000003</v>
      </c>
      <c r="AJ102">
        <v>334.66800000000001</v>
      </c>
      <c r="AK102">
        <v>343.53</v>
      </c>
    </row>
    <row r="103" spans="1:37" x14ac:dyDescent="0.35">
      <c r="A103">
        <v>202</v>
      </c>
      <c r="B103">
        <v>202</v>
      </c>
      <c r="C103" t="s">
        <v>38</v>
      </c>
      <c r="D103">
        <v>1</v>
      </c>
      <c r="E103" t="s">
        <v>585</v>
      </c>
      <c r="F103">
        <v>1</v>
      </c>
      <c r="G103">
        <v>1</v>
      </c>
      <c r="H103">
        <v>1</v>
      </c>
      <c r="I103">
        <v>102</v>
      </c>
      <c r="J103">
        <v>0</v>
      </c>
      <c r="K103">
        <v>1</v>
      </c>
      <c r="L103" t="s">
        <v>48</v>
      </c>
      <c r="M103" t="s">
        <v>48</v>
      </c>
      <c r="N103">
        <v>8</v>
      </c>
      <c r="O103" t="s">
        <v>416</v>
      </c>
      <c r="P103" t="s">
        <v>48</v>
      </c>
      <c r="Q103" t="s">
        <v>48</v>
      </c>
      <c r="R103" t="s">
        <v>48</v>
      </c>
      <c r="S103" t="s">
        <v>48</v>
      </c>
      <c r="T103" t="s">
        <v>48</v>
      </c>
      <c r="U103" t="s">
        <v>48</v>
      </c>
      <c r="V103">
        <v>0</v>
      </c>
      <c r="W103" t="s">
        <v>48</v>
      </c>
      <c r="X103" t="s">
        <v>48</v>
      </c>
      <c r="Y103">
        <v>0</v>
      </c>
      <c r="Z103">
        <v>48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1.2999999999999999E-2</v>
      </c>
      <c r="AG103">
        <v>1.2999999999999999E-2</v>
      </c>
      <c r="AH103">
        <v>0.217</v>
      </c>
      <c r="AI103">
        <v>3.0009999999999999</v>
      </c>
      <c r="AJ103">
        <v>337.66800000000001</v>
      </c>
      <c r="AK103">
        <v>346.53100000000001</v>
      </c>
    </row>
    <row r="104" spans="1:37" x14ac:dyDescent="0.35">
      <c r="A104">
        <v>202</v>
      </c>
      <c r="B104">
        <v>202</v>
      </c>
      <c r="C104" t="s">
        <v>38</v>
      </c>
      <c r="D104">
        <v>1</v>
      </c>
      <c r="E104" t="s">
        <v>585</v>
      </c>
      <c r="F104">
        <v>1</v>
      </c>
      <c r="G104">
        <v>1</v>
      </c>
      <c r="H104">
        <v>1</v>
      </c>
      <c r="I104">
        <v>103</v>
      </c>
      <c r="J104">
        <v>0</v>
      </c>
      <c r="K104">
        <v>1</v>
      </c>
      <c r="L104" t="s">
        <v>48</v>
      </c>
      <c r="M104" t="s">
        <v>48</v>
      </c>
      <c r="N104">
        <v>8</v>
      </c>
      <c r="O104" t="s">
        <v>416</v>
      </c>
      <c r="P104" t="s">
        <v>48</v>
      </c>
      <c r="Q104" t="s">
        <v>48</v>
      </c>
      <c r="R104" t="s">
        <v>48</v>
      </c>
      <c r="S104" t="s">
        <v>48</v>
      </c>
      <c r="T104" t="s">
        <v>48</v>
      </c>
      <c r="U104" t="s">
        <v>48</v>
      </c>
      <c r="V104">
        <v>0</v>
      </c>
      <c r="W104" t="s">
        <v>48</v>
      </c>
      <c r="X104" t="s">
        <v>48</v>
      </c>
      <c r="Y104">
        <v>0</v>
      </c>
      <c r="Z104">
        <v>48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1.2999999999999999E-2</v>
      </c>
      <c r="AG104">
        <v>2.1000000000000001E-2</v>
      </c>
      <c r="AH104">
        <v>0.217</v>
      </c>
      <c r="AI104">
        <v>3.0009999999999999</v>
      </c>
      <c r="AJ104">
        <v>340.66899999999998</v>
      </c>
      <c r="AK104">
        <v>349.53199999999998</v>
      </c>
    </row>
    <row r="105" spans="1:37" x14ac:dyDescent="0.35">
      <c r="A105">
        <v>202</v>
      </c>
      <c r="B105">
        <v>202</v>
      </c>
      <c r="C105" t="s">
        <v>38</v>
      </c>
      <c r="D105">
        <v>1</v>
      </c>
      <c r="E105" t="s">
        <v>585</v>
      </c>
      <c r="F105">
        <v>1</v>
      </c>
      <c r="G105">
        <v>1</v>
      </c>
      <c r="H105">
        <v>1</v>
      </c>
      <c r="I105">
        <v>104</v>
      </c>
      <c r="J105">
        <v>58</v>
      </c>
      <c r="K105">
        <v>2</v>
      </c>
      <c r="L105" t="s">
        <v>190</v>
      </c>
      <c r="M105" t="s">
        <v>487</v>
      </c>
      <c r="N105">
        <v>4</v>
      </c>
      <c r="O105" t="s">
        <v>582</v>
      </c>
      <c r="P105" t="s">
        <v>181</v>
      </c>
      <c r="Q105" t="s">
        <v>182</v>
      </c>
      <c r="R105" t="s">
        <v>150</v>
      </c>
      <c r="S105" t="s">
        <v>53</v>
      </c>
      <c r="T105" t="s">
        <v>191</v>
      </c>
      <c r="U105" t="s">
        <v>48</v>
      </c>
      <c r="V105">
        <v>0</v>
      </c>
      <c r="W105" t="s">
        <v>48</v>
      </c>
      <c r="X105" t="s">
        <v>48</v>
      </c>
      <c r="Y105">
        <v>0</v>
      </c>
      <c r="Z105">
        <v>48</v>
      </c>
      <c r="AA105">
        <v>1</v>
      </c>
      <c r="AB105">
        <v>0</v>
      </c>
      <c r="AC105">
        <v>0</v>
      </c>
      <c r="AD105">
        <v>0</v>
      </c>
      <c r="AE105">
        <v>1</v>
      </c>
      <c r="AF105">
        <v>1.4999999999999999E-2</v>
      </c>
      <c r="AG105">
        <v>0.02</v>
      </c>
      <c r="AH105">
        <v>0.23599999999999999</v>
      </c>
      <c r="AI105">
        <v>4.0010000000000003</v>
      </c>
      <c r="AJ105">
        <v>344.67099999999999</v>
      </c>
      <c r="AK105">
        <v>353.53300000000002</v>
      </c>
    </row>
    <row r="106" spans="1:37" x14ac:dyDescent="0.35">
      <c r="A106">
        <v>202</v>
      </c>
      <c r="B106">
        <v>202</v>
      </c>
      <c r="C106" t="s">
        <v>38</v>
      </c>
      <c r="D106">
        <v>1</v>
      </c>
      <c r="E106" t="s">
        <v>585</v>
      </c>
      <c r="F106">
        <v>1</v>
      </c>
      <c r="G106">
        <v>1</v>
      </c>
      <c r="H106">
        <v>1</v>
      </c>
      <c r="I106">
        <v>105</v>
      </c>
      <c r="J106">
        <v>50</v>
      </c>
      <c r="K106">
        <v>2</v>
      </c>
      <c r="L106" t="s">
        <v>192</v>
      </c>
      <c r="M106" t="s">
        <v>497</v>
      </c>
      <c r="N106">
        <v>4</v>
      </c>
      <c r="O106" t="s">
        <v>582</v>
      </c>
      <c r="P106" t="s">
        <v>130</v>
      </c>
      <c r="Q106" t="s">
        <v>131</v>
      </c>
      <c r="R106" t="s">
        <v>147</v>
      </c>
      <c r="S106" t="s">
        <v>63</v>
      </c>
      <c r="T106" t="s">
        <v>193</v>
      </c>
      <c r="U106" t="s">
        <v>48</v>
      </c>
      <c r="V106">
        <v>0</v>
      </c>
      <c r="W106" t="s">
        <v>48</v>
      </c>
      <c r="X106" t="s">
        <v>48</v>
      </c>
      <c r="Y106">
        <v>0</v>
      </c>
      <c r="Z106">
        <v>48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1.4999999999999999E-2</v>
      </c>
      <c r="AG106">
        <v>2.1999999999999999E-2</v>
      </c>
      <c r="AH106">
        <v>0.23400000000000001</v>
      </c>
      <c r="AI106">
        <v>4.0010000000000003</v>
      </c>
      <c r="AJ106">
        <v>348.67200000000003</v>
      </c>
      <c r="AK106">
        <v>357.53399999999999</v>
      </c>
    </row>
    <row r="107" spans="1:37" x14ac:dyDescent="0.35">
      <c r="A107">
        <v>202</v>
      </c>
      <c r="B107">
        <v>202</v>
      </c>
      <c r="C107" t="s">
        <v>38</v>
      </c>
      <c r="D107">
        <v>1</v>
      </c>
      <c r="E107" t="s">
        <v>585</v>
      </c>
      <c r="F107">
        <v>1</v>
      </c>
      <c r="G107">
        <v>1</v>
      </c>
      <c r="H107">
        <v>1</v>
      </c>
      <c r="I107">
        <v>106</v>
      </c>
      <c r="J107">
        <v>0</v>
      </c>
      <c r="K107">
        <v>1</v>
      </c>
      <c r="L107" t="s">
        <v>48</v>
      </c>
      <c r="M107" t="s">
        <v>48</v>
      </c>
      <c r="N107">
        <v>8</v>
      </c>
      <c r="O107" t="s">
        <v>416</v>
      </c>
      <c r="P107" t="s">
        <v>48</v>
      </c>
      <c r="Q107" t="s">
        <v>48</v>
      </c>
      <c r="R107" t="s">
        <v>48</v>
      </c>
      <c r="S107" t="s">
        <v>48</v>
      </c>
      <c r="T107" t="s">
        <v>48</v>
      </c>
      <c r="U107" t="s">
        <v>48</v>
      </c>
      <c r="V107">
        <v>0</v>
      </c>
      <c r="W107" t="s">
        <v>48</v>
      </c>
      <c r="X107" t="s">
        <v>48</v>
      </c>
      <c r="Y107">
        <v>0</v>
      </c>
      <c r="Z107">
        <v>48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3.0000000000000001E-3</v>
      </c>
      <c r="AG107">
        <v>7.0000000000000001E-3</v>
      </c>
      <c r="AH107">
        <v>0.217</v>
      </c>
      <c r="AI107">
        <v>3.0009999999999999</v>
      </c>
      <c r="AJ107">
        <v>351.673</v>
      </c>
      <c r="AK107">
        <v>360.53500000000003</v>
      </c>
    </row>
    <row r="108" spans="1:37" x14ac:dyDescent="0.35">
      <c r="A108">
        <v>202</v>
      </c>
      <c r="B108">
        <v>202</v>
      </c>
      <c r="C108" t="s">
        <v>38</v>
      </c>
      <c r="D108">
        <v>1</v>
      </c>
      <c r="E108" t="s">
        <v>585</v>
      </c>
      <c r="F108">
        <v>1</v>
      </c>
      <c r="G108">
        <v>1</v>
      </c>
      <c r="H108">
        <v>1</v>
      </c>
      <c r="I108">
        <v>107</v>
      </c>
      <c r="J108">
        <v>0</v>
      </c>
      <c r="K108">
        <v>1</v>
      </c>
      <c r="L108" t="s">
        <v>48</v>
      </c>
      <c r="M108" t="s">
        <v>48</v>
      </c>
      <c r="N108">
        <v>8</v>
      </c>
      <c r="O108" t="s">
        <v>416</v>
      </c>
      <c r="P108" t="s">
        <v>48</v>
      </c>
      <c r="Q108" t="s">
        <v>48</v>
      </c>
      <c r="R108" t="s">
        <v>48</v>
      </c>
      <c r="S108" t="s">
        <v>48</v>
      </c>
      <c r="T108" t="s">
        <v>48</v>
      </c>
      <c r="U108" t="s">
        <v>48</v>
      </c>
      <c r="V108">
        <v>0</v>
      </c>
      <c r="W108" t="s">
        <v>48</v>
      </c>
      <c r="X108" t="s">
        <v>48</v>
      </c>
      <c r="Y108">
        <v>0</v>
      </c>
      <c r="Z108">
        <v>48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6.0000000000000001E-3</v>
      </c>
      <c r="AH108">
        <v>0.217</v>
      </c>
      <c r="AI108">
        <v>3.0009999999999999</v>
      </c>
      <c r="AJ108">
        <v>354.67399999999998</v>
      </c>
      <c r="AK108">
        <v>363.536</v>
      </c>
    </row>
    <row r="109" spans="1:37" x14ac:dyDescent="0.35">
      <c r="A109">
        <v>202</v>
      </c>
      <c r="B109">
        <v>202</v>
      </c>
      <c r="C109" t="s">
        <v>38</v>
      </c>
      <c r="D109">
        <v>1</v>
      </c>
      <c r="E109" t="s">
        <v>585</v>
      </c>
      <c r="F109">
        <v>1</v>
      </c>
      <c r="G109">
        <v>1</v>
      </c>
      <c r="H109">
        <v>1</v>
      </c>
      <c r="I109">
        <v>108</v>
      </c>
      <c r="J109">
        <v>51</v>
      </c>
      <c r="K109">
        <v>2</v>
      </c>
      <c r="L109" t="s">
        <v>194</v>
      </c>
      <c r="M109" t="s">
        <v>522</v>
      </c>
      <c r="N109">
        <v>3</v>
      </c>
      <c r="O109" t="s">
        <v>583</v>
      </c>
      <c r="P109" t="s">
        <v>167</v>
      </c>
      <c r="Q109" t="s">
        <v>168</v>
      </c>
      <c r="R109" t="s">
        <v>127</v>
      </c>
      <c r="S109" t="s">
        <v>46</v>
      </c>
      <c r="T109" t="s">
        <v>195</v>
      </c>
      <c r="U109" t="s">
        <v>48</v>
      </c>
      <c r="V109">
        <v>0</v>
      </c>
      <c r="W109" t="s">
        <v>48</v>
      </c>
      <c r="X109" t="s">
        <v>48</v>
      </c>
      <c r="Y109">
        <v>0</v>
      </c>
      <c r="Z109">
        <v>48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1.4999999999999999E-2</v>
      </c>
      <c r="AG109">
        <v>2.1999999999999999E-2</v>
      </c>
      <c r="AH109">
        <v>0.23100000000000001</v>
      </c>
      <c r="AI109">
        <v>3.0009999999999999</v>
      </c>
      <c r="AJ109">
        <v>357.67500000000001</v>
      </c>
      <c r="AK109">
        <v>366.53699999999998</v>
      </c>
    </row>
    <row r="110" spans="1:37" x14ac:dyDescent="0.35">
      <c r="A110">
        <v>202</v>
      </c>
      <c r="B110">
        <v>202</v>
      </c>
      <c r="C110" t="s">
        <v>38</v>
      </c>
      <c r="D110">
        <v>1</v>
      </c>
      <c r="E110" t="s">
        <v>585</v>
      </c>
      <c r="F110">
        <v>1</v>
      </c>
      <c r="G110">
        <v>1</v>
      </c>
      <c r="H110">
        <v>1</v>
      </c>
      <c r="I110">
        <v>109</v>
      </c>
      <c r="J110">
        <v>0</v>
      </c>
      <c r="K110">
        <v>1</v>
      </c>
      <c r="L110" t="s">
        <v>48</v>
      </c>
      <c r="M110" t="s">
        <v>48</v>
      </c>
      <c r="N110">
        <v>8</v>
      </c>
      <c r="O110" t="s">
        <v>416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48</v>
      </c>
      <c r="V110">
        <v>0</v>
      </c>
      <c r="W110" t="s">
        <v>48</v>
      </c>
      <c r="X110" t="s">
        <v>48</v>
      </c>
      <c r="Y110">
        <v>0</v>
      </c>
      <c r="Z110">
        <v>48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6.0000000000000001E-3</v>
      </c>
      <c r="AH110">
        <v>0.217</v>
      </c>
      <c r="AI110">
        <v>3.0009999999999999</v>
      </c>
      <c r="AJ110">
        <v>360.67500000000001</v>
      </c>
      <c r="AK110">
        <v>369.53800000000001</v>
      </c>
    </row>
    <row r="111" spans="1:37" x14ac:dyDescent="0.35">
      <c r="A111">
        <v>202</v>
      </c>
      <c r="B111">
        <v>202</v>
      </c>
      <c r="C111" t="s">
        <v>38</v>
      </c>
      <c r="D111">
        <v>1</v>
      </c>
      <c r="E111" t="s">
        <v>585</v>
      </c>
      <c r="F111">
        <v>1</v>
      </c>
      <c r="G111">
        <v>1</v>
      </c>
      <c r="H111">
        <v>1</v>
      </c>
      <c r="I111">
        <v>110</v>
      </c>
      <c r="J111">
        <v>0</v>
      </c>
      <c r="K111">
        <v>1</v>
      </c>
      <c r="L111" t="s">
        <v>48</v>
      </c>
      <c r="M111" t="s">
        <v>48</v>
      </c>
      <c r="N111">
        <v>8</v>
      </c>
      <c r="O111" t="s">
        <v>416</v>
      </c>
      <c r="P111" t="s">
        <v>48</v>
      </c>
      <c r="Q111" t="s">
        <v>48</v>
      </c>
      <c r="R111" t="s">
        <v>48</v>
      </c>
      <c r="S111" t="s">
        <v>48</v>
      </c>
      <c r="T111" t="s">
        <v>48</v>
      </c>
      <c r="U111" t="s">
        <v>48</v>
      </c>
      <c r="V111">
        <v>0</v>
      </c>
      <c r="W111" t="s">
        <v>48</v>
      </c>
      <c r="X111" t="s">
        <v>48</v>
      </c>
      <c r="Y111">
        <v>0</v>
      </c>
      <c r="Z111">
        <v>48</v>
      </c>
      <c r="AA111">
        <v>0.5</v>
      </c>
      <c r="AB111">
        <v>0</v>
      </c>
      <c r="AC111">
        <v>0</v>
      </c>
      <c r="AD111">
        <v>0</v>
      </c>
      <c r="AE111">
        <v>1</v>
      </c>
      <c r="AF111">
        <v>3.0000000000000001E-3</v>
      </c>
      <c r="AG111">
        <v>3.0000000000000001E-3</v>
      </c>
      <c r="AH111">
        <v>0.217</v>
      </c>
      <c r="AI111">
        <v>3.5009999999999999</v>
      </c>
      <c r="AJ111">
        <v>364.17700000000002</v>
      </c>
      <c r="AK111">
        <v>373.03899999999999</v>
      </c>
    </row>
    <row r="112" spans="1:37" x14ac:dyDescent="0.35">
      <c r="A112">
        <v>202</v>
      </c>
      <c r="B112">
        <v>202</v>
      </c>
      <c r="C112" t="s">
        <v>38</v>
      </c>
      <c r="D112">
        <v>1</v>
      </c>
      <c r="E112" t="s">
        <v>585</v>
      </c>
      <c r="F112">
        <v>1</v>
      </c>
      <c r="G112">
        <v>1</v>
      </c>
      <c r="H112">
        <v>1</v>
      </c>
      <c r="I112">
        <v>111</v>
      </c>
      <c r="J112">
        <v>8</v>
      </c>
      <c r="K112">
        <v>1</v>
      </c>
      <c r="L112" t="s">
        <v>117</v>
      </c>
      <c r="M112" t="s">
        <v>521</v>
      </c>
      <c r="N112">
        <v>1</v>
      </c>
      <c r="O112" t="s">
        <v>580</v>
      </c>
      <c r="P112" t="s">
        <v>43</v>
      </c>
      <c r="Q112" t="s">
        <v>44</v>
      </c>
      <c r="R112" t="s">
        <v>52</v>
      </c>
      <c r="S112" t="s">
        <v>53</v>
      </c>
      <c r="T112" t="s">
        <v>118</v>
      </c>
      <c r="U112" t="s">
        <v>48</v>
      </c>
      <c r="V112">
        <v>0</v>
      </c>
      <c r="W112" t="s">
        <v>48</v>
      </c>
      <c r="X112" t="s">
        <v>48</v>
      </c>
      <c r="Y112">
        <v>0</v>
      </c>
      <c r="Z112">
        <v>48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1.2E-2</v>
      </c>
      <c r="AH112">
        <v>0.248</v>
      </c>
      <c r="AI112">
        <v>3.0009999999999999</v>
      </c>
      <c r="AJ112">
        <v>367.17700000000002</v>
      </c>
      <c r="AK112">
        <v>376.04</v>
      </c>
    </row>
    <row r="113" spans="1:37" x14ac:dyDescent="0.35">
      <c r="A113">
        <v>202</v>
      </c>
      <c r="B113">
        <v>202</v>
      </c>
      <c r="C113" t="s">
        <v>38</v>
      </c>
      <c r="D113">
        <v>1</v>
      </c>
      <c r="E113" t="s">
        <v>585</v>
      </c>
      <c r="F113">
        <v>1</v>
      </c>
      <c r="G113">
        <v>1</v>
      </c>
      <c r="H113">
        <v>1</v>
      </c>
      <c r="I113">
        <v>112</v>
      </c>
      <c r="J113">
        <v>60</v>
      </c>
      <c r="K113">
        <v>2</v>
      </c>
      <c r="L113" t="s">
        <v>196</v>
      </c>
      <c r="M113" t="s">
        <v>539</v>
      </c>
      <c r="N113">
        <v>4</v>
      </c>
      <c r="O113" t="s">
        <v>582</v>
      </c>
      <c r="P113" t="s">
        <v>185</v>
      </c>
      <c r="Q113" t="s">
        <v>186</v>
      </c>
      <c r="R113" t="s">
        <v>150</v>
      </c>
      <c r="S113" t="s">
        <v>53</v>
      </c>
      <c r="T113" t="s">
        <v>197</v>
      </c>
      <c r="U113" t="s">
        <v>48</v>
      </c>
      <c r="V113">
        <v>0</v>
      </c>
      <c r="W113" t="s">
        <v>48</v>
      </c>
      <c r="X113" t="s">
        <v>48</v>
      </c>
      <c r="Y113">
        <v>0</v>
      </c>
      <c r="Z113">
        <v>48</v>
      </c>
      <c r="AA113">
        <v>1</v>
      </c>
      <c r="AB113">
        <v>0</v>
      </c>
      <c r="AC113">
        <v>0</v>
      </c>
      <c r="AD113">
        <v>0</v>
      </c>
      <c r="AE113">
        <v>1</v>
      </c>
      <c r="AF113">
        <v>0.03</v>
      </c>
      <c r="AG113">
        <v>0.04</v>
      </c>
      <c r="AH113">
        <v>0.22800000000000001</v>
      </c>
      <c r="AI113">
        <v>4.0010000000000003</v>
      </c>
      <c r="AJ113">
        <v>371.17899999999997</v>
      </c>
      <c r="AK113">
        <v>380.041</v>
      </c>
    </row>
    <row r="114" spans="1:37" x14ac:dyDescent="0.35">
      <c r="A114">
        <v>202</v>
      </c>
      <c r="B114">
        <v>202</v>
      </c>
      <c r="C114" t="s">
        <v>38</v>
      </c>
      <c r="D114">
        <v>1</v>
      </c>
      <c r="E114" t="s">
        <v>585</v>
      </c>
      <c r="F114">
        <v>1</v>
      </c>
      <c r="G114">
        <v>1</v>
      </c>
      <c r="H114">
        <v>1</v>
      </c>
      <c r="I114">
        <v>113</v>
      </c>
      <c r="J114">
        <v>0</v>
      </c>
      <c r="K114">
        <v>1</v>
      </c>
      <c r="L114" t="s">
        <v>48</v>
      </c>
      <c r="M114" t="s">
        <v>454</v>
      </c>
      <c r="N114">
        <v>7</v>
      </c>
      <c r="O114" t="s">
        <v>413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>
        <v>0</v>
      </c>
      <c r="W114" t="s">
        <v>48</v>
      </c>
      <c r="X114" t="s">
        <v>48</v>
      </c>
      <c r="Y114">
        <v>0</v>
      </c>
      <c r="Z114">
        <v>48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0.03</v>
      </c>
      <c r="AG114">
        <v>3.9E-2</v>
      </c>
      <c r="AH114">
        <v>0.22700000000000001</v>
      </c>
      <c r="AI114">
        <v>3.0009999999999999</v>
      </c>
      <c r="AJ114">
        <v>374.18</v>
      </c>
      <c r="AK114">
        <v>383.04199999999997</v>
      </c>
    </row>
    <row r="115" spans="1:37" x14ac:dyDescent="0.35">
      <c r="A115">
        <v>202</v>
      </c>
      <c r="B115">
        <v>202</v>
      </c>
      <c r="C115" t="s">
        <v>38</v>
      </c>
      <c r="D115">
        <v>1</v>
      </c>
      <c r="E115" t="s">
        <v>585</v>
      </c>
      <c r="F115">
        <v>1</v>
      </c>
      <c r="G115">
        <v>1</v>
      </c>
      <c r="H115">
        <v>1</v>
      </c>
      <c r="I115">
        <v>114</v>
      </c>
      <c r="J115">
        <v>24</v>
      </c>
      <c r="K115">
        <v>1</v>
      </c>
      <c r="L115" t="s">
        <v>198</v>
      </c>
      <c r="M115" t="s">
        <v>477</v>
      </c>
      <c r="N115">
        <v>4</v>
      </c>
      <c r="O115" t="s">
        <v>582</v>
      </c>
      <c r="P115" t="s">
        <v>177</v>
      </c>
      <c r="Q115" t="s">
        <v>178</v>
      </c>
      <c r="R115" t="s">
        <v>150</v>
      </c>
      <c r="S115" t="s">
        <v>53</v>
      </c>
      <c r="T115" t="s">
        <v>199</v>
      </c>
      <c r="U115" t="s">
        <v>48</v>
      </c>
      <c r="V115">
        <v>0</v>
      </c>
      <c r="W115" t="s">
        <v>48</v>
      </c>
      <c r="X115" t="s">
        <v>48</v>
      </c>
      <c r="Y115">
        <v>0</v>
      </c>
      <c r="Z115">
        <v>48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0.02</v>
      </c>
      <c r="AG115">
        <v>2.1000000000000001E-2</v>
      </c>
      <c r="AH115">
        <v>0.23499999999999999</v>
      </c>
      <c r="AI115">
        <v>3.0009999999999999</v>
      </c>
      <c r="AJ115">
        <v>377.18</v>
      </c>
      <c r="AK115">
        <v>386.04300000000001</v>
      </c>
    </row>
    <row r="116" spans="1:37" x14ac:dyDescent="0.35">
      <c r="A116">
        <v>202</v>
      </c>
      <c r="B116">
        <v>202</v>
      </c>
      <c r="C116" t="s">
        <v>38</v>
      </c>
      <c r="D116">
        <v>1</v>
      </c>
      <c r="E116" t="s">
        <v>585</v>
      </c>
      <c r="F116">
        <v>1</v>
      </c>
      <c r="G116">
        <v>1</v>
      </c>
      <c r="H116">
        <v>1</v>
      </c>
      <c r="I116">
        <v>115</v>
      </c>
      <c r="J116">
        <v>0</v>
      </c>
      <c r="K116">
        <v>1</v>
      </c>
      <c r="L116" t="s">
        <v>48</v>
      </c>
      <c r="M116" t="s">
        <v>428</v>
      </c>
      <c r="N116">
        <v>7</v>
      </c>
      <c r="O116" t="s">
        <v>413</v>
      </c>
      <c r="P116" t="s">
        <v>48</v>
      </c>
      <c r="Q116" t="s">
        <v>48</v>
      </c>
      <c r="R116" t="s">
        <v>48</v>
      </c>
      <c r="S116" t="s">
        <v>48</v>
      </c>
      <c r="T116" t="s">
        <v>48</v>
      </c>
      <c r="U116" t="s">
        <v>48</v>
      </c>
      <c r="V116">
        <v>0</v>
      </c>
      <c r="W116" t="s">
        <v>48</v>
      </c>
      <c r="X116" t="s">
        <v>48</v>
      </c>
      <c r="Y116">
        <v>0</v>
      </c>
      <c r="Z116">
        <v>48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0.03</v>
      </c>
      <c r="AG116">
        <v>4.1000000000000002E-2</v>
      </c>
      <c r="AH116">
        <v>0.22500000000000001</v>
      </c>
      <c r="AI116">
        <v>3.0009999999999999</v>
      </c>
      <c r="AJ116">
        <v>380.18099999999998</v>
      </c>
      <c r="AK116">
        <v>389.04399999999998</v>
      </c>
    </row>
    <row r="117" spans="1:37" x14ac:dyDescent="0.35">
      <c r="A117">
        <v>202</v>
      </c>
      <c r="B117">
        <v>202</v>
      </c>
      <c r="C117" t="s">
        <v>38</v>
      </c>
      <c r="D117">
        <v>1</v>
      </c>
      <c r="E117" t="s">
        <v>585</v>
      </c>
      <c r="F117">
        <v>1</v>
      </c>
      <c r="G117">
        <v>1</v>
      </c>
      <c r="H117">
        <v>1</v>
      </c>
      <c r="I117">
        <v>116</v>
      </c>
      <c r="J117">
        <v>33</v>
      </c>
      <c r="K117">
        <v>1</v>
      </c>
      <c r="L117" t="s">
        <v>258</v>
      </c>
      <c r="M117" t="s">
        <v>532</v>
      </c>
      <c r="N117">
        <v>6</v>
      </c>
      <c r="O117" t="s">
        <v>581</v>
      </c>
      <c r="P117" t="s">
        <v>202</v>
      </c>
      <c r="Q117" t="s">
        <v>209</v>
      </c>
      <c r="R117" t="s">
        <v>202</v>
      </c>
      <c r="S117" t="s">
        <v>46</v>
      </c>
      <c r="T117" t="s">
        <v>259</v>
      </c>
      <c r="U117" t="s">
        <v>48</v>
      </c>
      <c r="V117">
        <v>0</v>
      </c>
      <c r="W117" t="s">
        <v>48</v>
      </c>
      <c r="X117" t="s">
        <v>48</v>
      </c>
      <c r="Y117">
        <v>0</v>
      </c>
      <c r="Z117">
        <v>48</v>
      </c>
      <c r="AA117">
        <v>1</v>
      </c>
      <c r="AB117">
        <v>0</v>
      </c>
      <c r="AC117">
        <v>0</v>
      </c>
      <c r="AD117">
        <v>0</v>
      </c>
      <c r="AE117">
        <v>1</v>
      </c>
      <c r="AF117">
        <v>1E-3</v>
      </c>
      <c r="AG117">
        <v>2E-3</v>
      </c>
      <c r="AH117">
        <v>0.34300000000000003</v>
      </c>
      <c r="AI117">
        <v>4.0010000000000003</v>
      </c>
      <c r="AJ117">
        <v>384.18299999999999</v>
      </c>
      <c r="AK117">
        <v>393.04500000000002</v>
      </c>
    </row>
    <row r="118" spans="1:37" x14ac:dyDescent="0.35">
      <c r="A118">
        <v>202</v>
      </c>
      <c r="B118">
        <v>202</v>
      </c>
      <c r="C118" t="s">
        <v>38</v>
      </c>
      <c r="D118">
        <v>1</v>
      </c>
      <c r="E118" t="s">
        <v>585</v>
      </c>
      <c r="F118">
        <v>1</v>
      </c>
      <c r="G118">
        <v>1</v>
      </c>
      <c r="H118">
        <v>1</v>
      </c>
      <c r="I118">
        <v>117</v>
      </c>
      <c r="J118">
        <v>37</v>
      </c>
      <c r="K118">
        <v>2</v>
      </c>
      <c r="L118" t="s">
        <v>119</v>
      </c>
      <c r="M118" t="s">
        <v>526</v>
      </c>
      <c r="N118">
        <v>1</v>
      </c>
      <c r="O118" t="s">
        <v>580</v>
      </c>
      <c r="P118" t="s">
        <v>66</v>
      </c>
      <c r="Q118" t="s">
        <v>67</v>
      </c>
      <c r="R118" t="s">
        <v>80</v>
      </c>
      <c r="S118" t="s">
        <v>81</v>
      </c>
      <c r="T118" t="s">
        <v>120</v>
      </c>
      <c r="U118" t="s">
        <v>48</v>
      </c>
      <c r="V118">
        <v>0</v>
      </c>
      <c r="W118" t="s">
        <v>48</v>
      </c>
      <c r="X118" t="s">
        <v>48</v>
      </c>
      <c r="Y118">
        <v>0</v>
      </c>
      <c r="Z118">
        <v>48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3.1E-2</v>
      </c>
      <c r="AG118">
        <v>4.1000000000000002E-2</v>
      </c>
      <c r="AH118">
        <v>0.35299999999999998</v>
      </c>
      <c r="AI118">
        <v>3.0009999999999999</v>
      </c>
      <c r="AJ118">
        <v>387.18299999999999</v>
      </c>
      <c r="AK118">
        <v>396.04599999999999</v>
      </c>
    </row>
    <row r="119" spans="1:37" x14ac:dyDescent="0.35">
      <c r="A119">
        <v>202</v>
      </c>
      <c r="B119">
        <v>202</v>
      </c>
      <c r="C119" t="s">
        <v>38</v>
      </c>
      <c r="D119">
        <v>1</v>
      </c>
      <c r="E119" t="s">
        <v>585</v>
      </c>
      <c r="F119">
        <v>1</v>
      </c>
      <c r="G119">
        <v>1</v>
      </c>
      <c r="H119">
        <v>1</v>
      </c>
      <c r="I119">
        <v>118</v>
      </c>
      <c r="J119">
        <v>3</v>
      </c>
      <c r="K119">
        <v>1</v>
      </c>
      <c r="L119" t="s">
        <v>121</v>
      </c>
      <c r="M119" t="s">
        <v>518</v>
      </c>
      <c r="N119">
        <v>2</v>
      </c>
      <c r="O119" t="s">
        <v>579</v>
      </c>
      <c r="P119" t="s">
        <v>70</v>
      </c>
      <c r="Q119" t="s">
        <v>71</v>
      </c>
      <c r="R119" t="s">
        <v>80</v>
      </c>
      <c r="S119" t="s">
        <v>81</v>
      </c>
      <c r="T119" t="s">
        <v>122</v>
      </c>
      <c r="U119" t="s">
        <v>48</v>
      </c>
      <c r="V119">
        <v>0</v>
      </c>
      <c r="W119" t="s">
        <v>48</v>
      </c>
      <c r="X119" t="s">
        <v>48</v>
      </c>
      <c r="Y119">
        <v>0</v>
      </c>
      <c r="Z119">
        <v>48</v>
      </c>
      <c r="AA119">
        <v>1</v>
      </c>
      <c r="AB119">
        <v>0</v>
      </c>
      <c r="AC119">
        <v>0</v>
      </c>
      <c r="AD119">
        <v>0</v>
      </c>
      <c r="AE119">
        <v>1</v>
      </c>
      <c r="AF119">
        <v>8.9999999999999993E-3</v>
      </c>
      <c r="AG119">
        <v>2E-3</v>
      </c>
      <c r="AH119">
        <v>0.36199999999999999</v>
      </c>
      <c r="AI119">
        <v>4.0010000000000003</v>
      </c>
      <c r="AJ119">
        <v>391.185</v>
      </c>
      <c r="AK119">
        <v>400.04700000000003</v>
      </c>
    </row>
    <row r="120" spans="1:37" x14ac:dyDescent="0.35">
      <c r="A120">
        <v>202</v>
      </c>
      <c r="B120">
        <v>202</v>
      </c>
      <c r="C120" t="s">
        <v>38</v>
      </c>
      <c r="D120">
        <v>1</v>
      </c>
      <c r="E120" t="s">
        <v>585</v>
      </c>
      <c r="F120">
        <v>1</v>
      </c>
      <c r="G120">
        <v>1</v>
      </c>
      <c r="H120">
        <v>1</v>
      </c>
      <c r="I120">
        <v>119</v>
      </c>
      <c r="J120">
        <v>0</v>
      </c>
      <c r="K120">
        <v>1</v>
      </c>
      <c r="L120" t="s">
        <v>48</v>
      </c>
      <c r="M120" t="s">
        <v>48</v>
      </c>
      <c r="N120">
        <v>8</v>
      </c>
      <c r="O120" t="s">
        <v>416</v>
      </c>
      <c r="P120" t="s">
        <v>48</v>
      </c>
      <c r="Q120" t="s">
        <v>48</v>
      </c>
      <c r="R120" t="s">
        <v>48</v>
      </c>
      <c r="S120" t="s">
        <v>48</v>
      </c>
      <c r="T120" t="s">
        <v>48</v>
      </c>
      <c r="U120" t="s">
        <v>48</v>
      </c>
      <c r="V120">
        <v>0</v>
      </c>
      <c r="W120" t="s">
        <v>48</v>
      </c>
      <c r="X120" t="s">
        <v>48</v>
      </c>
      <c r="Y120">
        <v>0</v>
      </c>
      <c r="Z120">
        <v>48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7.0000000000000001E-3</v>
      </c>
      <c r="AG120">
        <v>5.0000000000000001E-3</v>
      </c>
      <c r="AH120">
        <v>0.217</v>
      </c>
      <c r="AI120">
        <v>3.0009999999999999</v>
      </c>
      <c r="AJ120">
        <v>394.18599999999998</v>
      </c>
      <c r="AK120">
        <v>403.048</v>
      </c>
    </row>
    <row r="121" spans="1:37" x14ac:dyDescent="0.35">
      <c r="A121">
        <v>202</v>
      </c>
      <c r="B121">
        <v>202</v>
      </c>
      <c r="C121" t="s">
        <v>38</v>
      </c>
      <c r="D121">
        <v>1</v>
      </c>
      <c r="E121" t="s">
        <v>585</v>
      </c>
      <c r="F121">
        <v>1</v>
      </c>
      <c r="G121">
        <v>1</v>
      </c>
      <c r="H121">
        <v>1</v>
      </c>
      <c r="I121">
        <v>120</v>
      </c>
      <c r="J121">
        <v>35</v>
      </c>
      <c r="K121">
        <v>1</v>
      </c>
      <c r="L121" t="s">
        <v>260</v>
      </c>
      <c r="M121" t="s">
        <v>491</v>
      </c>
      <c r="N121">
        <v>5</v>
      </c>
      <c r="O121" t="s">
        <v>577</v>
      </c>
      <c r="P121" t="s">
        <v>202</v>
      </c>
      <c r="Q121" t="s">
        <v>232</v>
      </c>
      <c r="R121" t="s">
        <v>202</v>
      </c>
      <c r="S121" t="s">
        <v>81</v>
      </c>
      <c r="T121" t="s">
        <v>261</v>
      </c>
      <c r="U121" t="s">
        <v>48</v>
      </c>
      <c r="V121">
        <v>0</v>
      </c>
      <c r="W121" t="s">
        <v>48</v>
      </c>
      <c r="X121" t="s">
        <v>48</v>
      </c>
      <c r="Y121">
        <v>0</v>
      </c>
      <c r="Z121">
        <v>48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1.0999999999999999E-2</v>
      </c>
      <c r="AG121">
        <v>0.02</v>
      </c>
      <c r="AH121">
        <v>0.37</v>
      </c>
      <c r="AI121">
        <v>3.0009999999999999</v>
      </c>
      <c r="AJ121">
        <v>397.18700000000001</v>
      </c>
      <c r="AK121">
        <v>406.04899999999998</v>
      </c>
    </row>
    <row r="122" spans="1:37" x14ac:dyDescent="0.35">
      <c r="A122">
        <v>202</v>
      </c>
      <c r="B122">
        <v>202</v>
      </c>
      <c r="C122" t="s">
        <v>38</v>
      </c>
      <c r="D122">
        <v>2</v>
      </c>
      <c r="E122" t="s">
        <v>584</v>
      </c>
      <c r="F122">
        <v>1</v>
      </c>
      <c r="G122">
        <v>4</v>
      </c>
      <c r="H122">
        <v>1</v>
      </c>
      <c r="I122">
        <v>1</v>
      </c>
      <c r="J122">
        <v>57</v>
      </c>
      <c r="K122">
        <v>2</v>
      </c>
      <c r="L122" t="s">
        <v>180</v>
      </c>
      <c r="M122" t="s">
        <v>544</v>
      </c>
      <c r="N122">
        <v>3</v>
      </c>
      <c r="O122" t="s">
        <v>583</v>
      </c>
      <c r="P122" t="s">
        <v>181</v>
      </c>
      <c r="Q122" t="s">
        <v>182</v>
      </c>
      <c r="R122" t="s">
        <v>147</v>
      </c>
      <c r="S122" t="s">
        <v>63</v>
      </c>
      <c r="T122" t="s">
        <v>183</v>
      </c>
      <c r="U122" t="s">
        <v>48</v>
      </c>
      <c r="V122">
        <v>0</v>
      </c>
      <c r="W122" t="s">
        <v>48</v>
      </c>
      <c r="X122" t="s">
        <v>48</v>
      </c>
      <c r="Y122">
        <v>0</v>
      </c>
      <c r="Z122">
        <v>48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-1</v>
      </c>
      <c r="AG122">
        <v>-1</v>
      </c>
      <c r="AH122">
        <v>0.36499999999999999</v>
      </c>
      <c r="AI122">
        <v>3.0169999999999999</v>
      </c>
      <c r="AJ122">
        <v>3.0169999999999999</v>
      </c>
      <c r="AK122">
        <v>12.106</v>
      </c>
    </row>
    <row r="123" spans="1:37" x14ac:dyDescent="0.35">
      <c r="A123">
        <v>202</v>
      </c>
      <c r="B123">
        <v>202</v>
      </c>
      <c r="C123" t="s">
        <v>38</v>
      </c>
      <c r="D123">
        <v>2</v>
      </c>
      <c r="E123" t="s">
        <v>584</v>
      </c>
      <c r="F123">
        <v>1</v>
      </c>
      <c r="G123">
        <v>4</v>
      </c>
      <c r="H123">
        <v>1</v>
      </c>
      <c r="I123">
        <v>2</v>
      </c>
      <c r="J123">
        <v>27</v>
      </c>
      <c r="K123">
        <v>1</v>
      </c>
      <c r="L123" t="s">
        <v>205</v>
      </c>
      <c r="M123" t="s">
        <v>530</v>
      </c>
      <c r="N123">
        <v>5</v>
      </c>
      <c r="O123" t="s">
        <v>577</v>
      </c>
      <c r="P123" t="s">
        <v>202</v>
      </c>
      <c r="Q123" t="s">
        <v>206</v>
      </c>
      <c r="R123" t="s">
        <v>202</v>
      </c>
      <c r="S123" t="s">
        <v>81</v>
      </c>
      <c r="T123" t="s">
        <v>207</v>
      </c>
      <c r="U123" t="s">
        <v>48</v>
      </c>
      <c r="V123">
        <v>0</v>
      </c>
      <c r="W123" t="s">
        <v>48</v>
      </c>
      <c r="X123" t="s">
        <v>48</v>
      </c>
      <c r="Y123">
        <v>0</v>
      </c>
      <c r="Z123">
        <v>48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-1</v>
      </c>
      <c r="AG123">
        <v>-1</v>
      </c>
      <c r="AH123">
        <v>0.73799999999999999</v>
      </c>
      <c r="AI123">
        <v>3.3180000000000001</v>
      </c>
      <c r="AJ123">
        <v>6.335</v>
      </c>
      <c r="AK123">
        <v>15.423999999999999</v>
      </c>
    </row>
    <row r="124" spans="1:37" x14ac:dyDescent="0.35">
      <c r="A124">
        <v>202</v>
      </c>
      <c r="B124">
        <v>202</v>
      </c>
      <c r="C124" t="s">
        <v>38</v>
      </c>
      <c r="D124">
        <v>2</v>
      </c>
      <c r="E124" t="s">
        <v>584</v>
      </c>
      <c r="F124">
        <v>1</v>
      </c>
      <c r="G124">
        <v>4</v>
      </c>
      <c r="H124">
        <v>1</v>
      </c>
      <c r="I124">
        <v>3</v>
      </c>
      <c r="J124">
        <v>46</v>
      </c>
      <c r="K124">
        <v>2</v>
      </c>
      <c r="L124" t="s">
        <v>115</v>
      </c>
      <c r="M124" t="s">
        <v>542</v>
      </c>
      <c r="N124">
        <v>2</v>
      </c>
      <c r="O124" t="s">
        <v>579</v>
      </c>
      <c r="P124" t="s">
        <v>84</v>
      </c>
      <c r="Q124" t="s">
        <v>85</v>
      </c>
      <c r="R124" t="s">
        <v>52</v>
      </c>
      <c r="S124" t="s">
        <v>53</v>
      </c>
      <c r="T124" t="s">
        <v>116</v>
      </c>
      <c r="U124" t="s">
        <v>48</v>
      </c>
      <c r="V124">
        <v>0</v>
      </c>
      <c r="W124" t="s">
        <v>48</v>
      </c>
      <c r="X124" t="s">
        <v>48</v>
      </c>
      <c r="Y124">
        <v>0</v>
      </c>
      <c r="Z124">
        <v>48</v>
      </c>
      <c r="AA124">
        <v>1</v>
      </c>
      <c r="AB124">
        <v>0</v>
      </c>
      <c r="AC124">
        <v>0</v>
      </c>
      <c r="AD124">
        <v>0</v>
      </c>
      <c r="AE124">
        <v>1</v>
      </c>
      <c r="AF124">
        <v>2.3069999999999999</v>
      </c>
      <c r="AG124">
        <v>2.3130000000000002</v>
      </c>
      <c r="AH124">
        <v>0.25</v>
      </c>
      <c r="AI124">
        <v>4.0010000000000003</v>
      </c>
      <c r="AJ124">
        <v>10.336</v>
      </c>
      <c r="AK124">
        <v>19.425999999999998</v>
      </c>
    </row>
    <row r="125" spans="1:37" x14ac:dyDescent="0.35">
      <c r="A125">
        <v>202</v>
      </c>
      <c r="B125">
        <v>202</v>
      </c>
      <c r="C125" t="s">
        <v>38</v>
      </c>
      <c r="D125">
        <v>2</v>
      </c>
      <c r="E125" t="s">
        <v>584</v>
      </c>
      <c r="F125">
        <v>1</v>
      </c>
      <c r="G125">
        <v>4</v>
      </c>
      <c r="H125">
        <v>1</v>
      </c>
      <c r="I125">
        <v>4</v>
      </c>
      <c r="J125">
        <v>26</v>
      </c>
      <c r="K125">
        <v>1</v>
      </c>
      <c r="L125" t="s">
        <v>256</v>
      </c>
      <c r="M125" t="s">
        <v>525</v>
      </c>
      <c r="N125">
        <v>6</v>
      </c>
      <c r="O125" t="s">
        <v>581</v>
      </c>
      <c r="P125" t="s">
        <v>202</v>
      </c>
      <c r="Q125" t="s">
        <v>221</v>
      </c>
      <c r="R125" t="s">
        <v>202</v>
      </c>
      <c r="S125" t="s">
        <v>81</v>
      </c>
      <c r="T125" t="s">
        <v>257</v>
      </c>
      <c r="U125" t="s">
        <v>48</v>
      </c>
      <c r="V125">
        <v>0</v>
      </c>
      <c r="W125" t="s">
        <v>48</v>
      </c>
      <c r="X125" t="s">
        <v>48</v>
      </c>
      <c r="Y125">
        <v>0</v>
      </c>
      <c r="Z125">
        <v>48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1.214</v>
      </c>
      <c r="AG125">
        <v>1.2210000000000001</v>
      </c>
      <c r="AH125">
        <v>0.249</v>
      </c>
      <c r="AI125">
        <v>4.0010000000000003</v>
      </c>
      <c r="AJ125">
        <v>14.337</v>
      </c>
      <c r="AK125">
        <v>23.427</v>
      </c>
    </row>
    <row r="126" spans="1:37" x14ac:dyDescent="0.35">
      <c r="A126">
        <v>202</v>
      </c>
      <c r="B126">
        <v>202</v>
      </c>
      <c r="C126" t="s">
        <v>38</v>
      </c>
      <c r="D126">
        <v>2</v>
      </c>
      <c r="E126" t="s">
        <v>584</v>
      </c>
      <c r="F126">
        <v>1</v>
      </c>
      <c r="G126">
        <v>4</v>
      </c>
      <c r="H126">
        <v>1</v>
      </c>
      <c r="I126">
        <v>5</v>
      </c>
      <c r="J126">
        <v>0</v>
      </c>
      <c r="K126">
        <v>1</v>
      </c>
      <c r="L126" t="s">
        <v>48</v>
      </c>
      <c r="M126" t="s">
        <v>423</v>
      </c>
      <c r="N126">
        <v>7</v>
      </c>
      <c r="O126" t="s">
        <v>413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>
        <v>0</v>
      </c>
      <c r="W126" t="s">
        <v>48</v>
      </c>
      <c r="X126" t="s">
        <v>48</v>
      </c>
      <c r="Y126">
        <v>0</v>
      </c>
      <c r="Z126">
        <v>48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5.8000000000000003E-2</v>
      </c>
      <c r="AG126">
        <v>6.0999999999999999E-2</v>
      </c>
      <c r="AH126">
        <v>0.26800000000000002</v>
      </c>
      <c r="AI126">
        <v>3.0009999999999999</v>
      </c>
      <c r="AJ126">
        <v>17.338000000000001</v>
      </c>
      <c r="AK126">
        <v>26.428000000000001</v>
      </c>
    </row>
    <row r="127" spans="1:37" x14ac:dyDescent="0.35">
      <c r="A127">
        <v>202</v>
      </c>
      <c r="B127">
        <v>202</v>
      </c>
      <c r="C127" t="s">
        <v>38</v>
      </c>
      <c r="D127">
        <v>2</v>
      </c>
      <c r="E127" t="s">
        <v>584</v>
      </c>
      <c r="F127">
        <v>1</v>
      </c>
      <c r="G127">
        <v>4</v>
      </c>
      <c r="H127">
        <v>1</v>
      </c>
      <c r="I127">
        <v>6</v>
      </c>
      <c r="J127">
        <v>2</v>
      </c>
      <c r="K127">
        <v>1</v>
      </c>
      <c r="L127" t="s">
        <v>97</v>
      </c>
      <c r="M127" t="s">
        <v>512</v>
      </c>
      <c r="N127">
        <v>2</v>
      </c>
      <c r="O127" t="s">
        <v>579</v>
      </c>
      <c r="P127" t="s">
        <v>98</v>
      </c>
      <c r="Q127" t="s">
        <v>99</v>
      </c>
      <c r="R127" t="s">
        <v>80</v>
      </c>
      <c r="S127" t="s">
        <v>81</v>
      </c>
      <c r="T127" t="s">
        <v>100</v>
      </c>
      <c r="U127" t="s">
        <v>48</v>
      </c>
      <c r="V127">
        <v>0</v>
      </c>
      <c r="W127" t="s">
        <v>48</v>
      </c>
      <c r="X127" t="s">
        <v>48</v>
      </c>
      <c r="Y127">
        <v>0</v>
      </c>
      <c r="Z127">
        <v>48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1.0109999999999999</v>
      </c>
      <c r="AH127">
        <v>0.247</v>
      </c>
      <c r="AI127">
        <v>4.0179999999999998</v>
      </c>
      <c r="AJ127">
        <v>21.356000000000002</v>
      </c>
      <c r="AK127">
        <v>30.445</v>
      </c>
    </row>
    <row r="128" spans="1:37" x14ac:dyDescent="0.35">
      <c r="A128">
        <v>202</v>
      </c>
      <c r="B128">
        <v>202</v>
      </c>
      <c r="C128" t="s">
        <v>38</v>
      </c>
      <c r="D128">
        <v>2</v>
      </c>
      <c r="E128" t="s">
        <v>584</v>
      </c>
      <c r="F128">
        <v>1</v>
      </c>
      <c r="G128">
        <v>4</v>
      </c>
      <c r="H128">
        <v>1</v>
      </c>
      <c r="I128">
        <v>7</v>
      </c>
      <c r="J128">
        <v>61</v>
      </c>
      <c r="K128">
        <v>2</v>
      </c>
      <c r="L128" t="s">
        <v>244</v>
      </c>
      <c r="M128" t="s">
        <v>546</v>
      </c>
      <c r="N128">
        <v>6</v>
      </c>
      <c r="O128" t="s">
        <v>581</v>
      </c>
      <c r="P128" t="s">
        <v>202</v>
      </c>
      <c r="Q128" t="s">
        <v>240</v>
      </c>
      <c r="R128" t="s">
        <v>202</v>
      </c>
      <c r="S128" t="s">
        <v>81</v>
      </c>
      <c r="T128" t="s">
        <v>245</v>
      </c>
      <c r="U128" t="s">
        <v>48</v>
      </c>
      <c r="V128">
        <v>0</v>
      </c>
      <c r="W128" t="s">
        <v>48</v>
      </c>
      <c r="X128" t="s">
        <v>48</v>
      </c>
      <c r="Y128">
        <v>0</v>
      </c>
      <c r="Z128">
        <v>48</v>
      </c>
      <c r="AA128">
        <v>1</v>
      </c>
      <c r="AB128">
        <v>0</v>
      </c>
      <c r="AC128">
        <v>0</v>
      </c>
      <c r="AD128">
        <v>0</v>
      </c>
      <c r="AE128">
        <v>1</v>
      </c>
      <c r="AF128">
        <v>1.0780000000000001</v>
      </c>
      <c r="AG128">
        <v>1.08</v>
      </c>
      <c r="AH128">
        <v>0.22900000000000001</v>
      </c>
      <c r="AI128">
        <v>4.0010000000000003</v>
      </c>
      <c r="AJ128">
        <v>25.356999999999999</v>
      </c>
      <c r="AK128">
        <v>34.447000000000003</v>
      </c>
    </row>
    <row r="129" spans="1:37" x14ac:dyDescent="0.35">
      <c r="A129">
        <v>202</v>
      </c>
      <c r="B129">
        <v>202</v>
      </c>
      <c r="C129" t="s">
        <v>38</v>
      </c>
      <c r="D129">
        <v>2</v>
      </c>
      <c r="E129" t="s">
        <v>584</v>
      </c>
      <c r="F129">
        <v>1</v>
      </c>
      <c r="G129">
        <v>4</v>
      </c>
      <c r="H129">
        <v>1</v>
      </c>
      <c r="I129">
        <v>8</v>
      </c>
      <c r="J129">
        <v>0</v>
      </c>
      <c r="K129">
        <v>1</v>
      </c>
      <c r="L129" t="s">
        <v>48</v>
      </c>
      <c r="M129" t="s">
        <v>48</v>
      </c>
      <c r="N129">
        <v>8</v>
      </c>
      <c r="O129" t="s">
        <v>416</v>
      </c>
      <c r="P129" t="s">
        <v>48</v>
      </c>
      <c r="Q129" t="s">
        <v>48</v>
      </c>
      <c r="R129" t="s">
        <v>48</v>
      </c>
      <c r="S129" t="s">
        <v>48</v>
      </c>
      <c r="T129" t="s">
        <v>48</v>
      </c>
      <c r="U129" t="s">
        <v>48</v>
      </c>
      <c r="V129">
        <v>0</v>
      </c>
      <c r="W129" t="s">
        <v>48</v>
      </c>
      <c r="X129" t="s">
        <v>48</v>
      </c>
      <c r="Y129">
        <v>0</v>
      </c>
      <c r="Z129">
        <v>48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2.0489999999999999</v>
      </c>
      <c r="AG129">
        <v>2.0430000000000001</v>
      </c>
      <c r="AH129">
        <v>0.41699999999999998</v>
      </c>
      <c r="AI129">
        <v>3.1840000000000002</v>
      </c>
      <c r="AJ129">
        <v>28.542000000000002</v>
      </c>
      <c r="AK129">
        <v>37.631</v>
      </c>
    </row>
    <row r="130" spans="1:37" x14ac:dyDescent="0.35">
      <c r="A130">
        <v>202</v>
      </c>
      <c r="B130">
        <v>202</v>
      </c>
      <c r="C130" t="s">
        <v>38</v>
      </c>
      <c r="D130">
        <v>2</v>
      </c>
      <c r="E130" t="s">
        <v>584</v>
      </c>
      <c r="F130">
        <v>1</v>
      </c>
      <c r="G130">
        <v>4</v>
      </c>
      <c r="H130">
        <v>1</v>
      </c>
      <c r="I130">
        <v>9</v>
      </c>
      <c r="J130">
        <v>71</v>
      </c>
      <c r="K130">
        <v>2</v>
      </c>
      <c r="L130" t="s">
        <v>234</v>
      </c>
      <c r="M130" t="s">
        <v>481</v>
      </c>
      <c r="N130">
        <v>6</v>
      </c>
      <c r="O130" t="s">
        <v>581</v>
      </c>
      <c r="P130" t="s">
        <v>202</v>
      </c>
      <c r="Q130" t="s">
        <v>235</v>
      </c>
      <c r="R130" t="s">
        <v>202</v>
      </c>
      <c r="S130" t="s">
        <v>46</v>
      </c>
      <c r="T130" t="s">
        <v>236</v>
      </c>
      <c r="U130" t="s">
        <v>48</v>
      </c>
      <c r="V130">
        <v>0</v>
      </c>
      <c r="W130" t="s">
        <v>48</v>
      </c>
      <c r="X130" t="s">
        <v>48</v>
      </c>
      <c r="Y130">
        <v>0</v>
      </c>
      <c r="Z130">
        <v>48</v>
      </c>
      <c r="AA130">
        <v>1</v>
      </c>
      <c r="AB130">
        <v>0</v>
      </c>
      <c r="AC130">
        <v>0</v>
      </c>
      <c r="AD130">
        <v>0</v>
      </c>
      <c r="AE130">
        <v>1</v>
      </c>
      <c r="AF130">
        <v>1.1299999999999999</v>
      </c>
      <c r="AG130">
        <v>1.1399999999999999</v>
      </c>
      <c r="AH130">
        <v>0.23300000000000001</v>
      </c>
      <c r="AI130">
        <v>4.0010000000000003</v>
      </c>
      <c r="AJ130">
        <v>32.542999999999999</v>
      </c>
      <c r="AK130">
        <v>41.631999999999998</v>
      </c>
    </row>
    <row r="131" spans="1:37" x14ac:dyDescent="0.35">
      <c r="A131">
        <v>202</v>
      </c>
      <c r="B131">
        <v>202</v>
      </c>
      <c r="C131" t="s">
        <v>38</v>
      </c>
      <c r="D131">
        <v>2</v>
      </c>
      <c r="E131" t="s">
        <v>584</v>
      </c>
      <c r="F131">
        <v>1</v>
      </c>
      <c r="G131">
        <v>4</v>
      </c>
      <c r="H131">
        <v>1</v>
      </c>
      <c r="I131">
        <v>10</v>
      </c>
      <c r="J131">
        <v>0</v>
      </c>
      <c r="K131">
        <v>1</v>
      </c>
      <c r="L131" t="s">
        <v>48</v>
      </c>
      <c r="M131" t="s">
        <v>48</v>
      </c>
      <c r="N131">
        <v>8</v>
      </c>
      <c r="O131" t="s">
        <v>416</v>
      </c>
      <c r="P131" t="s">
        <v>48</v>
      </c>
      <c r="Q131" t="s">
        <v>48</v>
      </c>
      <c r="R131" t="s">
        <v>48</v>
      </c>
      <c r="S131" t="s">
        <v>48</v>
      </c>
      <c r="T131" t="s">
        <v>48</v>
      </c>
      <c r="U131" t="s">
        <v>48</v>
      </c>
      <c r="V131">
        <v>0</v>
      </c>
      <c r="W131" t="s">
        <v>48</v>
      </c>
      <c r="X131" t="s">
        <v>48</v>
      </c>
      <c r="Y131">
        <v>0</v>
      </c>
      <c r="Z131">
        <v>48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-1</v>
      </c>
      <c r="AG131">
        <v>-1</v>
      </c>
      <c r="AH131">
        <v>0.217</v>
      </c>
      <c r="AI131">
        <v>3.0009999999999999</v>
      </c>
      <c r="AJ131">
        <v>35.543999999999997</v>
      </c>
      <c r="AK131">
        <v>44.633000000000003</v>
      </c>
    </row>
    <row r="132" spans="1:37" x14ac:dyDescent="0.35">
      <c r="A132">
        <v>202</v>
      </c>
      <c r="B132">
        <v>202</v>
      </c>
      <c r="C132" t="s">
        <v>38</v>
      </c>
      <c r="D132">
        <v>2</v>
      </c>
      <c r="E132" t="s">
        <v>584</v>
      </c>
      <c r="F132">
        <v>1</v>
      </c>
      <c r="G132">
        <v>4</v>
      </c>
      <c r="H132">
        <v>1</v>
      </c>
      <c r="I132">
        <v>11</v>
      </c>
      <c r="J132">
        <v>0</v>
      </c>
      <c r="K132">
        <v>1</v>
      </c>
      <c r="L132" t="s">
        <v>48</v>
      </c>
      <c r="M132" t="s">
        <v>454</v>
      </c>
      <c r="N132">
        <v>7</v>
      </c>
      <c r="O132" t="s">
        <v>413</v>
      </c>
      <c r="P132" t="s">
        <v>48</v>
      </c>
      <c r="Q132" t="s">
        <v>48</v>
      </c>
      <c r="R132" t="s">
        <v>48</v>
      </c>
      <c r="S132" t="s">
        <v>48</v>
      </c>
      <c r="T132" t="s">
        <v>48</v>
      </c>
      <c r="U132" t="s">
        <v>48</v>
      </c>
      <c r="V132">
        <v>0</v>
      </c>
      <c r="W132" t="s">
        <v>48</v>
      </c>
      <c r="X132" t="s">
        <v>48</v>
      </c>
      <c r="Y132">
        <v>0</v>
      </c>
      <c r="Z132">
        <v>48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3.9E-2</v>
      </c>
      <c r="AG132">
        <v>0.04</v>
      </c>
      <c r="AH132">
        <v>0.23100000000000001</v>
      </c>
      <c r="AI132">
        <v>3.0009999999999999</v>
      </c>
      <c r="AJ132">
        <v>38.545000000000002</v>
      </c>
      <c r="AK132">
        <v>47.634</v>
      </c>
    </row>
    <row r="133" spans="1:37" x14ac:dyDescent="0.35">
      <c r="A133">
        <v>202</v>
      </c>
      <c r="B133">
        <v>202</v>
      </c>
      <c r="C133" t="s">
        <v>38</v>
      </c>
      <c r="D133">
        <v>2</v>
      </c>
      <c r="E133" t="s">
        <v>584</v>
      </c>
      <c r="F133">
        <v>1</v>
      </c>
      <c r="G133">
        <v>4</v>
      </c>
      <c r="H133">
        <v>1</v>
      </c>
      <c r="I133">
        <v>12</v>
      </c>
      <c r="J133">
        <v>0</v>
      </c>
      <c r="K133">
        <v>1</v>
      </c>
      <c r="L133" t="s">
        <v>48</v>
      </c>
      <c r="M133" t="s">
        <v>445</v>
      </c>
      <c r="N133">
        <v>7</v>
      </c>
      <c r="O133" t="s">
        <v>413</v>
      </c>
      <c r="P133" t="s">
        <v>48</v>
      </c>
      <c r="Q133" t="s">
        <v>48</v>
      </c>
      <c r="R133" t="s">
        <v>48</v>
      </c>
      <c r="S133" t="s">
        <v>48</v>
      </c>
      <c r="T133" t="s">
        <v>48</v>
      </c>
      <c r="U133" t="s">
        <v>48</v>
      </c>
      <c r="V133">
        <v>0</v>
      </c>
      <c r="W133" t="s">
        <v>48</v>
      </c>
      <c r="X133" t="s">
        <v>48</v>
      </c>
      <c r="Y133">
        <v>0</v>
      </c>
      <c r="Z133">
        <v>48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0.70799999999999996</v>
      </c>
      <c r="AG133">
        <v>0.71199999999999997</v>
      </c>
      <c r="AH133">
        <v>0.24</v>
      </c>
      <c r="AI133">
        <v>3.0009999999999999</v>
      </c>
      <c r="AJ133">
        <v>41.545999999999999</v>
      </c>
      <c r="AK133">
        <v>50.634999999999998</v>
      </c>
    </row>
    <row r="134" spans="1:37" x14ac:dyDescent="0.35">
      <c r="A134">
        <v>202</v>
      </c>
      <c r="B134">
        <v>202</v>
      </c>
      <c r="C134" t="s">
        <v>38</v>
      </c>
      <c r="D134">
        <v>2</v>
      </c>
      <c r="E134" t="s">
        <v>584</v>
      </c>
      <c r="F134">
        <v>1</v>
      </c>
      <c r="G134">
        <v>4</v>
      </c>
      <c r="H134">
        <v>1</v>
      </c>
      <c r="I134">
        <v>13</v>
      </c>
      <c r="J134">
        <v>16</v>
      </c>
      <c r="K134">
        <v>1</v>
      </c>
      <c r="L134" t="s">
        <v>170</v>
      </c>
      <c r="M134" t="s">
        <v>476</v>
      </c>
      <c r="N134">
        <v>3</v>
      </c>
      <c r="O134" t="s">
        <v>583</v>
      </c>
      <c r="P134" t="s">
        <v>157</v>
      </c>
      <c r="Q134" t="s">
        <v>158</v>
      </c>
      <c r="R134" t="s">
        <v>147</v>
      </c>
      <c r="S134" t="s">
        <v>63</v>
      </c>
      <c r="T134" t="s">
        <v>171</v>
      </c>
      <c r="U134" t="s">
        <v>48</v>
      </c>
      <c r="V134">
        <v>0</v>
      </c>
      <c r="W134" t="s">
        <v>48</v>
      </c>
      <c r="X134" t="s">
        <v>48</v>
      </c>
      <c r="Y134">
        <v>0</v>
      </c>
      <c r="Z134">
        <v>48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0.30199999999999999</v>
      </c>
      <c r="AG134">
        <v>0.312</v>
      </c>
      <c r="AH134">
        <v>0.249</v>
      </c>
      <c r="AI134">
        <v>3.0009999999999999</v>
      </c>
      <c r="AJ134">
        <v>44.546999999999997</v>
      </c>
      <c r="AK134">
        <v>53.636000000000003</v>
      </c>
    </row>
    <row r="135" spans="1:37" x14ac:dyDescent="0.35">
      <c r="A135">
        <v>202</v>
      </c>
      <c r="B135">
        <v>202</v>
      </c>
      <c r="C135" t="s">
        <v>38</v>
      </c>
      <c r="D135">
        <v>2</v>
      </c>
      <c r="E135" t="s">
        <v>584</v>
      </c>
      <c r="F135">
        <v>1</v>
      </c>
      <c r="G135">
        <v>4</v>
      </c>
      <c r="H135">
        <v>1</v>
      </c>
      <c r="I135">
        <v>14</v>
      </c>
      <c r="J135">
        <v>0</v>
      </c>
      <c r="K135">
        <v>1</v>
      </c>
      <c r="L135" t="s">
        <v>48</v>
      </c>
      <c r="M135" t="s">
        <v>48</v>
      </c>
      <c r="N135">
        <v>8</v>
      </c>
      <c r="O135" t="s">
        <v>416</v>
      </c>
      <c r="P135" t="s">
        <v>48</v>
      </c>
      <c r="Q135" t="s">
        <v>48</v>
      </c>
      <c r="R135" t="s">
        <v>48</v>
      </c>
      <c r="S135" t="s">
        <v>48</v>
      </c>
      <c r="T135" t="s">
        <v>48</v>
      </c>
      <c r="U135" t="s">
        <v>48</v>
      </c>
      <c r="V135">
        <v>0</v>
      </c>
      <c r="W135" t="s">
        <v>48</v>
      </c>
      <c r="X135" t="s">
        <v>48</v>
      </c>
      <c r="Y135">
        <v>0</v>
      </c>
      <c r="Z135">
        <v>48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3.9E-2</v>
      </c>
      <c r="AG135">
        <v>4.2000000000000003E-2</v>
      </c>
      <c r="AH135">
        <v>0.217</v>
      </c>
      <c r="AI135">
        <v>3.0009999999999999</v>
      </c>
      <c r="AJ135">
        <v>47.546999999999997</v>
      </c>
      <c r="AK135">
        <v>56.637</v>
      </c>
    </row>
    <row r="136" spans="1:37" x14ac:dyDescent="0.35">
      <c r="A136">
        <v>202</v>
      </c>
      <c r="B136">
        <v>202</v>
      </c>
      <c r="C136" t="s">
        <v>38</v>
      </c>
      <c r="D136">
        <v>2</v>
      </c>
      <c r="E136" t="s">
        <v>584</v>
      </c>
      <c r="F136">
        <v>1</v>
      </c>
      <c r="G136">
        <v>4</v>
      </c>
      <c r="H136">
        <v>1</v>
      </c>
      <c r="I136">
        <v>15</v>
      </c>
      <c r="J136">
        <v>69</v>
      </c>
      <c r="K136">
        <v>2</v>
      </c>
      <c r="L136" t="s">
        <v>252</v>
      </c>
      <c r="M136" t="s">
        <v>501</v>
      </c>
      <c r="N136">
        <v>5</v>
      </c>
      <c r="O136" t="s">
        <v>577</v>
      </c>
      <c r="P136" t="s">
        <v>202</v>
      </c>
      <c r="Q136" t="s">
        <v>218</v>
      </c>
      <c r="R136" t="s">
        <v>202</v>
      </c>
      <c r="S136" t="s">
        <v>63</v>
      </c>
      <c r="T136" t="s">
        <v>253</v>
      </c>
      <c r="U136" t="s">
        <v>48</v>
      </c>
      <c r="V136">
        <v>0</v>
      </c>
      <c r="W136" t="s">
        <v>48</v>
      </c>
      <c r="X136" t="s">
        <v>48</v>
      </c>
      <c r="Y136">
        <v>0</v>
      </c>
      <c r="Z136">
        <v>48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1.109</v>
      </c>
      <c r="AG136">
        <v>1.109</v>
      </c>
      <c r="AH136">
        <v>0.23799999999999999</v>
      </c>
      <c r="AI136">
        <v>3.0009999999999999</v>
      </c>
      <c r="AJ136">
        <v>50.548000000000002</v>
      </c>
      <c r="AK136">
        <v>59.637999999999998</v>
      </c>
    </row>
    <row r="137" spans="1:37" x14ac:dyDescent="0.35">
      <c r="A137">
        <v>202</v>
      </c>
      <c r="B137">
        <v>202</v>
      </c>
      <c r="C137" t="s">
        <v>38</v>
      </c>
      <c r="D137">
        <v>2</v>
      </c>
      <c r="E137" t="s">
        <v>584</v>
      </c>
      <c r="F137">
        <v>1</v>
      </c>
      <c r="G137">
        <v>4</v>
      </c>
      <c r="H137">
        <v>1</v>
      </c>
      <c r="I137">
        <v>16</v>
      </c>
      <c r="J137">
        <v>32</v>
      </c>
      <c r="K137">
        <v>1</v>
      </c>
      <c r="L137" t="s">
        <v>211</v>
      </c>
      <c r="M137" t="s">
        <v>493</v>
      </c>
      <c r="N137">
        <v>6</v>
      </c>
      <c r="O137" t="s">
        <v>581</v>
      </c>
      <c r="P137" t="s">
        <v>202</v>
      </c>
      <c r="Q137" t="s">
        <v>212</v>
      </c>
      <c r="R137" t="s">
        <v>202</v>
      </c>
      <c r="S137" t="s">
        <v>53</v>
      </c>
      <c r="T137" t="s">
        <v>213</v>
      </c>
      <c r="U137" t="s">
        <v>48</v>
      </c>
      <c r="V137">
        <v>0</v>
      </c>
      <c r="W137" t="s">
        <v>48</v>
      </c>
      <c r="X137" t="s">
        <v>48</v>
      </c>
      <c r="Y137">
        <v>0</v>
      </c>
      <c r="Z137">
        <v>48</v>
      </c>
      <c r="AA137">
        <v>1</v>
      </c>
      <c r="AB137">
        <v>0</v>
      </c>
      <c r="AC137">
        <v>0</v>
      </c>
      <c r="AD137">
        <v>0</v>
      </c>
      <c r="AE137">
        <v>1</v>
      </c>
      <c r="AF137">
        <v>1.145</v>
      </c>
      <c r="AG137">
        <v>1.1499999999999999</v>
      </c>
      <c r="AH137">
        <v>0.23699999999999999</v>
      </c>
      <c r="AI137">
        <v>4.0010000000000003</v>
      </c>
      <c r="AJ137">
        <v>54.55</v>
      </c>
      <c r="AK137">
        <v>63.639000000000003</v>
      </c>
    </row>
    <row r="138" spans="1:37" x14ac:dyDescent="0.35">
      <c r="A138">
        <v>202</v>
      </c>
      <c r="B138">
        <v>202</v>
      </c>
      <c r="C138" t="s">
        <v>38</v>
      </c>
      <c r="D138">
        <v>2</v>
      </c>
      <c r="E138" t="s">
        <v>584</v>
      </c>
      <c r="F138">
        <v>1</v>
      </c>
      <c r="G138">
        <v>4</v>
      </c>
      <c r="H138">
        <v>1</v>
      </c>
      <c r="I138">
        <v>17</v>
      </c>
      <c r="J138">
        <v>64</v>
      </c>
      <c r="K138">
        <v>2</v>
      </c>
      <c r="L138" t="s">
        <v>237</v>
      </c>
      <c r="M138" t="s">
        <v>507</v>
      </c>
      <c r="N138">
        <v>5</v>
      </c>
      <c r="O138" t="s">
        <v>577</v>
      </c>
      <c r="P138" t="s">
        <v>202</v>
      </c>
      <c r="Q138" t="s">
        <v>224</v>
      </c>
      <c r="R138" t="s">
        <v>202</v>
      </c>
      <c r="S138" t="s">
        <v>53</v>
      </c>
      <c r="T138" t="s">
        <v>238</v>
      </c>
      <c r="U138" t="s">
        <v>48</v>
      </c>
      <c r="V138">
        <v>0</v>
      </c>
      <c r="W138" t="s">
        <v>48</v>
      </c>
      <c r="X138" t="s">
        <v>48</v>
      </c>
      <c r="Y138">
        <v>0</v>
      </c>
      <c r="Z138">
        <v>48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1.0629999999999999</v>
      </c>
      <c r="AG138">
        <v>1.0609999999999999</v>
      </c>
      <c r="AH138">
        <v>0.23499999999999999</v>
      </c>
      <c r="AI138">
        <v>3.0009999999999999</v>
      </c>
      <c r="AJ138">
        <v>57.551000000000002</v>
      </c>
      <c r="AK138">
        <v>66.64</v>
      </c>
    </row>
    <row r="139" spans="1:37" x14ac:dyDescent="0.35">
      <c r="A139">
        <v>202</v>
      </c>
      <c r="B139">
        <v>202</v>
      </c>
      <c r="C139" t="s">
        <v>38</v>
      </c>
      <c r="D139">
        <v>2</v>
      </c>
      <c r="E139" t="s">
        <v>584</v>
      </c>
      <c r="F139">
        <v>1</v>
      </c>
      <c r="G139">
        <v>4</v>
      </c>
      <c r="H139">
        <v>1</v>
      </c>
      <c r="I139">
        <v>18</v>
      </c>
      <c r="J139">
        <v>0</v>
      </c>
      <c r="K139">
        <v>1</v>
      </c>
      <c r="L139" t="s">
        <v>48</v>
      </c>
      <c r="M139" t="s">
        <v>444</v>
      </c>
      <c r="N139">
        <v>7</v>
      </c>
      <c r="O139" t="s">
        <v>413</v>
      </c>
      <c r="P139" t="s">
        <v>48</v>
      </c>
      <c r="Q139" t="s">
        <v>48</v>
      </c>
      <c r="R139" t="s">
        <v>48</v>
      </c>
      <c r="S139" t="s">
        <v>48</v>
      </c>
      <c r="T139" t="s">
        <v>48</v>
      </c>
      <c r="U139" t="s">
        <v>48</v>
      </c>
      <c r="V139">
        <v>0</v>
      </c>
      <c r="W139" t="s">
        <v>48</v>
      </c>
      <c r="X139" t="s">
        <v>48</v>
      </c>
      <c r="Y139">
        <v>0</v>
      </c>
      <c r="Z139">
        <v>48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0.17100000000000001</v>
      </c>
      <c r="AG139">
        <v>0.18</v>
      </c>
      <c r="AH139">
        <v>0.23400000000000001</v>
      </c>
      <c r="AI139">
        <v>3.0009999999999999</v>
      </c>
      <c r="AJ139">
        <v>60.551000000000002</v>
      </c>
      <c r="AK139">
        <v>69.641000000000005</v>
      </c>
    </row>
    <row r="140" spans="1:37" x14ac:dyDescent="0.35">
      <c r="A140">
        <v>202</v>
      </c>
      <c r="B140">
        <v>202</v>
      </c>
      <c r="C140" t="s">
        <v>38</v>
      </c>
      <c r="D140">
        <v>2</v>
      </c>
      <c r="E140" t="s">
        <v>584</v>
      </c>
      <c r="F140">
        <v>1</v>
      </c>
      <c r="G140">
        <v>4</v>
      </c>
      <c r="H140">
        <v>1</v>
      </c>
      <c r="I140">
        <v>19</v>
      </c>
      <c r="J140">
        <v>0</v>
      </c>
      <c r="K140">
        <v>1</v>
      </c>
      <c r="L140" t="s">
        <v>48</v>
      </c>
      <c r="M140" t="s">
        <v>435</v>
      </c>
      <c r="N140">
        <v>7</v>
      </c>
      <c r="O140" t="s">
        <v>413</v>
      </c>
      <c r="P140" t="s">
        <v>48</v>
      </c>
      <c r="Q140" t="s">
        <v>48</v>
      </c>
      <c r="R140" t="s">
        <v>48</v>
      </c>
      <c r="S140" t="s">
        <v>48</v>
      </c>
      <c r="T140" t="s">
        <v>48</v>
      </c>
      <c r="U140" t="s">
        <v>48</v>
      </c>
      <c r="V140">
        <v>0</v>
      </c>
      <c r="W140" t="s">
        <v>48</v>
      </c>
      <c r="X140" t="s">
        <v>48</v>
      </c>
      <c r="Y140">
        <v>0</v>
      </c>
      <c r="Z140">
        <v>48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0.78100000000000003</v>
      </c>
      <c r="AG140">
        <v>0.79</v>
      </c>
      <c r="AH140">
        <v>0.23400000000000001</v>
      </c>
      <c r="AI140">
        <v>3.0009999999999999</v>
      </c>
      <c r="AJ140">
        <v>63.552</v>
      </c>
      <c r="AK140">
        <v>72.641999999999996</v>
      </c>
    </row>
    <row r="141" spans="1:37" x14ac:dyDescent="0.35">
      <c r="A141">
        <v>202</v>
      </c>
      <c r="B141">
        <v>202</v>
      </c>
      <c r="C141" t="s">
        <v>38</v>
      </c>
      <c r="D141">
        <v>2</v>
      </c>
      <c r="E141" t="s">
        <v>584</v>
      </c>
      <c r="F141">
        <v>1</v>
      </c>
      <c r="G141">
        <v>4</v>
      </c>
      <c r="H141">
        <v>1</v>
      </c>
      <c r="I141">
        <v>20</v>
      </c>
      <c r="J141">
        <v>54</v>
      </c>
      <c r="K141">
        <v>2</v>
      </c>
      <c r="L141" t="s">
        <v>142</v>
      </c>
      <c r="M141" t="s">
        <v>502</v>
      </c>
      <c r="N141">
        <v>4</v>
      </c>
      <c r="O141" t="s">
        <v>582</v>
      </c>
      <c r="P141" t="s">
        <v>143</v>
      </c>
      <c r="Q141" t="s">
        <v>144</v>
      </c>
      <c r="R141" t="s">
        <v>132</v>
      </c>
      <c r="S141" t="s">
        <v>81</v>
      </c>
      <c r="T141" t="s">
        <v>145</v>
      </c>
      <c r="U141" t="s">
        <v>48</v>
      </c>
      <c r="V141">
        <v>0</v>
      </c>
      <c r="W141" t="s">
        <v>48</v>
      </c>
      <c r="X141" t="s">
        <v>48</v>
      </c>
      <c r="Y141">
        <v>0</v>
      </c>
      <c r="Z141">
        <v>48</v>
      </c>
      <c r="AA141">
        <v>1</v>
      </c>
      <c r="AB141">
        <v>0</v>
      </c>
      <c r="AC141">
        <v>0</v>
      </c>
      <c r="AD141">
        <v>0</v>
      </c>
      <c r="AE141">
        <v>1</v>
      </c>
      <c r="AF141">
        <v>0.06</v>
      </c>
      <c r="AG141">
        <v>6.2E-2</v>
      </c>
      <c r="AH141">
        <v>0.35199999999999998</v>
      </c>
      <c r="AI141">
        <v>4.0010000000000003</v>
      </c>
      <c r="AJ141">
        <v>67.554000000000002</v>
      </c>
      <c r="AK141">
        <v>76.643000000000001</v>
      </c>
    </row>
    <row r="142" spans="1:37" x14ac:dyDescent="0.35">
      <c r="A142">
        <v>202</v>
      </c>
      <c r="B142">
        <v>202</v>
      </c>
      <c r="C142" t="s">
        <v>38</v>
      </c>
      <c r="D142">
        <v>2</v>
      </c>
      <c r="E142" t="s">
        <v>584</v>
      </c>
      <c r="F142">
        <v>1</v>
      </c>
      <c r="G142">
        <v>4</v>
      </c>
      <c r="H142">
        <v>1</v>
      </c>
      <c r="I142">
        <v>21</v>
      </c>
      <c r="J142">
        <v>0</v>
      </c>
      <c r="K142">
        <v>1</v>
      </c>
      <c r="L142" t="s">
        <v>48</v>
      </c>
      <c r="M142" t="s">
        <v>449</v>
      </c>
      <c r="N142">
        <v>7</v>
      </c>
      <c r="O142" t="s">
        <v>413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>
        <v>0</v>
      </c>
      <c r="W142" t="s">
        <v>48</v>
      </c>
      <c r="X142" t="s">
        <v>48</v>
      </c>
      <c r="Y142">
        <v>0</v>
      </c>
      <c r="Z142">
        <v>48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0.86199999999999999</v>
      </c>
      <c r="AG142">
        <v>0.86199999999999999</v>
      </c>
      <c r="AH142">
        <v>0.23100000000000001</v>
      </c>
      <c r="AI142">
        <v>3.0009999999999999</v>
      </c>
      <c r="AJ142">
        <v>70.554000000000002</v>
      </c>
      <c r="AK142">
        <v>79.644000000000005</v>
      </c>
    </row>
    <row r="143" spans="1:37" x14ac:dyDescent="0.35">
      <c r="A143">
        <v>202</v>
      </c>
      <c r="B143">
        <v>202</v>
      </c>
      <c r="C143" t="s">
        <v>38</v>
      </c>
      <c r="D143">
        <v>2</v>
      </c>
      <c r="E143" t="s">
        <v>584</v>
      </c>
      <c r="F143">
        <v>1</v>
      </c>
      <c r="G143">
        <v>4</v>
      </c>
      <c r="H143">
        <v>1</v>
      </c>
      <c r="I143">
        <v>22</v>
      </c>
      <c r="J143">
        <v>68</v>
      </c>
      <c r="K143">
        <v>2</v>
      </c>
      <c r="L143" t="s">
        <v>242</v>
      </c>
      <c r="M143" t="s">
        <v>523</v>
      </c>
      <c r="N143">
        <v>5</v>
      </c>
      <c r="O143" t="s">
        <v>577</v>
      </c>
      <c r="P143" t="s">
        <v>202</v>
      </c>
      <c r="Q143" t="s">
        <v>227</v>
      </c>
      <c r="R143" t="s">
        <v>202</v>
      </c>
      <c r="S143" t="s">
        <v>63</v>
      </c>
      <c r="T143" t="s">
        <v>243</v>
      </c>
      <c r="U143" t="s">
        <v>48</v>
      </c>
      <c r="V143">
        <v>0</v>
      </c>
      <c r="W143" t="s">
        <v>48</v>
      </c>
      <c r="X143" t="s">
        <v>48</v>
      </c>
      <c r="Y143">
        <v>0</v>
      </c>
      <c r="Z143">
        <v>48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1.427</v>
      </c>
      <c r="AG143">
        <v>1.431</v>
      </c>
      <c r="AH143">
        <v>0.221</v>
      </c>
      <c r="AI143">
        <v>3.0009999999999999</v>
      </c>
      <c r="AJ143">
        <v>73.555000000000007</v>
      </c>
      <c r="AK143">
        <v>82.644999999999996</v>
      </c>
    </row>
    <row r="144" spans="1:37" x14ac:dyDescent="0.35">
      <c r="A144">
        <v>202</v>
      </c>
      <c r="B144">
        <v>202</v>
      </c>
      <c r="C144" t="s">
        <v>38</v>
      </c>
      <c r="D144">
        <v>2</v>
      </c>
      <c r="E144" t="s">
        <v>584</v>
      </c>
      <c r="F144">
        <v>1</v>
      </c>
      <c r="G144">
        <v>4</v>
      </c>
      <c r="H144">
        <v>1</v>
      </c>
      <c r="I144">
        <v>23</v>
      </c>
      <c r="J144">
        <v>22</v>
      </c>
      <c r="K144">
        <v>1</v>
      </c>
      <c r="L144" t="s">
        <v>146</v>
      </c>
      <c r="M144" t="s">
        <v>490</v>
      </c>
      <c r="N144">
        <v>3</v>
      </c>
      <c r="O144" t="s">
        <v>583</v>
      </c>
      <c r="P144" t="s">
        <v>125</v>
      </c>
      <c r="Q144" t="s">
        <v>126</v>
      </c>
      <c r="R144" t="s">
        <v>147</v>
      </c>
      <c r="S144" t="s">
        <v>63</v>
      </c>
      <c r="T144" t="s">
        <v>148</v>
      </c>
      <c r="U144" t="s">
        <v>48</v>
      </c>
      <c r="V144">
        <v>0</v>
      </c>
      <c r="W144" t="s">
        <v>48</v>
      </c>
      <c r="X144" t="s">
        <v>48</v>
      </c>
      <c r="Y144">
        <v>0</v>
      </c>
      <c r="Z144">
        <v>48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1.2549999999999999</v>
      </c>
      <c r="AG144">
        <v>1.252</v>
      </c>
      <c r="AH144">
        <v>0.22900000000000001</v>
      </c>
      <c r="AI144">
        <v>3.0009999999999999</v>
      </c>
      <c r="AJ144">
        <v>76.555999999999997</v>
      </c>
      <c r="AK144">
        <v>85.646000000000001</v>
      </c>
    </row>
    <row r="145" spans="1:37" x14ac:dyDescent="0.35">
      <c r="A145">
        <v>202</v>
      </c>
      <c r="B145">
        <v>202</v>
      </c>
      <c r="C145" t="s">
        <v>38</v>
      </c>
      <c r="D145">
        <v>2</v>
      </c>
      <c r="E145" t="s">
        <v>584</v>
      </c>
      <c r="F145">
        <v>1</v>
      </c>
      <c r="G145">
        <v>4</v>
      </c>
      <c r="H145">
        <v>1</v>
      </c>
      <c r="I145">
        <v>24</v>
      </c>
      <c r="J145">
        <v>48</v>
      </c>
      <c r="K145">
        <v>2</v>
      </c>
      <c r="L145" t="s">
        <v>49</v>
      </c>
      <c r="M145" t="s">
        <v>496</v>
      </c>
      <c r="N145">
        <v>2</v>
      </c>
      <c r="O145" t="s">
        <v>579</v>
      </c>
      <c r="P145" t="s">
        <v>50</v>
      </c>
      <c r="Q145" t="s">
        <v>51</v>
      </c>
      <c r="R145" t="s">
        <v>52</v>
      </c>
      <c r="S145" t="s">
        <v>53</v>
      </c>
      <c r="T145" t="s">
        <v>54</v>
      </c>
      <c r="U145" t="s">
        <v>48</v>
      </c>
      <c r="V145">
        <v>0</v>
      </c>
      <c r="W145" t="s">
        <v>48</v>
      </c>
      <c r="X145" t="s">
        <v>48</v>
      </c>
      <c r="Y145">
        <v>0</v>
      </c>
      <c r="Z145">
        <v>48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1.131</v>
      </c>
      <c r="AG145">
        <v>1.143</v>
      </c>
      <c r="AH145">
        <v>0.22800000000000001</v>
      </c>
      <c r="AI145">
        <v>4.0010000000000003</v>
      </c>
      <c r="AJ145">
        <v>80.557000000000002</v>
      </c>
      <c r="AK145">
        <v>89.647000000000006</v>
      </c>
    </row>
    <row r="146" spans="1:37" x14ac:dyDescent="0.35">
      <c r="A146">
        <v>202</v>
      </c>
      <c r="B146">
        <v>202</v>
      </c>
      <c r="C146" t="s">
        <v>38</v>
      </c>
      <c r="D146">
        <v>2</v>
      </c>
      <c r="E146" t="s">
        <v>584</v>
      </c>
      <c r="F146">
        <v>1</v>
      </c>
      <c r="G146">
        <v>4</v>
      </c>
      <c r="H146">
        <v>1</v>
      </c>
      <c r="I146">
        <v>25</v>
      </c>
      <c r="J146">
        <v>49</v>
      </c>
      <c r="K146">
        <v>2</v>
      </c>
      <c r="L146" t="s">
        <v>129</v>
      </c>
      <c r="M146" t="s">
        <v>485</v>
      </c>
      <c r="N146">
        <v>4</v>
      </c>
      <c r="O146" t="s">
        <v>582</v>
      </c>
      <c r="P146" t="s">
        <v>130</v>
      </c>
      <c r="Q146" t="s">
        <v>131</v>
      </c>
      <c r="R146" t="s">
        <v>132</v>
      </c>
      <c r="S146" t="s">
        <v>81</v>
      </c>
      <c r="T146" t="s">
        <v>133</v>
      </c>
      <c r="U146" t="s">
        <v>48</v>
      </c>
      <c r="V146">
        <v>0</v>
      </c>
      <c r="W146" t="s">
        <v>48</v>
      </c>
      <c r="X146" t="s">
        <v>48</v>
      </c>
      <c r="Y146">
        <v>0</v>
      </c>
      <c r="Z146">
        <v>48</v>
      </c>
      <c r="AA146">
        <v>1</v>
      </c>
      <c r="AB146">
        <v>0</v>
      </c>
      <c r="AC146">
        <v>0</v>
      </c>
      <c r="AD146">
        <v>0</v>
      </c>
      <c r="AE146">
        <v>1</v>
      </c>
      <c r="AF146">
        <v>1.0189999999999999</v>
      </c>
      <c r="AG146">
        <v>1.02</v>
      </c>
      <c r="AH146">
        <v>0.23699999999999999</v>
      </c>
      <c r="AI146">
        <v>4.0010000000000003</v>
      </c>
      <c r="AJ146">
        <v>84.558999999999997</v>
      </c>
      <c r="AK146">
        <v>93.647999999999996</v>
      </c>
    </row>
    <row r="147" spans="1:37" x14ac:dyDescent="0.35">
      <c r="A147">
        <v>202</v>
      </c>
      <c r="B147">
        <v>202</v>
      </c>
      <c r="C147" t="s">
        <v>38</v>
      </c>
      <c r="D147">
        <v>2</v>
      </c>
      <c r="E147" t="s">
        <v>584</v>
      </c>
      <c r="F147">
        <v>1</v>
      </c>
      <c r="G147">
        <v>4</v>
      </c>
      <c r="H147">
        <v>1</v>
      </c>
      <c r="I147">
        <v>26</v>
      </c>
      <c r="J147">
        <v>5</v>
      </c>
      <c r="K147">
        <v>1</v>
      </c>
      <c r="L147" t="s">
        <v>59</v>
      </c>
      <c r="M147" t="s">
        <v>510</v>
      </c>
      <c r="N147">
        <v>1</v>
      </c>
      <c r="O147" t="s">
        <v>580</v>
      </c>
      <c r="P147" t="s">
        <v>60</v>
      </c>
      <c r="Q147" t="s">
        <v>61</v>
      </c>
      <c r="R147" t="s">
        <v>62</v>
      </c>
      <c r="S147" t="s">
        <v>63</v>
      </c>
      <c r="T147" t="s">
        <v>64</v>
      </c>
      <c r="U147" t="s">
        <v>48</v>
      </c>
      <c r="V147">
        <v>0</v>
      </c>
      <c r="W147" t="s">
        <v>48</v>
      </c>
      <c r="X147" t="s">
        <v>48</v>
      </c>
      <c r="Y147">
        <v>0</v>
      </c>
      <c r="Z147">
        <v>48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1.23</v>
      </c>
      <c r="AG147">
        <v>1.222</v>
      </c>
      <c r="AH147">
        <v>0.23599999999999999</v>
      </c>
      <c r="AI147">
        <v>3.0009999999999999</v>
      </c>
      <c r="AJ147">
        <v>87.56</v>
      </c>
      <c r="AK147">
        <v>96.649000000000001</v>
      </c>
    </row>
    <row r="148" spans="1:37" x14ac:dyDescent="0.35">
      <c r="A148">
        <v>202</v>
      </c>
      <c r="B148">
        <v>202</v>
      </c>
      <c r="C148" t="s">
        <v>38</v>
      </c>
      <c r="D148">
        <v>2</v>
      </c>
      <c r="E148" t="s">
        <v>584</v>
      </c>
      <c r="F148">
        <v>1</v>
      </c>
      <c r="G148">
        <v>4</v>
      </c>
      <c r="H148">
        <v>1</v>
      </c>
      <c r="I148">
        <v>27</v>
      </c>
      <c r="J148">
        <v>0</v>
      </c>
      <c r="K148">
        <v>1</v>
      </c>
      <c r="L148" t="s">
        <v>48</v>
      </c>
      <c r="M148" t="s">
        <v>48</v>
      </c>
      <c r="N148">
        <v>8</v>
      </c>
      <c r="O148" t="s">
        <v>416</v>
      </c>
      <c r="P148" t="s">
        <v>48</v>
      </c>
      <c r="Q148" t="s">
        <v>48</v>
      </c>
      <c r="R148" t="s">
        <v>48</v>
      </c>
      <c r="S148" t="s">
        <v>48</v>
      </c>
      <c r="T148" t="s">
        <v>48</v>
      </c>
      <c r="U148" t="s">
        <v>48</v>
      </c>
      <c r="V148">
        <v>0</v>
      </c>
      <c r="W148" t="s">
        <v>48</v>
      </c>
      <c r="X148" t="s">
        <v>48</v>
      </c>
      <c r="Y148">
        <v>0</v>
      </c>
      <c r="Z148">
        <v>48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-1</v>
      </c>
      <c r="AG148">
        <v>-1</v>
      </c>
      <c r="AH148">
        <v>0.217</v>
      </c>
      <c r="AI148">
        <v>3.0009999999999999</v>
      </c>
      <c r="AJ148">
        <v>90.56</v>
      </c>
      <c r="AK148">
        <v>99.65</v>
      </c>
    </row>
    <row r="149" spans="1:37" x14ac:dyDescent="0.35">
      <c r="A149">
        <v>202</v>
      </c>
      <c r="B149">
        <v>202</v>
      </c>
      <c r="C149" t="s">
        <v>38</v>
      </c>
      <c r="D149">
        <v>2</v>
      </c>
      <c r="E149" t="s">
        <v>584</v>
      </c>
      <c r="F149">
        <v>1</v>
      </c>
      <c r="G149">
        <v>4</v>
      </c>
      <c r="H149">
        <v>1</v>
      </c>
      <c r="I149">
        <v>28</v>
      </c>
      <c r="J149">
        <v>24</v>
      </c>
      <c r="K149">
        <v>1</v>
      </c>
      <c r="L149" t="s">
        <v>198</v>
      </c>
      <c r="M149" t="s">
        <v>477</v>
      </c>
      <c r="N149">
        <v>3</v>
      </c>
      <c r="O149" t="s">
        <v>583</v>
      </c>
      <c r="P149" t="s">
        <v>177</v>
      </c>
      <c r="Q149" t="s">
        <v>178</v>
      </c>
      <c r="R149" t="s">
        <v>150</v>
      </c>
      <c r="S149" t="s">
        <v>53</v>
      </c>
      <c r="T149" t="s">
        <v>199</v>
      </c>
      <c r="U149" t="s">
        <v>48</v>
      </c>
      <c r="V149">
        <v>0</v>
      </c>
      <c r="W149" t="s">
        <v>48</v>
      </c>
      <c r="X149" t="s">
        <v>48</v>
      </c>
      <c r="Y149">
        <v>0</v>
      </c>
      <c r="Z149">
        <v>48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1.1359999999999999</v>
      </c>
      <c r="AG149">
        <v>1.1319999999999999</v>
      </c>
      <c r="AH149">
        <v>0.23400000000000001</v>
      </c>
      <c r="AI149">
        <v>3.0009999999999999</v>
      </c>
      <c r="AJ149">
        <v>93.561000000000007</v>
      </c>
      <c r="AK149">
        <v>102.651</v>
      </c>
    </row>
    <row r="150" spans="1:37" x14ac:dyDescent="0.35">
      <c r="A150">
        <v>202</v>
      </c>
      <c r="B150">
        <v>202</v>
      </c>
      <c r="C150" t="s">
        <v>38</v>
      </c>
      <c r="D150">
        <v>2</v>
      </c>
      <c r="E150" t="s">
        <v>584</v>
      </c>
      <c r="F150">
        <v>1</v>
      </c>
      <c r="G150">
        <v>4</v>
      </c>
      <c r="H150">
        <v>1</v>
      </c>
      <c r="I150">
        <v>29</v>
      </c>
      <c r="J150">
        <v>55</v>
      </c>
      <c r="K150">
        <v>2</v>
      </c>
      <c r="L150" t="s">
        <v>138</v>
      </c>
      <c r="M150" t="s">
        <v>483</v>
      </c>
      <c r="N150">
        <v>4</v>
      </c>
      <c r="O150" t="s">
        <v>582</v>
      </c>
      <c r="P150" t="s">
        <v>139</v>
      </c>
      <c r="Q150" t="s">
        <v>140</v>
      </c>
      <c r="R150" t="s">
        <v>132</v>
      </c>
      <c r="S150" t="s">
        <v>81</v>
      </c>
      <c r="T150" t="s">
        <v>141</v>
      </c>
      <c r="U150" t="s">
        <v>48</v>
      </c>
      <c r="V150">
        <v>0</v>
      </c>
      <c r="W150" t="s">
        <v>48</v>
      </c>
      <c r="X150" t="s">
        <v>48</v>
      </c>
      <c r="Y150">
        <v>0</v>
      </c>
      <c r="Z150">
        <v>48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1.9E-2</v>
      </c>
      <c r="AG150">
        <v>2.1000000000000001E-2</v>
      </c>
      <c r="AH150">
        <v>0.23300000000000001</v>
      </c>
      <c r="AI150">
        <v>4.0010000000000003</v>
      </c>
      <c r="AJ150">
        <v>97.563000000000002</v>
      </c>
      <c r="AK150">
        <v>106.652</v>
      </c>
    </row>
    <row r="151" spans="1:37" x14ac:dyDescent="0.35">
      <c r="A151">
        <v>202</v>
      </c>
      <c r="B151">
        <v>202</v>
      </c>
      <c r="C151" t="s">
        <v>38</v>
      </c>
      <c r="D151">
        <v>2</v>
      </c>
      <c r="E151" t="s">
        <v>584</v>
      </c>
      <c r="F151">
        <v>1</v>
      </c>
      <c r="G151">
        <v>4</v>
      </c>
      <c r="H151">
        <v>1</v>
      </c>
      <c r="I151">
        <v>30</v>
      </c>
      <c r="J151">
        <v>0</v>
      </c>
      <c r="K151">
        <v>1</v>
      </c>
      <c r="L151" t="s">
        <v>48</v>
      </c>
      <c r="M151" t="s">
        <v>440</v>
      </c>
      <c r="N151">
        <v>7</v>
      </c>
      <c r="O151" t="s">
        <v>413</v>
      </c>
      <c r="P151" t="s">
        <v>48</v>
      </c>
      <c r="Q151" t="s">
        <v>48</v>
      </c>
      <c r="R151" t="s">
        <v>48</v>
      </c>
      <c r="S151" t="s">
        <v>48</v>
      </c>
      <c r="T151" t="s">
        <v>48</v>
      </c>
      <c r="U151" t="s">
        <v>48</v>
      </c>
      <c r="V151">
        <v>0</v>
      </c>
      <c r="W151" t="s">
        <v>48</v>
      </c>
      <c r="X151" t="s">
        <v>48</v>
      </c>
      <c r="Y151">
        <v>0</v>
      </c>
      <c r="Z151">
        <v>48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0.124</v>
      </c>
      <c r="AG151">
        <v>0.13</v>
      </c>
      <c r="AH151">
        <v>0.23200000000000001</v>
      </c>
      <c r="AI151">
        <v>3.0009999999999999</v>
      </c>
      <c r="AJ151">
        <v>100.56399999999999</v>
      </c>
      <c r="AK151">
        <v>109.65300000000001</v>
      </c>
    </row>
    <row r="152" spans="1:37" x14ac:dyDescent="0.35">
      <c r="A152">
        <v>202</v>
      </c>
      <c r="B152">
        <v>202</v>
      </c>
      <c r="C152" t="s">
        <v>38</v>
      </c>
      <c r="D152">
        <v>2</v>
      </c>
      <c r="E152" t="s">
        <v>584</v>
      </c>
      <c r="F152">
        <v>1</v>
      </c>
      <c r="G152">
        <v>4</v>
      </c>
      <c r="H152">
        <v>1</v>
      </c>
      <c r="I152">
        <v>31</v>
      </c>
      <c r="J152">
        <v>14</v>
      </c>
      <c r="K152">
        <v>1</v>
      </c>
      <c r="L152" t="s">
        <v>162</v>
      </c>
      <c r="M152" t="s">
        <v>536</v>
      </c>
      <c r="N152">
        <v>3</v>
      </c>
      <c r="O152" t="s">
        <v>583</v>
      </c>
      <c r="P152" t="s">
        <v>163</v>
      </c>
      <c r="Q152" t="s">
        <v>164</v>
      </c>
      <c r="R152" t="s">
        <v>132</v>
      </c>
      <c r="S152" t="s">
        <v>81</v>
      </c>
      <c r="T152" t="s">
        <v>165</v>
      </c>
      <c r="U152" t="s">
        <v>48</v>
      </c>
      <c r="V152">
        <v>0</v>
      </c>
      <c r="W152" t="s">
        <v>48</v>
      </c>
      <c r="X152" t="s">
        <v>48</v>
      </c>
      <c r="Y152">
        <v>0</v>
      </c>
      <c r="Z152">
        <v>48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1.1419999999999999</v>
      </c>
      <c r="AG152">
        <v>1.1499999999999999</v>
      </c>
      <c r="AH152">
        <v>0.23100000000000001</v>
      </c>
      <c r="AI152">
        <v>3.0009999999999999</v>
      </c>
      <c r="AJ152">
        <v>103.56399999999999</v>
      </c>
      <c r="AK152">
        <v>112.654</v>
      </c>
    </row>
    <row r="153" spans="1:37" x14ac:dyDescent="0.35">
      <c r="A153">
        <v>202</v>
      </c>
      <c r="B153">
        <v>202</v>
      </c>
      <c r="C153" t="s">
        <v>38</v>
      </c>
      <c r="D153">
        <v>2</v>
      </c>
      <c r="E153" t="s">
        <v>584</v>
      </c>
      <c r="F153">
        <v>1</v>
      </c>
      <c r="G153">
        <v>4</v>
      </c>
      <c r="H153">
        <v>1</v>
      </c>
      <c r="I153">
        <v>32</v>
      </c>
      <c r="J153">
        <v>0</v>
      </c>
      <c r="K153">
        <v>1</v>
      </c>
      <c r="L153" t="s">
        <v>48</v>
      </c>
      <c r="M153" t="s">
        <v>459</v>
      </c>
      <c r="N153">
        <v>7</v>
      </c>
      <c r="O153" t="s">
        <v>413</v>
      </c>
      <c r="P153" t="s">
        <v>48</v>
      </c>
      <c r="Q153" t="s">
        <v>48</v>
      </c>
      <c r="R153" t="s">
        <v>48</v>
      </c>
      <c r="S153" t="s">
        <v>48</v>
      </c>
      <c r="T153" t="s">
        <v>48</v>
      </c>
      <c r="U153" t="s">
        <v>48</v>
      </c>
      <c r="V153">
        <v>0</v>
      </c>
      <c r="W153" t="s">
        <v>48</v>
      </c>
      <c r="X153" t="s">
        <v>48</v>
      </c>
      <c r="Y153">
        <v>0</v>
      </c>
      <c r="Z153">
        <v>48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0.77</v>
      </c>
      <c r="AG153">
        <v>0.77100000000000002</v>
      </c>
      <c r="AH153">
        <v>0.23</v>
      </c>
      <c r="AI153">
        <v>3.0009999999999999</v>
      </c>
      <c r="AJ153">
        <v>106.565</v>
      </c>
      <c r="AK153">
        <v>115.655</v>
      </c>
    </row>
    <row r="154" spans="1:37" x14ac:dyDescent="0.35">
      <c r="A154">
        <v>202</v>
      </c>
      <c r="B154">
        <v>202</v>
      </c>
      <c r="C154" t="s">
        <v>38</v>
      </c>
      <c r="D154">
        <v>2</v>
      </c>
      <c r="E154" t="s">
        <v>584</v>
      </c>
      <c r="F154">
        <v>1</v>
      </c>
      <c r="G154">
        <v>4</v>
      </c>
      <c r="H154">
        <v>1</v>
      </c>
      <c r="I154">
        <v>33</v>
      </c>
      <c r="J154">
        <v>52</v>
      </c>
      <c r="K154">
        <v>2</v>
      </c>
      <c r="L154" t="s">
        <v>166</v>
      </c>
      <c r="M154" t="s">
        <v>519</v>
      </c>
      <c r="N154">
        <v>4</v>
      </c>
      <c r="O154" t="s">
        <v>582</v>
      </c>
      <c r="P154" t="s">
        <v>167</v>
      </c>
      <c r="Q154" t="s">
        <v>168</v>
      </c>
      <c r="R154" t="s">
        <v>150</v>
      </c>
      <c r="S154" t="s">
        <v>53</v>
      </c>
      <c r="T154" t="s">
        <v>169</v>
      </c>
      <c r="U154" t="s">
        <v>48</v>
      </c>
      <c r="V154">
        <v>0</v>
      </c>
      <c r="W154" t="s">
        <v>48</v>
      </c>
      <c r="X154" t="s">
        <v>48</v>
      </c>
      <c r="Y154">
        <v>0</v>
      </c>
      <c r="Z154">
        <v>48</v>
      </c>
      <c r="AA154">
        <v>1</v>
      </c>
      <c r="AB154">
        <v>0</v>
      </c>
      <c r="AC154">
        <v>0</v>
      </c>
      <c r="AD154">
        <v>0</v>
      </c>
      <c r="AE154">
        <v>1</v>
      </c>
      <c r="AF154">
        <v>1.002</v>
      </c>
      <c r="AG154">
        <v>1.01</v>
      </c>
      <c r="AH154">
        <v>0.22</v>
      </c>
      <c r="AI154">
        <v>4.0010000000000003</v>
      </c>
      <c r="AJ154">
        <v>110.56699999999999</v>
      </c>
      <c r="AK154">
        <v>119.65600000000001</v>
      </c>
    </row>
    <row r="155" spans="1:37" x14ac:dyDescent="0.35">
      <c r="A155">
        <v>202</v>
      </c>
      <c r="B155">
        <v>202</v>
      </c>
      <c r="C155" t="s">
        <v>38</v>
      </c>
      <c r="D155">
        <v>2</v>
      </c>
      <c r="E155" t="s">
        <v>584</v>
      </c>
      <c r="F155">
        <v>1</v>
      </c>
      <c r="G155">
        <v>4</v>
      </c>
      <c r="H155">
        <v>1</v>
      </c>
      <c r="I155">
        <v>34</v>
      </c>
      <c r="J155">
        <v>42</v>
      </c>
      <c r="K155">
        <v>2</v>
      </c>
      <c r="L155" t="s">
        <v>113</v>
      </c>
      <c r="M155" t="s">
        <v>486</v>
      </c>
      <c r="N155">
        <v>2</v>
      </c>
      <c r="O155" t="s">
        <v>579</v>
      </c>
      <c r="P155" t="s">
        <v>102</v>
      </c>
      <c r="Q155" t="s">
        <v>103</v>
      </c>
      <c r="R155" t="s">
        <v>80</v>
      </c>
      <c r="S155" t="s">
        <v>81</v>
      </c>
      <c r="T155" t="s">
        <v>114</v>
      </c>
      <c r="U155" t="s">
        <v>48</v>
      </c>
      <c r="V155">
        <v>0</v>
      </c>
      <c r="W155" t="s">
        <v>48</v>
      </c>
      <c r="X155" t="s">
        <v>48</v>
      </c>
      <c r="Y155">
        <v>0</v>
      </c>
      <c r="Z155">
        <v>48</v>
      </c>
      <c r="AA155">
        <v>1</v>
      </c>
      <c r="AB155">
        <v>0</v>
      </c>
      <c r="AC155">
        <v>0</v>
      </c>
      <c r="AD155">
        <v>0</v>
      </c>
      <c r="AE155">
        <v>1</v>
      </c>
      <c r="AF155">
        <v>6.3E-2</v>
      </c>
      <c r="AG155">
        <v>7.0999999999999994E-2</v>
      </c>
      <c r="AH155">
        <v>0.22800000000000001</v>
      </c>
      <c r="AI155">
        <v>4.0010000000000003</v>
      </c>
      <c r="AJ155">
        <v>114.568</v>
      </c>
      <c r="AK155">
        <v>123.657</v>
      </c>
    </row>
    <row r="156" spans="1:37" x14ac:dyDescent="0.35">
      <c r="A156">
        <v>202</v>
      </c>
      <c r="B156">
        <v>202</v>
      </c>
      <c r="C156" t="s">
        <v>38</v>
      </c>
      <c r="D156">
        <v>2</v>
      </c>
      <c r="E156" t="s">
        <v>584</v>
      </c>
      <c r="F156">
        <v>1</v>
      </c>
      <c r="G156">
        <v>4</v>
      </c>
      <c r="H156">
        <v>1</v>
      </c>
      <c r="I156">
        <v>35</v>
      </c>
      <c r="J156">
        <v>0</v>
      </c>
      <c r="K156">
        <v>1</v>
      </c>
      <c r="L156" t="s">
        <v>48</v>
      </c>
      <c r="M156" t="s">
        <v>414</v>
      </c>
      <c r="N156">
        <v>7</v>
      </c>
      <c r="O156" t="s">
        <v>413</v>
      </c>
      <c r="P156" t="s">
        <v>48</v>
      </c>
      <c r="Q156" t="s">
        <v>48</v>
      </c>
      <c r="R156" t="s">
        <v>48</v>
      </c>
      <c r="S156" t="s">
        <v>48</v>
      </c>
      <c r="T156" t="s">
        <v>48</v>
      </c>
      <c r="U156" t="s">
        <v>48</v>
      </c>
      <c r="V156">
        <v>0</v>
      </c>
      <c r="W156" t="s">
        <v>48</v>
      </c>
      <c r="X156" t="s">
        <v>48</v>
      </c>
      <c r="Y156">
        <v>0</v>
      </c>
      <c r="Z156">
        <v>48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0.83099999999999996</v>
      </c>
      <c r="AG156">
        <v>0.84099999999999997</v>
      </c>
      <c r="AH156">
        <v>0.23699999999999999</v>
      </c>
      <c r="AI156">
        <v>3.0009999999999999</v>
      </c>
      <c r="AJ156">
        <v>117.569</v>
      </c>
      <c r="AK156">
        <v>126.658</v>
      </c>
    </row>
    <row r="157" spans="1:37" x14ac:dyDescent="0.35">
      <c r="A157">
        <v>202</v>
      </c>
      <c r="B157">
        <v>202</v>
      </c>
      <c r="C157" t="s">
        <v>38</v>
      </c>
      <c r="D157">
        <v>2</v>
      </c>
      <c r="E157" t="s">
        <v>584</v>
      </c>
      <c r="F157">
        <v>1</v>
      </c>
      <c r="G157">
        <v>4</v>
      </c>
      <c r="H157">
        <v>1</v>
      </c>
      <c r="I157">
        <v>36</v>
      </c>
      <c r="J157">
        <v>30</v>
      </c>
      <c r="K157">
        <v>1</v>
      </c>
      <c r="L157" t="s">
        <v>254</v>
      </c>
      <c r="M157" t="s">
        <v>506</v>
      </c>
      <c r="N157">
        <v>6</v>
      </c>
      <c r="O157" t="s">
        <v>581</v>
      </c>
      <c r="P157" t="s">
        <v>202</v>
      </c>
      <c r="Q157" t="s">
        <v>215</v>
      </c>
      <c r="R157" t="s">
        <v>202</v>
      </c>
      <c r="S157" t="s">
        <v>53</v>
      </c>
      <c r="T157" t="s">
        <v>255</v>
      </c>
      <c r="U157" t="s">
        <v>48</v>
      </c>
      <c r="V157">
        <v>0</v>
      </c>
      <c r="W157" t="s">
        <v>48</v>
      </c>
      <c r="X157" t="s">
        <v>48</v>
      </c>
      <c r="Y157">
        <v>0</v>
      </c>
      <c r="Z157">
        <v>48</v>
      </c>
      <c r="AA157">
        <v>1</v>
      </c>
      <c r="AB157">
        <v>0</v>
      </c>
      <c r="AC157">
        <v>0</v>
      </c>
      <c r="AD157">
        <v>0</v>
      </c>
      <c r="AE157">
        <v>1</v>
      </c>
      <c r="AF157">
        <v>1.034</v>
      </c>
      <c r="AG157">
        <v>1.0409999999999999</v>
      </c>
      <c r="AH157">
        <v>0.246</v>
      </c>
      <c r="AI157">
        <v>4.0010000000000003</v>
      </c>
      <c r="AJ157">
        <v>121.57</v>
      </c>
      <c r="AK157">
        <v>130.65899999999999</v>
      </c>
    </row>
    <row r="158" spans="1:37" x14ac:dyDescent="0.35">
      <c r="A158">
        <v>202</v>
      </c>
      <c r="B158">
        <v>202</v>
      </c>
      <c r="C158" t="s">
        <v>38</v>
      </c>
      <c r="D158">
        <v>2</v>
      </c>
      <c r="E158" t="s">
        <v>584</v>
      </c>
      <c r="F158">
        <v>1</v>
      </c>
      <c r="G158">
        <v>4</v>
      </c>
      <c r="H158">
        <v>1</v>
      </c>
      <c r="I158">
        <v>37</v>
      </c>
      <c r="J158">
        <v>7</v>
      </c>
      <c r="K158">
        <v>1</v>
      </c>
      <c r="L158" t="s">
        <v>41</v>
      </c>
      <c r="M158" t="s">
        <v>488</v>
      </c>
      <c r="N158">
        <v>1</v>
      </c>
      <c r="O158" t="s">
        <v>580</v>
      </c>
      <c r="P158" t="s">
        <v>43</v>
      </c>
      <c r="Q158" t="s">
        <v>44</v>
      </c>
      <c r="R158" t="s">
        <v>45</v>
      </c>
      <c r="S158" t="s">
        <v>46</v>
      </c>
      <c r="T158" t="s">
        <v>47</v>
      </c>
      <c r="U158" t="s">
        <v>48</v>
      </c>
      <c r="V158">
        <v>0</v>
      </c>
      <c r="W158" t="s">
        <v>48</v>
      </c>
      <c r="X158" t="s">
        <v>48</v>
      </c>
      <c r="Y158">
        <v>0</v>
      </c>
      <c r="Z158">
        <v>48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4.2999999999999997E-2</v>
      </c>
      <c r="AG158">
        <v>4.9000000000000002E-2</v>
      </c>
      <c r="AH158">
        <v>0.23599999999999999</v>
      </c>
      <c r="AI158">
        <v>3.0009999999999999</v>
      </c>
      <c r="AJ158">
        <v>124.571</v>
      </c>
      <c r="AK158">
        <v>133.66</v>
      </c>
    </row>
    <row r="159" spans="1:37" x14ac:dyDescent="0.35">
      <c r="A159">
        <v>202</v>
      </c>
      <c r="B159">
        <v>202</v>
      </c>
      <c r="C159" t="s">
        <v>38</v>
      </c>
      <c r="D159">
        <v>2</v>
      </c>
      <c r="E159" t="s">
        <v>584</v>
      </c>
      <c r="F159">
        <v>1</v>
      </c>
      <c r="G159">
        <v>4</v>
      </c>
      <c r="H159">
        <v>1</v>
      </c>
      <c r="I159">
        <v>38</v>
      </c>
      <c r="J159">
        <v>34</v>
      </c>
      <c r="K159">
        <v>1</v>
      </c>
      <c r="L159" t="s">
        <v>208</v>
      </c>
      <c r="M159" t="s">
        <v>509</v>
      </c>
      <c r="N159">
        <v>6</v>
      </c>
      <c r="O159" t="s">
        <v>581</v>
      </c>
      <c r="P159" t="s">
        <v>202</v>
      </c>
      <c r="Q159" t="s">
        <v>209</v>
      </c>
      <c r="R159" t="s">
        <v>202</v>
      </c>
      <c r="S159" t="s">
        <v>63</v>
      </c>
      <c r="T159" t="s">
        <v>210</v>
      </c>
      <c r="U159" t="s">
        <v>48</v>
      </c>
      <c r="V159">
        <v>0</v>
      </c>
      <c r="W159" t="s">
        <v>48</v>
      </c>
      <c r="X159" t="s">
        <v>48</v>
      </c>
      <c r="Y159">
        <v>0</v>
      </c>
      <c r="Z159">
        <v>48</v>
      </c>
      <c r="AA159">
        <v>1</v>
      </c>
      <c r="AB159">
        <v>0</v>
      </c>
      <c r="AC159">
        <v>0</v>
      </c>
      <c r="AD159">
        <v>0</v>
      </c>
      <c r="AE159">
        <v>1</v>
      </c>
      <c r="AF159">
        <v>1.0629999999999999</v>
      </c>
      <c r="AG159">
        <v>1.0609999999999999</v>
      </c>
      <c r="AH159">
        <v>0.23300000000000001</v>
      </c>
      <c r="AI159">
        <v>4.0010000000000003</v>
      </c>
      <c r="AJ159">
        <v>128.572</v>
      </c>
      <c r="AK159">
        <v>137.661</v>
      </c>
    </row>
    <row r="160" spans="1:37" x14ac:dyDescent="0.35">
      <c r="A160">
        <v>202</v>
      </c>
      <c r="B160">
        <v>202</v>
      </c>
      <c r="C160" t="s">
        <v>38</v>
      </c>
      <c r="D160">
        <v>2</v>
      </c>
      <c r="E160" t="s">
        <v>584</v>
      </c>
      <c r="F160">
        <v>1</v>
      </c>
      <c r="G160">
        <v>4</v>
      </c>
      <c r="H160">
        <v>1</v>
      </c>
      <c r="I160">
        <v>39</v>
      </c>
      <c r="J160">
        <v>18</v>
      </c>
      <c r="K160">
        <v>1</v>
      </c>
      <c r="L160" t="s">
        <v>174</v>
      </c>
      <c r="M160" t="s">
        <v>489</v>
      </c>
      <c r="N160">
        <v>3</v>
      </c>
      <c r="O160" t="s">
        <v>583</v>
      </c>
      <c r="P160" t="s">
        <v>153</v>
      </c>
      <c r="Q160" t="s">
        <v>154</v>
      </c>
      <c r="R160" t="s">
        <v>150</v>
      </c>
      <c r="S160" t="s">
        <v>53</v>
      </c>
      <c r="T160" t="s">
        <v>175</v>
      </c>
      <c r="U160" t="s">
        <v>48</v>
      </c>
      <c r="V160">
        <v>0</v>
      </c>
      <c r="W160" t="s">
        <v>48</v>
      </c>
      <c r="X160" t="s">
        <v>48</v>
      </c>
      <c r="Y160">
        <v>0</v>
      </c>
      <c r="Z160">
        <v>48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1.0609999999999999</v>
      </c>
      <c r="AG160">
        <v>1.0720000000000001</v>
      </c>
      <c r="AH160">
        <v>0.23300000000000001</v>
      </c>
      <c r="AI160">
        <v>3.0009999999999999</v>
      </c>
      <c r="AJ160">
        <v>131.57300000000001</v>
      </c>
      <c r="AK160">
        <v>140.66200000000001</v>
      </c>
    </row>
    <row r="161" spans="1:37" x14ac:dyDescent="0.35">
      <c r="A161">
        <v>202</v>
      </c>
      <c r="B161">
        <v>202</v>
      </c>
      <c r="C161" t="s">
        <v>38</v>
      </c>
      <c r="D161">
        <v>2</v>
      </c>
      <c r="E161" t="s">
        <v>584</v>
      </c>
      <c r="F161">
        <v>1</v>
      </c>
      <c r="G161">
        <v>4</v>
      </c>
      <c r="H161">
        <v>1</v>
      </c>
      <c r="I161">
        <v>40</v>
      </c>
      <c r="J161">
        <v>0</v>
      </c>
      <c r="K161">
        <v>1</v>
      </c>
      <c r="L161" t="s">
        <v>48</v>
      </c>
      <c r="M161" t="s">
        <v>465</v>
      </c>
      <c r="N161">
        <v>7</v>
      </c>
      <c r="O161" t="s">
        <v>413</v>
      </c>
      <c r="P161" t="s">
        <v>48</v>
      </c>
      <c r="Q161" t="s">
        <v>48</v>
      </c>
      <c r="R161" t="s">
        <v>48</v>
      </c>
      <c r="S161" t="s">
        <v>48</v>
      </c>
      <c r="T161" t="s">
        <v>48</v>
      </c>
      <c r="U161" t="s">
        <v>48</v>
      </c>
      <c r="V161">
        <v>0</v>
      </c>
      <c r="W161" t="s">
        <v>48</v>
      </c>
      <c r="X161" t="s">
        <v>48</v>
      </c>
      <c r="Y161">
        <v>0</v>
      </c>
      <c r="Z161">
        <v>48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0.79600000000000004</v>
      </c>
      <c r="AG161">
        <v>0.79200000000000004</v>
      </c>
      <c r="AH161">
        <v>0.23200000000000001</v>
      </c>
      <c r="AI161">
        <v>3.0009999999999999</v>
      </c>
      <c r="AJ161">
        <v>134.57400000000001</v>
      </c>
      <c r="AK161">
        <v>143.66300000000001</v>
      </c>
    </row>
    <row r="162" spans="1:37" x14ac:dyDescent="0.35">
      <c r="A162">
        <v>202</v>
      </c>
      <c r="B162">
        <v>202</v>
      </c>
      <c r="C162" t="s">
        <v>38</v>
      </c>
      <c r="D162">
        <v>2</v>
      </c>
      <c r="E162" t="s">
        <v>584</v>
      </c>
      <c r="F162">
        <v>1</v>
      </c>
      <c r="G162">
        <v>4</v>
      </c>
      <c r="H162">
        <v>1</v>
      </c>
      <c r="I162">
        <v>41</v>
      </c>
      <c r="J162">
        <v>9</v>
      </c>
      <c r="K162">
        <v>1</v>
      </c>
      <c r="L162" t="s">
        <v>55</v>
      </c>
      <c r="M162" t="s">
        <v>511</v>
      </c>
      <c r="N162">
        <v>2</v>
      </c>
      <c r="O162" t="s">
        <v>579</v>
      </c>
      <c r="P162" t="s">
        <v>56</v>
      </c>
      <c r="Q162" t="s">
        <v>57</v>
      </c>
      <c r="R162" t="s">
        <v>45</v>
      </c>
      <c r="S162" t="s">
        <v>46</v>
      </c>
      <c r="T162" t="s">
        <v>58</v>
      </c>
      <c r="U162" t="s">
        <v>48</v>
      </c>
      <c r="V162">
        <v>0</v>
      </c>
      <c r="W162" t="s">
        <v>48</v>
      </c>
      <c r="X162" t="s">
        <v>48</v>
      </c>
      <c r="Y162">
        <v>0</v>
      </c>
      <c r="Z162">
        <v>48</v>
      </c>
      <c r="AA162">
        <v>1</v>
      </c>
      <c r="AB162">
        <v>0</v>
      </c>
      <c r="AC162">
        <v>0</v>
      </c>
      <c r="AD162">
        <v>0</v>
      </c>
      <c r="AE162">
        <v>1</v>
      </c>
      <c r="AF162">
        <v>1.1819999999999999</v>
      </c>
      <c r="AG162">
        <v>1.1919999999999999</v>
      </c>
      <c r="AH162">
        <v>0.23</v>
      </c>
      <c r="AI162">
        <v>4.0010000000000003</v>
      </c>
      <c r="AJ162">
        <v>138.57499999999999</v>
      </c>
      <c r="AK162">
        <v>147.66399999999999</v>
      </c>
    </row>
    <row r="163" spans="1:37" x14ac:dyDescent="0.35">
      <c r="A163">
        <v>202</v>
      </c>
      <c r="B163">
        <v>202</v>
      </c>
      <c r="C163" t="s">
        <v>38</v>
      </c>
      <c r="D163">
        <v>2</v>
      </c>
      <c r="E163" t="s">
        <v>584</v>
      </c>
      <c r="F163">
        <v>1</v>
      </c>
      <c r="G163">
        <v>4</v>
      </c>
      <c r="H163">
        <v>1</v>
      </c>
      <c r="I163">
        <v>42</v>
      </c>
      <c r="J163">
        <v>37</v>
      </c>
      <c r="K163">
        <v>2</v>
      </c>
      <c r="L163" t="s">
        <v>119</v>
      </c>
      <c r="M163" t="s">
        <v>526</v>
      </c>
      <c r="N163">
        <v>2</v>
      </c>
      <c r="O163" t="s">
        <v>579</v>
      </c>
      <c r="P163" t="s">
        <v>66</v>
      </c>
      <c r="Q163" t="s">
        <v>67</v>
      </c>
      <c r="R163" t="s">
        <v>80</v>
      </c>
      <c r="S163" t="s">
        <v>81</v>
      </c>
      <c r="T163" t="s">
        <v>120</v>
      </c>
      <c r="U163" t="s">
        <v>48</v>
      </c>
      <c r="V163">
        <v>0</v>
      </c>
      <c r="W163" t="s">
        <v>48</v>
      </c>
      <c r="X163" t="s">
        <v>48</v>
      </c>
      <c r="Y163">
        <v>0</v>
      </c>
      <c r="Z163">
        <v>48</v>
      </c>
      <c r="AA163">
        <v>1</v>
      </c>
      <c r="AB163">
        <v>0</v>
      </c>
      <c r="AC163">
        <v>0</v>
      </c>
      <c r="AD163">
        <v>0</v>
      </c>
      <c r="AE163">
        <v>1</v>
      </c>
      <c r="AF163">
        <v>1.0529999999999999</v>
      </c>
      <c r="AG163">
        <v>1.052</v>
      </c>
      <c r="AH163">
        <v>0.23899999999999999</v>
      </c>
      <c r="AI163">
        <v>4.0010000000000003</v>
      </c>
      <c r="AJ163">
        <v>142.57599999999999</v>
      </c>
      <c r="AK163">
        <v>151.666</v>
      </c>
    </row>
    <row r="164" spans="1:37" x14ac:dyDescent="0.35">
      <c r="A164">
        <v>202</v>
      </c>
      <c r="B164">
        <v>202</v>
      </c>
      <c r="C164" t="s">
        <v>38</v>
      </c>
      <c r="D164">
        <v>2</v>
      </c>
      <c r="E164" t="s">
        <v>584</v>
      </c>
      <c r="F164">
        <v>1</v>
      </c>
      <c r="G164">
        <v>4</v>
      </c>
      <c r="H164">
        <v>1</v>
      </c>
      <c r="I164">
        <v>43</v>
      </c>
      <c r="J164">
        <v>0</v>
      </c>
      <c r="K164">
        <v>1</v>
      </c>
      <c r="L164" t="s">
        <v>48</v>
      </c>
      <c r="M164" t="s">
        <v>48</v>
      </c>
      <c r="N164">
        <v>8</v>
      </c>
      <c r="O164" t="s">
        <v>416</v>
      </c>
      <c r="P164" t="s">
        <v>48</v>
      </c>
      <c r="Q164" t="s">
        <v>48</v>
      </c>
      <c r="R164" t="s">
        <v>48</v>
      </c>
      <c r="S164" t="s">
        <v>48</v>
      </c>
      <c r="T164" t="s">
        <v>48</v>
      </c>
      <c r="U164" t="s">
        <v>48</v>
      </c>
      <c r="V164">
        <v>0</v>
      </c>
      <c r="W164" t="s">
        <v>48</v>
      </c>
      <c r="X164" t="s">
        <v>48</v>
      </c>
      <c r="Y164">
        <v>0</v>
      </c>
      <c r="Z164">
        <v>48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-1</v>
      </c>
      <c r="AG164">
        <v>-1</v>
      </c>
      <c r="AH164">
        <v>0.23400000000000001</v>
      </c>
      <c r="AI164">
        <v>3.0009999999999999</v>
      </c>
      <c r="AJ164">
        <v>145.577</v>
      </c>
      <c r="AK164">
        <v>154.666</v>
      </c>
    </row>
    <row r="165" spans="1:37" x14ac:dyDescent="0.35">
      <c r="A165">
        <v>202</v>
      </c>
      <c r="B165">
        <v>202</v>
      </c>
      <c r="C165" t="s">
        <v>38</v>
      </c>
      <c r="D165">
        <v>2</v>
      </c>
      <c r="E165" t="s">
        <v>584</v>
      </c>
      <c r="F165">
        <v>1</v>
      </c>
      <c r="G165">
        <v>4</v>
      </c>
      <c r="H165">
        <v>1</v>
      </c>
      <c r="I165">
        <v>44</v>
      </c>
      <c r="J165">
        <v>62</v>
      </c>
      <c r="K165">
        <v>2</v>
      </c>
      <c r="L165" t="s">
        <v>239</v>
      </c>
      <c r="M165" t="s">
        <v>520</v>
      </c>
      <c r="N165">
        <v>6</v>
      </c>
      <c r="O165" t="s">
        <v>581</v>
      </c>
      <c r="P165" t="s">
        <v>202</v>
      </c>
      <c r="Q165" t="s">
        <v>240</v>
      </c>
      <c r="R165" t="s">
        <v>202</v>
      </c>
      <c r="S165" t="s">
        <v>63</v>
      </c>
      <c r="T165" t="s">
        <v>241</v>
      </c>
      <c r="U165" t="s">
        <v>48</v>
      </c>
      <c r="V165">
        <v>0</v>
      </c>
      <c r="W165" t="s">
        <v>48</v>
      </c>
      <c r="X165" t="s">
        <v>48</v>
      </c>
      <c r="Y165">
        <v>0</v>
      </c>
      <c r="Z165">
        <v>48</v>
      </c>
      <c r="AA165">
        <v>1</v>
      </c>
      <c r="AB165">
        <v>0</v>
      </c>
      <c r="AC165">
        <v>0</v>
      </c>
      <c r="AD165">
        <v>0</v>
      </c>
      <c r="AE165">
        <v>1</v>
      </c>
      <c r="AF165">
        <v>1.2549999999999999</v>
      </c>
      <c r="AG165">
        <v>1.262</v>
      </c>
      <c r="AH165">
        <v>0.23799999999999999</v>
      </c>
      <c r="AI165">
        <v>4.0010000000000003</v>
      </c>
      <c r="AJ165">
        <v>149.578</v>
      </c>
      <c r="AK165">
        <v>158.66800000000001</v>
      </c>
    </row>
    <row r="166" spans="1:37" x14ac:dyDescent="0.35">
      <c r="A166">
        <v>202</v>
      </c>
      <c r="B166">
        <v>202</v>
      </c>
      <c r="C166" t="s">
        <v>38</v>
      </c>
      <c r="D166">
        <v>2</v>
      </c>
      <c r="E166" t="s">
        <v>584</v>
      </c>
      <c r="F166">
        <v>1</v>
      </c>
      <c r="G166">
        <v>4</v>
      </c>
      <c r="H166">
        <v>1</v>
      </c>
      <c r="I166">
        <v>45</v>
      </c>
      <c r="J166">
        <v>0</v>
      </c>
      <c r="K166">
        <v>1</v>
      </c>
      <c r="L166" t="s">
        <v>48</v>
      </c>
      <c r="M166" t="s">
        <v>455</v>
      </c>
      <c r="N166">
        <v>7</v>
      </c>
      <c r="O166" t="s">
        <v>413</v>
      </c>
      <c r="P166" t="s">
        <v>48</v>
      </c>
      <c r="Q166" t="s">
        <v>48</v>
      </c>
      <c r="R166" t="s">
        <v>48</v>
      </c>
      <c r="S166" t="s">
        <v>48</v>
      </c>
      <c r="T166" t="s">
        <v>48</v>
      </c>
      <c r="U166" t="s">
        <v>48</v>
      </c>
      <c r="V166">
        <v>0</v>
      </c>
      <c r="W166" t="s">
        <v>48</v>
      </c>
      <c r="X166" t="s">
        <v>48</v>
      </c>
      <c r="Y166">
        <v>0</v>
      </c>
      <c r="Z166">
        <v>48</v>
      </c>
      <c r="AA166">
        <v>0.5</v>
      </c>
      <c r="AB166">
        <v>0</v>
      </c>
      <c r="AC166">
        <v>0</v>
      </c>
      <c r="AD166">
        <v>0</v>
      </c>
      <c r="AE166">
        <v>1</v>
      </c>
      <c r="AF166">
        <v>0.89200000000000002</v>
      </c>
      <c r="AG166">
        <v>0.90200000000000002</v>
      </c>
      <c r="AH166">
        <v>0.23599999999999999</v>
      </c>
      <c r="AI166">
        <v>3.5009999999999999</v>
      </c>
      <c r="AJ166">
        <v>153.07900000000001</v>
      </c>
      <c r="AK166">
        <v>162.16900000000001</v>
      </c>
    </row>
    <row r="167" spans="1:37" x14ac:dyDescent="0.35">
      <c r="A167">
        <v>202</v>
      </c>
      <c r="B167">
        <v>202</v>
      </c>
      <c r="C167" t="s">
        <v>38</v>
      </c>
      <c r="D167">
        <v>2</v>
      </c>
      <c r="E167" t="s">
        <v>584</v>
      </c>
      <c r="F167">
        <v>1</v>
      </c>
      <c r="G167">
        <v>4</v>
      </c>
      <c r="H167">
        <v>1</v>
      </c>
      <c r="I167">
        <v>46</v>
      </c>
      <c r="J167">
        <v>0</v>
      </c>
      <c r="K167">
        <v>1</v>
      </c>
      <c r="L167" t="s">
        <v>48</v>
      </c>
      <c r="M167" t="s">
        <v>48</v>
      </c>
      <c r="N167">
        <v>8</v>
      </c>
      <c r="O167" t="s">
        <v>416</v>
      </c>
      <c r="P167" t="s">
        <v>48</v>
      </c>
      <c r="Q167" t="s">
        <v>48</v>
      </c>
      <c r="R167" t="s">
        <v>48</v>
      </c>
      <c r="S167" t="s">
        <v>48</v>
      </c>
      <c r="T167" t="s">
        <v>48</v>
      </c>
      <c r="U167" t="s">
        <v>48</v>
      </c>
      <c r="V167">
        <v>0</v>
      </c>
      <c r="W167" t="s">
        <v>48</v>
      </c>
      <c r="X167" t="s">
        <v>48</v>
      </c>
      <c r="Y167">
        <v>0</v>
      </c>
      <c r="Z167">
        <v>48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-1</v>
      </c>
      <c r="AG167">
        <v>-1</v>
      </c>
      <c r="AH167">
        <v>0.217</v>
      </c>
      <c r="AI167">
        <v>3.0009999999999999</v>
      </c>
      <c r="AJ167">
        <v>156.08000000000001</v>
      </c>
      <c r="AK167">
        <v>165.17</v>
      </c>
    </row>
    <row r="168" spans="1:37" x14ac:dyDescent="0.35">
      <c r="A168">
        <v>202</v>
      </c>
      <c r="B168">
        <v>202</v>
      </c>
      <c r="C168" t="s">
        <v>38</v>
      </c>
      <c r="D168">
        <v>2</v>
      </c>
      <c r="E168" t="s">
        <v>584</v>
      </c>
      <c r="F168">
        <v>1</v>
      </c>
      <c r="G168">
        <v>4</v>
      </c>
      <c r="H168">
        <v>1</v>
      </c>
      <c r="I168">
        <v>47</v>
      </c>
      <c r="J168">
        <v>0</v>
      </c>
      <c r="K168">
        <v>1</v>
      </c>
      <c r="L168" t="s">
        <v>48</v>
      </c>
      <c r="M168" t="s">
        <v>428</v>
      </c>
      <c r="N168">
        <v>7</v>
      </c>
      <c r="O168" t="s">
        <v>413</v>
      </c>
      <c r="P168" t="s">
        <v>48</v>
      </c>
      <c r="Q168" t="s">
        <v>48</v>
      </c>
      <c r="R168" t="s">
        <v>48</v>
      </c>
      <c r="S168" t="s">
        <v>48</v>
      </c>
      <c r="T168" t="s">
        <v>48</v>
      </c>
      <c r="U168" t="s">
        <v>48</v>
      </c>
      <c r="V168">
        <v>0</v>
      </c>
      <c r="W168" t="s">
        <v>48</v>
      </c>
      <c r="X168" t="s">
        <v>48</v>
      </c>
      <c r="Y168">
        <v>0</v>
      </c>
      <c r="Z168">
        <v>48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1.081</v>
      </c>
      <c r="AG168">
        <v>1.0820000000000001</v>
      </c>
      <c r="AH168">
        <v>0.23400000000000001</v>
      </c>
      <c r="AI168">
        <v>3.0009999999999999</v>
      </c>
      <c r="AJ168">
        <v>159.08099999999999</v>
      </c>
      <c r="AK168">
        <v>168.17099999999999</v>
      </c>
    </row>
    <row r="169" spans="1:37" x14ac:dyDescent="0.35">
      <c r="A169">
        <v>202</v>
      </c>
      <c r="B169">
        <v>202</v>
      </c>
      <c r="C169" t="s">
        <v>38</v>
      </c>
      <c r="D169">
        <v>2</v>
      </c>
      <c r="E169" t="s">
        <v>584</v>
      </c>
      <c r="F169">
        <v>1</v>
      </c>
      <c r="G169">
        <v>4</v>
      </c>
      <c r="H169">
        <v>1</v>
      </c>
      <c r="I169">
        <v>48</v>
      </c>
      <c r="J169">
        <v>0</v>
      </c>
      <c r="K169">
        <v>1</v>
      </c>
      <c r="L169" t="s">
        <v>48</v>
      </c>
      <c r="M169" t="s">
        <v>48</v>
      </c>
      <c r="N169">
        <v>8</v>
      </c>
      <c r="O169" t="s">
        <v>416</v>
      </c>
      <c r="P169" t="s">
        <v>48</v>
      </c>
      <c r="Q169" t="s">
        <v>48</v>
      </c>
      <c r="R169" t="s">
        <v>48</v>
      </c>
      <c r="S169" t="s">
        <v>48</v>
      </c>
      <c r="T169" t="s">
        <v>48</v>
      </c>
      <c r="U169" t="s">
        <v>48</v>
      </c>
      <c r="V169">
        <v>0</v>
      </c>
      <c r="W169" t="s">
        <v>48</v>
      </c>
      <c r="X169" t="s">
        <v>48</v>
      </c>
      <c r="Y169">
        <v>0</v>
      </c>
      <c r="Z169">
        <v>48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-1</v>
      </c>
      <c r="AG169">
        <v>-1</v>
      </c>
      <c r="AH169">
        <v>0.217</v>
      </c>
      <c r="AI169">
        <v>3.0009999999999999</v>
      </c>
      <c r="AJ169">
        <v>162.08199999999999</v>
      </c>
      <c r="AK169">
        <v>171.17099999999999</v>
      </c>
    </row>
    <row r="170" spans="1:37" x14ac:dyDescent="0.35">
      <c r="A170">
        <v>202</v>
      </c>
      <c r="B170">
        <v>202</v>
      </c>
      <c r="C170" t="s">
        <v>38</v>
      </c>
      <c r="D170">
        <v>2</v>
      </c>
      <c r="E170" t="s">
        <v>584</v>
      </c>
      <c r="F170">
        <v>1</v>
      </c>
      <c r="G170">
        <v>4</v>
      </c>
      <c r="H170">
        <v>1</v>
      </c>
      <c r="I170">
        <v>49</v>
      </c>
      <c r="J170">
        <v>0</v>
      </c>
      <c r="K170">
        <v>1</v>
      </c>
      <c r="L170" t="s">
        <v>48</v>
      </c>
      <c r="M170" t="s">
        <v>455</v>
      </c>
      <c r="N170">
        <v>7</v>
      </c>
      <c r="O170" t="s">
        <v>413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>
        <v>0</v>
      </c>
      <c r="W170" t="s">
        <v>48</v>
      </c>
      <c r="X170" t="s">
        <v>48</v>
      </c>
      <c r="Y170">
        <v>0</v>
      </c>
      <c r="Z170">
        <v>48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0.80100000000000005</v>
      </c>
      <c r="AG170">
        <v>0.81200000000000006</v>
      </c>
      <c r="AH170">
        <v>0.222</v>
      </c>
      <c r="AI170">
        <v>3.0009999999999999</v>
      </c>
      <c r="AJ170">
        <v>165.083</v>
      </c>
      <c r="AK170">
        <v>174.172</v>
      </c>
    </row>
    <row r="171" spans="1:37" x14ac:dyDescent="0.35">
      <c r="A171">
        <v>202</v>
      </c>
      <c r="B171">
        <v>202</v>
      </c>
      <c r="C171" t="s">
        <v>38</v>
      </c>
      <c r="D171">
        <v>2</v>
      </c>
      <c r="E171" t="s">
        <v>584</v>
      </c>
      <c r="F171">
        <v>1</v>
      </c>
      <c r="G171">
        <v>4</v>
      </c>
      <c r="H171">
        <v>1</v>
      </c>
      <c r="I171">
        <v>50</v>
      </c>
      <c r="J171">
        <v>65</v>
      </c>
      <c r="K171">
        <v>2</v>
      </c>
      <c r="L171" t="s">
        <v>200</v>
      </c>
      <c r="M171" t="s">
        <v>513</v>
      </c>
      <c r="N171">
        <v>5</v>
      </c>
      <c r="O171" t="s">
        <v>577</v>
      </c>
      <c r="P171" t="s">
        <v>202</v>
      </c>
      <c r="Q171" t="s">
        <v>203</v>
      </c>
      <c r="R171" t="s">
        <v>202</v>
      </c>
      <c r="S171" t="s">
        <v>46</v>
      </c>
      <c r="T171" t="s">
        <v>204</v>
      </c>
      <c r="U171" t="s">
        <v>48</v>
      </c>
      <c r="V171">
        <v>0</v>
      </c>
      <c r="W171" t="s">
        <v>48</v>
      </c>
      <c r="X171" t="s">
        <v>48</v>
      </c>
      <c r="Y171">
        <v>0</v>
      </c>
      <c r="Z171">
        <v>48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1.2050000000000001</v>
      </c>
      <c r="AG171">
        <v>1.2110000000000001</v>
      </c>
      <c r="AH171">
        <v>0.23200000000000001</v>
      </c>
      <c r="AI171">
        <v>3.0009999999999999</v>
      </c>
      <c r="AJ171">
        <v>168.084</v>
      </c>
      <c r="AK171">
        <v>177.173</v>
      </c>
    </row>
    <row r="172" spans="1:37" x14ac:dyDescent="0.35">
      <c r="A172">
        <v>202</v>
      </c>
      <c r="B172">
        <v>202</v>
      </c>
      <c r="C172" t="s">
        <v>38</v>
      </c>
      <c r="D172">
        <v>2</v>
      </c>
      <c r="E172" t="s">
        <v>584</v>
      </c>
      <c r="F172">
        <v>1</v>
      </c>
      <c r="G172">
        <v>4</v>
      </c>
      <c r="H172">
        <v>1</v>
      </c>
      <c r="I172">
        <v>51</v>
      </c>
      <c r="J172">
        <v>12</v>
      </c>
      <c r="K172">
        <v>1</v>
      </c>
      <c r="L172" t="s">
        <v>95</v>
      </c>
      <c r="M172" t="s">
        <v>528</v>
      </c>
      <c r="N172">
        <v>1</v>
      </c>
      <c r="O172" t="s">
        <v>580</v>
      </c>
      <c r="P172" t="s">
        <v>78</v>
      </c>
      <c r="Q172" t="s">
        <v>79</v>
      </c>
      <c r="R172" t="s">
        <v>52</v>
      </c>
      <c r="S172" t="s">
        <v>53</v>
      </c>
      <c r="T172" t="s">
        <v>96</v>
      </c>
      <c r="U172" t="s">
        <v>48</v>
      </c>
      <c r="V172">
        <v>0</v>
      </c>
      <c r="W172" t="s">
        <v>48</v>
      </c>
      <c r="X172" t="s">
        <v>48</v>
      </c>
      <c r="Y172">
        <v>0</v>
      </c>
      <c r="Z172">
        <v>48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1.048</v>
      </c>
      <c r="AG172">
        <v>1.0509999999999999</v>
      </c>
      <c r="AH172">
        <v>0.23100000000000001</v>
      </c>
      <c r="AI172">
        <v>3.0009999999999999</v>
      </c>
      <c r="AJ172">
        <v>171.08500000000001</v>
      </c>
      <c r="AK172">
        <v>180.17400000000001</v>
      </c>
    </row>
    <row r="173" spans="1:37" x14ac:dyDescent="0.35">
      <c r="A173">
        <v>202</v>
      </c>
      <c r="B173">
        <v>202</v>
      </c>
      <c r="C173" t="s">
        <v>38</v>
      </c>
      <c r="D173">
        <v>2</v>
      </c>
      <c r="E173" t="s">
        <v>584</v>
      </c>
      <c r="F173">
        <v>1</v>
      </c>
      <c r="G173">
        <v>4</v>
      </c>
      <c r="H173">
        <v>1</v>
      </c>
      <c r="I173">
        <v>52</v>
      </c>
      <c r="J173">
        <v>0</v>
      </c>
      <c r="K173">
        <v>1</v>
      </c>
      <c r="L173" t="s">
        <v>48</v>
      </c>
      <c r="M173" t="s">
        <v>48</v>
      </c>
      <c r="N173">
        <v>8</v>
      </c>
      <c r="O173" t="s">
        <v>416</v>
      </c>
      <c r="P173" t="s">
        <v>48</v>
      </c>
      <c r="Q173" t="s">
        <v>48</v>
      </c>
      <c r="R173" t="s">
        <v>48</v>
      </c>
      <c r="S173" t="s">
        <v>48</v>
      </c>
      <c r="T173" t="s">
        <v>48</v>
      </c>
      <c r="U173" t="s">
        <v>48</v>
      </c>
      <c r="V173">
        <v>0</v>
      </c>
      <c r="W173" t="s">
        <v>48</v>
      </c>
      <c r="X173" t="s">
        <v>48</v>
      </c>
      <c r="Y173">
        <v>0</v>
      </c>
      <c r="Z173">
        <v>48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0.16400000000000001</v>
      </c>
      <c r="AG173">
        <v>0.16300000000000001</v>
      </c>
      <c r="AH173">
        <v>0.217</v>
      </c>
      <c r="AI173">
        <v>3.0009999999999999</v>
      </c>
      <c r="AJ173">
        <v>174.08600000000001</v>
      </c>
      <c r="AK173">
        <v>183.17500000000001</v>
      </c>
    </row>
    <row r="174" spans="1:37" x14ac:dyDescent="0.35">
      <c r="A174">
        <v>202</v>
      </c>
      <c r="B174">
        <v>202</v>
      </c>
      <c r="C174" t="s">
        <v>38</v>
      </c>
      <c r="D174">
        <v>2</v>
      </c>
      <c r="E174" t="s">
        <v>584</v>
      </c>
      <c r="F174">
        <v>1</v>
      </c>
      <c r="G174">
        <v>4</v>
      </c>
      <c r="H174">
        <v>1</v>
      </c>
      <c r="I174">
        <v>53</v>
      </c>
      <c r="J174">
        <v>0</v>
      </c>
      <c r="K174">
        <v>1</v>
      </c>
      <c r="L174" t="s">
        <v>48</v>
      </c>
      <c r="M174" t="s">
        <v>435</v>
      </c>
      <c r="N174">
        <v>7</v>
      </c>
      <c r="O174" t="s">
        <v>413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48</v>
      </c>
      <c r="V174">
        <v>0</v>
      </c>
      <c r="W174" t="s">
        <v>48</v>
      </c>
      <c r="X174" t="s">
        <v>48</v>
      </c>
      <c r="Y174">
        <v>0</v>
      </c>
      <c r="Z174">
        <v>48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0.83299999999999996</v>
      </c>
      <c r="AG174">
        <v>0.83199999999999996</v>
      </c>
      <c r="AH174">
        <v>0.22900000000000001</v>
      </c>
      <c r="AI174">
        <v>3.0009999999999999</v>
      </c>
      <c r="AJ174">
        <v>177.08699999999999</v>
      </c>
      <c r="AK174">
        <v>186.17599999999999</v>
      </c>
    </row>
    <row r="175" spans="1:37" x14ac:dyDescent="0.35">
      <c r="A175">
        <v>202</v>
      </c>
      <c r="B175">
        <v>202</v>
      </c>
      <c r="C175" t="s">
        <v>38</v>
      </c>
      <c r="D175">
        <v>2</v>
      </c>
      <c r="E175" t="s">
        <v>584</v>
      </c>
      <c r="F175">
        <v>1</v>
      </c>
      <c r="G175">
        <v>4</v>
      </c>
      <c r="H175">
        <v>1</v>
      </c>
      <c r="I175">
        <v>54</v>
      </c>
      <c r="J175">
        <v>13</v>
      </c>
      <c r="K175">
        <v>1</v>
      </c>
      <c r="L175" t="s">
        <v>188</v>
      </c>
      <c r="M175" t="s">
        <v>524</v>
      </c>
      <c r="N175">
        <v>3</v>
      </c>
      <c r="O175" t="s">
        <v>583</v>
      </c>
      <c r="P175" t="s">
        <v>163</v>
      </c>
      <c r="Q175" t="s">
        <v>164</v>
      </c>
      <c r="R175" t="s">
        <v>127</v>
      </c>
      <c r="S175" t="s">
        <v>46</v>
      </c>
      <c r="T175" t="s">
        <v>189</v>
      </c>
      <c r="U175" t="s">
        <v>48</v>
      </c>
      <c r="V175">
        <v>0</v>
      </c>
      <c r="W175" t="s">
        <v>48</v>
      </c>
      <c r="X175" t="s">
        <v>48</v>
      </c>
      <c r="Y175">
        <v>0</v>
      </c>
      <c r="Z175">
        <v>48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1.3129999999999999</v>
      </c>
      <c r="AG175">
        <v>1.3120000000000001</v>
      </c>
      <c r="AH175">
        <v>0.23699999999999999</v>
      </c>
      <c r="AI175">
        <v>3.0009999999999999</v>
      </c>
      <c r="AJ175">
        <v>180.08799999999999</v>
      </c>
      <c r="AK175">
        <v>189.17699999999999</v>
      </c>
    </row>
    <row r="176" spans="1:37" x14ac:dyDescent="0.35">
      <c r="A176">
        <v>202</v>
      </c>
      <c r="B176">
        <v>202</v>
      </c>
      <c r="C176" t="s">
        <v>38</v>
      </c>
      <c r="D176">
        <v>2</v>
      </c>
      <c r="E176" t="s">
        <v>584</v>
      </c>
      <c r="F176">
        <v>1</v>
      </c>
      <c r="G176">
        <v>4</v>
      </c>
      <c r="H176">
        <v>1</v>
      </c>
      <c r="I176">
        <v>55</v>
      </c>
      <c r="J176">
        <v>44</v>
      </c>
      <c r="K176">
        <v>2</v>
      </c>
      <c r="L176" t="s">
        <v>91</v>
      </c>
      <c r="M176" t="s">
        <v>478</v>
      </c>
      <c r="N176">
        <v>1</v>
      </c>
      <c r="O176" t="s">
        <v>580</v>
      </c>
      <c r="P176" t="s">
        <v>92</v>
      </c>
      <c r="Q176" t="s">
        <v>93</v>
      </c>
      <c r="R176" t="s">
        <v>62</v>
      </c>
      <c r="S176" t="s">
        <v>63</v>
      </c>
      <c r="T176" t="s">
        <v>94</v>
      </c>
      <c r="U176" t="s">
        <v>48</v>
      </c>
      <c r="V176">
        <v>0</v>
      </c>
      <c r="W176" t="s">
        <v>48</v>
      </c>
      <c r="X176" t="s">
        <v>48</v>
      </c>
      <c r="Y176">
        <v>0</v>
      </c>
      <c r="Z176">
        <v>48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1.7000000000000001E-2</v>
      </c>
      <c r="AG176">
        <v>0.02</v>
      </c>
      <c r="AH176">
        <v>0.23799999999999999</v>
      </c>
      <c r="AI176">
        <v>3.0009999999999999</v>
      </c>
      <c r="AJ176">
        <v>183.089</v>
      </c>
      <c r="AK176">
        <v>192.178</v>
      </c>
    </row>
    <row r="177" spans="1:37" x14ac:dyDescent="0.35">
      <c r="A177">
        <v>202</v>
      </c>
      <c r="B177">
        <v>202</v>
      </c>
      <c r="C177" t="s">
        <v>38</v>
      </c>
      <c r="D177">
        <v>2</v>
      </c>
      <c r="E177" t="s">
        <v>584</v>
      </c>
      <c r="F177">
        <v>1</v>
      </c>
      <c r="G177">
        <v>4</v>
      </c>
      <c r="H177">
        <v>1</v>
      </c>
      <c r="I177">
        <v>56</v>
      </c>
      <c r="J177">
        <v>25</v>
      </c>
      <c r="K177">
        <v>1</v>
      </c>
      <c r="L177" t="s">
        <v>220</v>
      </c>
      <c r="M177" t="s">
        <v>484</v>
      </c>
      <c r="N177">
        <v>5</v>
      </c>
      <c r="O177" t="s">
        <v>577</v>
      </c>
      <c r="P177" t="s">
        <v>202</v>
      </c>
      <c r="Q177" t="s">
        <v>221</v>
      </c>
      <c r="R177" t="s">
        <v>202</v>
      </c>
      <c r="S177" t="s">
        <v>46</v>
      </c>
      <c r="T177" t="s">
        <v>222</v>
      </c>
      <c r="U177" t="s">
        <v>48</v>
      </c>
      <c r="V177">
        <v>0</v>
      </c>
      <c r="W177" t="s">
        <v>48</v>
      </c>
      <c r="X177" t="s">
        <v>48</v>
      </c>
      <c r="Y177">
        <v>0</v>
      </c>
      <c r="Z177">
        <v>48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2.7E-2</v>
      </c>
      <c r="AG177">
        <v>3.1E-2</v>
      </c>
      <c r="AH177">
        <v>0.23599999999999999</v>
      </c>
      <c r="AI177">
        <v>3.0009999999999999</v>
      </c>
      <c r="AJ177">
        <v>186.089</v>
      </c>
      <c r="AK177">
        <v>195.179</v>
      </c>
    </row>
    <row r="178" spans="1:37" x14ac:dyDescent="0.35">
      <c r="A178">
        <v>202</v>
      </c>
      <c r="B178">
        <v>202</v>
      </c>
      <c r="C178" t="s">
        <v>38</v>
      </c>
      <c r="D178">
        <v>2</v>
      </c>
      <c r="E178" t="s">
        <v>584</v>
      </c>
      <c r="F178">
        <v>1</v>
      </c>
      <c r="G178">
        <v>4</v>
      </c>
      <c r="H178">
        <v>1</v>
      </c>
      <c r="I178">
        <v>57</v>
      </c>
      <c r="J178">
        <v>31</v>
      </c>
      <c r="K178">
        <v>1</v>
      </c>
      <c r="L178" t="s">
        <v>248</v>
      </c>
      <c r="M178" t="s">
        <v>531</v>
      </c>
      <c r="N178">
        <v>5</v>
      </c>
      <c r="O178" t="s">
        <v>577</v>
      </c>
      <c r="P178" t="s">
        <v>202</v>
      </c>
      <c r="Q178" t="s">
        <v>212</v>
      </c>
      <c r="R178" t="s">
        <v>202</v>
      </c>
      <c r="S178" t="s">
        <v>46</v>
      </c>
      <c r="T178" t="s">
        <v>249</v>
      </c>
      <c r="U178" t="s">
        <v>48</v>
      </c>
      <c r="V178">
        <v>0</v>
      </c>
      <c r="W178" t="s">
        <v>48</v>
      </c>
      <c r="X178" t="s">
        <v>48</v>
      </c>
      <c r="Y178">
        <v>0</v>
      </c>
      <c r="Z178">
        <v>48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2.7E-2</v>
      </c>
      <c r="AG178">
        <v>3.2000000000000001E-2</v>
      </c>
      <c r="AH178">
        <v>0.22500000000000001</v>
      </c>
      <c r="AI178">
        <v>3.0009999999999999</v>
      </c>
      <c r="AJ178">
        <v>189.09</v>
      </c>
      <c r="AK178">
        <v>198.18</v>
      </c>
    </row>
    <row r="179" spans="1:37" x14ac:dyDescent="0.35">
      <c r="A179">
        <v>202</v>
      </c>
      <c r="B179">
        <v>202</v>
      </c>
      <c r="C179" t="s">
        <v>38</v>
      </c>
      <c r="D179">
        <v>2</v>
      </c>
      <c r="E179" t="s">
        <v>584</v>
      </c>
      <c r="F179">
        <v>1</v>
      </c>
      <c r="G179">
        <v>4</v>
      </c>
      <c r="H179">
        <v>1</v>
      </c>
      <c r="I179">
        <v>58</v>
      </c>
      <c r="J179">
        <v>59</v>
      </c>
      <c r="K179">
        <v>2</v>
      </c>
      <c r="L179" t="s">
        <v>184</v>
      </c>
      <c r="M179" t="s">
        <v>547</v>
      </c>
      <c r="N179">
        <v>3</v>
      </c>
      <c r="O179" t="s">
        <v>583</v>
      </c>
      <c r="P179" t="s">
        <v>185</v>
      </c>
      <c r="Q179" t="s">
        <v>186</v>
      </c>
      <c r="R179" t="s">
        <v>127</v>
      </c>
      <c r="S179" t="s">
        <v>46</v>
      </c>
      <c r="T179" t="s">
        <v>187</v>
      </c>
      <c r="U179" t="s">
        <v>48</v>
      </c>
      <c r="V179">
        <v>0</v>
      </c>
      <c r="W179" t="s">
        <v>48</v>
      </c>
      <c r="X179" t="s">
        <v>48</v>
      </c>
      <c r="Y179">
        <v>0</v>
      </c>
      <c r="Z179">
        <v>48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3.0000000000000001E-3</v>
      </c>
      <c r="AG179">
        <v>1.0999999999999999E-2</v>
      </c>
      <c r="AH179">
        <v>0.224</v>
      </c>
      <c r="AI179">
        <v>3.0009999999999999</v>
      </c>
      <c r="AJ179">
        <v>192.09100000000001</v>
      </c>
      <c r="AK179">
        <v>201.18100000000001</v>
      </c>
    </row>
    <row r="180" spans="1:37" x14ac:dyDescent="0.35">
      <c r="A180">
        <v>202</v>
      </c>
      <c r="B180">
        <v>202</v>
      </c>
      <c r="C180" t="s">
        <v>38</v>
      </c>
      <c r="D180">
        <v>2</v>
      </c>
      <c r="E180" t="s">
        <v>584</v>
      </c>
      <c r="F180">
        <v>1</v>
      </c>
      <c r="G180">
        <v>4</v>
      </c>
      <c r="H180">
        <v>1</v>
      </c>
      <c r="I180">
        <v>59</v>
      </c>
      <c r="J180">
        <v>45</v>
      </c>
      <c r="K180">
        <v>2</v>
      </c>
      <c r="L180" t="s">
        <v>83</v>
      </c>
      <c r="M180" t="s">
        <v>535</v>
      </c>
      <c r="N180">
        <v>2</v>
      </c>
      <c r="O180" t="s">
        <v>579</v>
      </c>
      <c r="P180" t="s">
        <v>84</v>
      </c>
      <c r="Q180" t="s">
        <v>85</v>
      </c>
      <c r="R180" t="s">
        <v>62</v>
      </c>
      <c r="S180" t="s">
        <v>63</v>
      </c>
      <c r="T180" t="s">
        <v>86</v>
      </c>
      <c r="U180" t="s">
        <v>48</v>
      </c>
      <c r="V180">
        <v>0</v>
      </c>
      <c r="W180" t="s">
        <v>48</v>
      </c>
      <c r="X180" t="s">
        <v>48</v>
      </c>
      <c r="Y180">
        <v>0</v>
      </c>
      <c r="Z180">
        <v>48</v>
      </c>
      <c r="AA180">
        <v>1</v>
      </c>
      <c r="AB180">
        <v>0</v>
      </c>
      <c r="AC180">
        <v>0</v>
      </c>
      <c r="AD180">
        <v>0</v>
      </c>
      <c r="AE180">
        <v>1</v>
      </c>
      <c r="AF180">
        <v>1.7000000000000001E-2</v>
      </c>
      <c r="AG180">
        <v>2.1000000000000001E-2</v>
      </c>
      <c r="AH180">
        <v>0.23300000000000001</v>
      </c>
      <c r="AI180">
        <v>4.0010000000000003</v>
      </c>
      <c r="AJ180">
        <v>196.09200000000001</v>
      </c>
      <c r="AK180">
        <v>205.18199999999999</v>
      </c>
    </row>
    <row r="181" spans="1:37" x14ac:dyDescent="0.35">
      <c r="A181">
        <v>202</v>
      </c>
      <c r="B181">
        <v>202</v>
      </c>
      <c r="C181" t="s">
        <v>38</v>
      </c>
      <c r="D181">
        <v>2</v>
      </c>
      <c r="E181" t="s">
        <v>584</v>
      </c>
      <c r="F181">
        <v>1</v>
      </c>
      <c r="G181">
        <v>4</v>
      </c>
      <c r="H181">
        <v>1</v>
      </c>
      <c r="I181">
        <v>60</v>
      </c>
      <c r="J181">
        <v>29</v>
      </c>
      <c r="K181">
        <v>1</v>
      </c>
      <c r="L181" t="s">
        <v>214</v>
      </c>
      <c r="M181" t="s">
        <v>505</v>
      </c>
      <c r="N181">
        <v>6</v>
      </c>
      <c r="O181" t="s">
        <v>581</v>
      </c>
      <c r="P181" t="s">
        <v>202</v>
      </c>
      <c r="Q181" t="s">
        <v>215</v>
      </c>
      <c r="R181" t="s">
        <v>202</v>
      </c>
      <c r="S181" t="s">
        <v>63</v>
      </c>
      <c r="T181" t="s">
        <v>216</v>
      </c>
      <c r="U181" t="s">
        <v>48</v>
      </c>
      <c r="V181">
        <v>0</v>
      </c>
      <c r="W181" t="s">
        <v>48</v>
      </c>
      <c r="X181" t="s">
        <v>48</v>
      </c>
      <c r="Y181">
        <v>0</v>
      </c>
      <c r="Z181">
        <v>48</v>
      </c>
      <c r="AA181">
        <v>1</v>
      </c>
      <c r="AB181">
        <v>0</v>
      </c>
      <c r="AC181">
        <v>0</v>
      </c>
      <c r="AD181">
        <v>0</v>
      </c>
      <c r="AE181">
        <v>1</v>
      </c>
      <c r="AF181">
        <v>2.7E-2</v>
      </c>
      <c r="AG181">
        <v>2.1000000000000001E-2</v>
      </c>
      <c r="AH181">
        <v>0.23200000000000001</v>
      </c>
      <c r="AI181">
        <v>4.0010000000000003</v>
      </c>
      <c r="AJ181">
        <v>200.09399999999999</v>
      </c>
      <c r="AK181">
        <v>209.18299999999999</v>
      </c>
    </row>
    <row r="182" spans="1:37" x14ac:dyDescent="0.35">
      <c r="A182">
        <v>202</v>
      </c>
      <c r="B182">
        <v>202</v>
      </c>
      <c r="C182" t="s">
        <v>38</v>
      </c>
      <c r="D182">
        <v>2</v>
      </c>
      <c r="E182" t="s">
        <v>584</v>
      </c>
      <c r="F182">
        <v>1</v>
      </c>
      <c r="G182">
        <v>4</v>
      </c>
      <c r="H182">
        <v>1</v>
      </c>
      <c r="I182">
        <v>61</v>
      </c>
      <c r="J182">
        <v>0</v>
      </c>
      <c r="K182">
        <v>1</v>
      </c>
      <c r="L182" t="s">
        <v>48</v>
      </c>
      <c r="M182" t="s">
        <v>48</v>
      </c>
      <c r="N182">
        <v>8</v>
      </c>
      <c r="O182" t="s">
        <v>416</v>
      </c>
      <c r="P182" t="s">
        <v>48</v>
      </c>
      <c r="Q182" t="s">
        <v>48</v>
      </c>
      <c r="R182" t="s">
        <v>48</v>
      </c>
      <c r="S182" t="s">
        <v>48</v>
      </c>
      <c r="T182" t="s">
        <v>48</v>
      </c>
      <c r="U182" t="s">
        <v>48</v>
      </c>
      <c r="V182">
        <v>0</v>
      </c>
      <c r="W182" t="s">
        <v>48</v>
      </c>
      <c r="X182" t="s">
        <v>48</v>
      </c>
      <c r="Y182">
        <v>0</v>
      </c>
      <c r="Z182">
        <v>48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2E-3</v>
      </c>
      <c r="AG182">
        <v>5.0000000000000001E-3</v>
      </c>
      <c r="AH182">
        <v>0.217</v>
      </c>
      <c r="AI182">
        <v>3.0009999999999999</v>
      </c>
      <c r="AJ182">
        <v>203.095</v>
      </c>
      <c r="AK182">
        <v>212.184</v>
      </c>
    </row>
    <row r="183" spans="1:37" x14ac:dyDescent="0.35">
      <c r="A183">
        <v>202</v>
      </c>
      <c r="B183">
        <v>202</v>
      </c>
      <c r="C183" t="s">
        <v>38</v>
      </c>
      <c r="D183">
        <v>2</v>
      </c>
      <c r="E183" t="s">
        <v>584</v>
      </c>
      <c r="F183">
        <v>1</v>
      </c>
      <c r="G183">
        <v>4</v>
      </c>
      <c r="H183">
        <v>1</v>
      </c>
      <c r="I183">
        <v>62</v>
      </c>
      <c r="J183">
        <v>0</v>
      </c>
      <c r="K183">
        <v>1</v>
      </c>
      <c r="L183" t="s">
        <v>48</v>
      </c>
      <c r="M183" t="s">
        <v>459</v>
      </c>
      <c r="N183">
        <v>7</v>
      </c>
      <c r="O183" t="s">
        <v>413</v>
      </c>
      <c r="P183" t="s">
        <v>48</v>
      </c>
      <c r="Q183" t="s">
        <v>48</v>
      </c>
      <c r="R183" t="s">
        <v>48</v>
      </c>
      <c r="S183" t="s">
        <v>48</v>
      </c>
      <c r="T183" t="s">
        <v>48</v>
      </c>
      <c r="U183" t="s">
        <v>48</v>
      </c>
      <c r="V183">
        <v>0</v>
      </c>
      <c r="W183" t="s">
        <v>48</v>
      </c>
      <c r="X183" t="s">
        <v>48</v>
      </c>
      <c r="Y183">
        <v>0</v>
      </c>
      <c r="Z183">
        <v>48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1.2999999999999999E-2</v>
      </c>
      <c r="AG183">
        <v>1.2E-2</v>
      </c>
      <c r="AH183">
        <v>0.22</v>
      </c>
      <c r="AI183">
        <v>3.0009999999999999</v>
      </c>
      <c r="AJ183">
        <v>206.096</v>
      </c>
      <c r="AK183">
        <v>215.185</v>
      </c>
    </row>
    <row r="184" spans="1:37" x14ac:dyDescent="0.35">
      <c r="A184">
        <v>202</v>
      </c>
      <c r="B184">
        <v>202</v>
      </c>
      <c r="C184" t="s">
        <v>38</v>
      </c>
      <c r="D184">
        <v>2</v>
      </c>
      <c r="E184" t="s">
        <v>584</v>
      </c>
      <c r="F184">
        <v>1</v>
      </c>
      <c r="G184">
        <v>4</v>
      </c>
      <c r="H184">
        <v>1</v>
      </c>
      <c r="I184">
        <v>63</v>
      </c>
      <c r="J184">
        <v>20</v>
      </c>
      <c r="K184">
        <v>1</v>
      </c>
      <c r="L184" t="s">
        <v>149</v>
      </c>
      <c r="M184" t="s">
        <v>527</v>
      </c>
      <c r="N184">
        <v>4</v>
      </c>
      <c r="O184" t="s">
        <v>582</v>
      </c>
      <c r="P184" t="s">
        <v>135</v>
      </c>
      <c r="Q184" t="s">
        <v>136</v>
      </c>
      <c r="R184" t="s">
        <v>150</v>
      </c>
      <c r="S184" t="s">
        <v>53</v>
      </c>
      <c r="T184" t="s">
        <v>151</v>
      </c>
      <c r="U184" t="s">
        <v>48</v>
      </c>
      <c r="V184">
        <v>0</v>
      </c>
      <c r="W184" t="s">
        <v>48</v>
      </c>
      <c r="X184" t="s">
        <v>48</v>
      </c>
      <c r="Y184">
        <v>0</v>
      </c>
      <c r="Z184">
        <v>48</v>
      </c>
      <c r="AA184">
        <v>1</v>
      </c>
      <c r="AB184">
        <v>0</v>
      </c>
      <c r="AC184">
        <v>0</v>
      </c>
      <c r="AD184">
        <v>0</v>
      </c>
      <c r="AE184">
        <v>1</v>
      </c>
      <c r="AF184">
        <v>7.0000000000000001E-3</v>
      </c>
      <c r="AG184">
        <v>1.0999999999999999E-2</v>
      </c>
      <c r="AH184">
        <v>0.23899999999999999</v>
      </c>
      <c r="AI184">
        <v>4.0010000000000003</v>
      </c>
      <c r="AJ184">
        <v>210.09700000000001</v>
      </c>
      <c r="AK184">
        <v>219.18600000000001</v>
      </c>
    </row>
    <row r="185" spans="1:37" x14ac:dyDescent="0.35">
      <c r="A185">
        <v>202</v>
      </c>
      <c r="B185">
        <v>202</v>
      </c>
      <c r="C185" t="s">
        <v>38</v>
      </c>
      <c r="D185">
        <v>2</v>
      </c>
      <c r="E185" t="s">
        <v>584</v>
      </c>
      <c r="F185">
        <v>1</v>
      </c>
      <c r="G185">
        <v>4</v>
      </c>
      <c r="H185">
        <v>1</v>
      </c>
      <c r="I185">
        <v>64</v>
      </c>
      <c r="J185">
        <v>41</v>
      </c>
      <c r="K185">
        <v>2</v>
      </c>
      <c r="L185" t="s">
        <v>101</v>
      </c>
      <c r="M185" t="s">
        <v>529</v>
      </c>
      <c r="N185">
        <v>2</v>
      </c>
      <c r="O185" t="s">
        <v>579</v>
      </c>
      <c r="P185" t="s">
        <v>102</v>
      </c>
      <c r="Q185" t="s">
        <v>103</v>
      </c>
      <c r="R185" t="s">
        <v>45</v>
      </c>
      <c r="S185" t="s">
        <v>46</v>
      </c>
      <c r="T185" t="s">
        <v>104</v>
      </c>
      <c r="U185" t="s">
        <v>48</v>
      </c>
      <c r="V185">
        <v>0</v>
      </c>
      <c r="W185" t="s">
        <v>48</v>
      </c>
      <c r="X185" t="s">
        <v>48</v>
      </c>
      <c r="Y185">
        <v>0</v>
      </c>
      <c r="Z185">
        <v>48</v>
      </c>
      <c r="AA185">
        <v>1</v>
      </c>
      <c r="AB185">
        <v>0</v>
      </c>
      <c r="AC185">
        <v>0</v>
      </c>
      <c r="AD185">
        <v>0</v>
      </c>
      <c r="AE185">
        <v>1</v>
      </c>
      <c r="AF185">
        <v>1.7000000000000001E-2</v>
      </c>
      <c r="AG185">
        <v>2.1000000000000001E-2</v>
      </c>
      <c r="AH185">
        <v>0.22800000000000001</v>
      </c>
      <c r="AI185">
        <v>4.0010000000000003</v>
      </c>
      <c r="AJ185">
        <v>214.09800000000001</v>
      </c>
      <c r="AK185">
        <v>223.18700000000001</v>
      </c>
    </row>
    <row r="186" spans="1:37" x14ac:dyDescent="0.35">
      <c r="A186">
        <v>202</v>
      </c>
      <c r="B186">
        <v>202</v>
      </c>
      <c r="C186" t="s">
        <v>38</v>
      </c>
      <c r="D186">
        <v>2</v>
      </c>
      <c r="E186" t="s">
        <v>584</v>
      </c>
      <c r="F186">
        <v>1</v>
      </c>
      <c r="G186">
        <v>4</v>
      </c>
      <c r="H186">
        <v>1</v>
      </c>
      <c r="I186">
        <v>65</v>
      </c>
      <c r="J186">
        <v>53</v>
      </c>
      <c r="K186">
        <v>2</v>
      </c>
      <c r="L186" t="s">
        <v>172</v>
      </c>
      <c r="M186" t="s">
        <v>517</v>
      </c>
      <c r="N186">
        <v>3</v>
      </c>
      <c r="O186" t="s">
        <v>583</v>
      </c>
      <c r="P186" t="s">
        <v>143</v>
      </c>
      <c r="Q186" t="s">
        <v>144</v>
      </c>
      <c r="R186" t="s">
        <v>127</v>
      </c>
      <c r="S186" t="s">
        <v>46</v>
      </c>
      <c r="T186" t="s">
        <v>173</v>
      </c>
      <c r="U186" t="s">
        <v>48</v>
      </c>
      <c r="V186">
        <v>0</v>
      </c>
      <c r="W186" t="s">
        <v>48</v>
      </c>
      <c r="X186" t="s">
        <v>48</v>
      </c>
      <c r="Y186">
        <v>0</v>
      </c>
      <c r="Z186">
        <v>48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7.0000000000000001E-3</v>
      </c>
      <c r="AG186">
        <v>0.01</v>
      </c>
      <c r="AH186">
        <v>0.23699999999999999</v>
      </c>
      <c r="AI186">
        <v>3.0009999999999999</v>
      </c>
      <c r="AJ186">
        <v>217.09899999999999</v>
      </c>
      <c r="AK186">
        <v>226.18799999999999</v>
      </c>
    </row>
    <row r="187" spans="1:37" x14ac:dyDescent="0.35">
      <c r="A187">
        <v>202</v>
      </c>
      <c r="B187">
        <v>202</v>
      </c>
      <c r="C187" t="s">
        <v>38</v>
      </c>
      <c r="D187">
        <v>2</v>
      </c>
      <c r="E187" t="s">
        <v>584</v>
      </c>
      <c r="F187">
        <v>1</v>
      </c>
      <c r="G187">
        <v>4</v>
      </c>
      <c r="H187">
        <v>1</v>
      </c>
      <c r="I187">
        <v>66</v>
      </c>
      <c r="J187">
        <v>0</v>
      </c>
      <c r="K187">
        <v>1</v>
      </c>
      <c r="L187" t="s">
        <v>48</v>
      </c>
      <c r="M187" t="s">
        <v>449</v>
      </c>
      <c r="N187">
        <v>7</v>
      </c>
      <c r="O187" t="s">
        <v>413</v>
      </c>
      <c r="P187" t="s">
        <v>48</v>
      </c>
      <c r="Q187" t="s">
        <v>48</v>
      </c>
      <c r="R187" t="s">
        <v>48</v>
      </c>
      <c r="S187" t="s">
        <v>48</v>
      </c>
      <c r="T187" t="s">
        <v>48</v>
      </c>
      <c r="U187" t="s">
        <v>48</v>
      </c>
      <c r="V187">
        <v>0</v>
      </c>
      <c r="W187" t="s">
        <v>48</v>
      </c>
      <c r="X187" t="s">
        <v>48</v>
      </c>
      <c r="Y187">
        <v>0</v>
      </c>
      <c r="Z187">
        <v>48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2.7E-2</v>
      </c>
      <c r="AG187">
        <v>3.3000000000000002E-2</v>
      </c>
      <c r="AH187">
        <v>0.22500000000000001</v>
      </c>
      <c r="AI187">
        <v>3.0009999999999999</v>
      </c>
      <c r="AJ187">
        <v>220.1</v>
      </c>
      <c r="AK187">
        <v>229.18899999999999</v>
      </c>
    </row>
    <row r="188" spans="1:37" x14ac:dyDescent="0.35">
      <c r="A188">
        <v>202</v>
      </c>
      <c r="B188">
        <v>202</v>
      </c>
      <c r="C188" t="s">
        <v>38</v>
      </c>
      <c r="D188">
        <v>2</v>
      </c>
      <c r="E188" t="s">
        <v>584</v>
      </c>
      <c r="F188">
        <v>1</v>
      </c>
      <c r="G188">
        <v>4</v>
      </c>
      <c r="H188">
        <v>1</v>
      </c>
      <c r="I188">
        <v>67</v>
      </c>
      <c r="J188">
        <v>0</v>
      </c>
      <c r="K188">
        <v>1</v>
      </c>
      <c r="L188" t="s">
        <v>48</v>
      </c>
      <c r="M188" t="s">
        <v>445</v>
      </c>
      <c r="N188">
        <v>7</v>
      </c>
      <c r="O188" t="s">
        <v>413</v>
      </c>
      <c r="P188" t="s">
        <v>48</v>
      </c>
      <c r="Q188" t="s">
        <v>48</v>
      </c>
      <c r="R188" t="s">
        <v>48</v>
      </c>
      <c r="S188" t="s">
        <v>48</v>
      </c>
      <c r="T188" t="s">
        <v>48</v>
      </c>
      <c r="U188" t="s">
        <v>48</v>
      </c>
      <c r="V188">
        <v>0</v>
      </c>
      <c r="W188" t="s">
        <v>48</v>
      </c>
      <c r="X188" t="s">
        <v>48</v>
      </c>
      <c r="Y188">
        <v>0</v>
      </c>
      <c r="Z188">
        <v>48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2.7E-2</v>
      </c>
      <c r="AG188">
        <v>0.02</v>
      </c>
      <c r="AH188">
        <v>0.22500000000000001</v>
      </c>
      <c r="AI188">
        <v>3.0009999999999999</v>
      </c>
      <c r="AJ188">
        <v>223.101</v>
      </c>
      <c r="AK188">
        <v>232.19</v>
      </c>
    </row>
    <row r="189" spans="1:37" x14ac:dyDescent="0.35">
      <c r="A189">
        <v>202</v>
      </c>
      <c r="B189">
        <v>202</v>
      </c>
      <c r="C189" t="s">
        <v>38</v>
      </c>
      <c r="D189">
        <v>2</v>
      </c>
      <c r="E189" t="s">
        <v>584</v>
      </c>
      <c r="F189">
        <v>1</v>
      </c>
      <c r="G189">
        <v>4</v>
      </c>
      <c r="H189">
        <v>1</v>
      </c>
      <c r="I189">
        <v>68</v>
      </c>
      <c r="J189">
        <v>56</v>
      </c>
      <c r="K189">
        <v>2</v>
      </c>
      <c r="L189" t="s">
        <v>160</v>
      </c>
      <c r="M189" t="s">
        <v>500</v>
      </c>
      <c r="N189">
        <v>3</v>
      </c>
      <c r="O189" t="s">
        <v>583</v>
      </c>
      <c r="P189" t="s">
        <v>139</v>
      </c>
      <c r="Q189" t="s">
        <v>140</v>
      </c>
      <c r="R189" t="s">
        <v>147</v>
      </c>
      <c r="S189" t="s">
        <v>63</v>
      </c>
      <c r="T189" t="s">
        <v>161</v>
      </c>
      <c r="U189" t="s">
        <v>48</v>
      </c>
      <c r="V189">
        <v>0</v>
      </c>
      <c r="W189" t="s">
        <v>48</v>
      </c>
      <c r="X189" t="s">
        <v>48</v>
      </c>
      <c r="Y189">
        <v>0</v>
      </c>
      <c r="Z189">
        <v>48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1.7000000000000001E-2</v>
      </c>
      <c r="AG189">
        <v>0.02</v>
      </c>
      <c r="AH189">
        <v>0.23499999999999999</v>
      </c>
      <c r="AI189">
        <v>3.0009999999999999</v>
      </c>
      <c r="AJ189">
        <v>226.102</v>
      </c>
      <c r="AK189">
        <v>235.191</v>
      </c>
    </row>
    <row r="190" spans="1:37" x14ac:dyDescent="0.35">
      <c r="A190">
        <v>202</v>
      </c>
      <c r="B190">
        <v>202</v>
      </c>
      <c r="C190" t="s">
        <v>38</v>
      </c>
      <c r="D190">
        <v>2</v>
      </c>
      <c r="E190" t="s">
        <v>584</v>
      </c>
      <c r="F190">
        <v>1</v>
      </c>
      <c r="G190">
        <v>4</v>
      </c>
      <c r="H190">
        <v>1</v>
      </c>
      <c r="I190">
        <v>69</v>
      </c>
      <c r="J190">
        <v>58</v>
      </c>
      <c r="K190">
        <v>2</v>
      </c>
      <c r="L190" t="s">
        <v>190</v>
      </c>
      <c r="M190" t="s">
        <v>487</v>
      </c>
      <c r="N190">
        <v>3</v>
      </c>
      <c r="O190" t="s">
        <v>583</v>
      </c>
      <c r="P190" t="s">
        <v>181</v>
      </c>
      <c r="Q190" t="s">
        <v>182</v>
      </c>
      <c r="R190" t="s">
        <v>150</v>
      </c>
      <c r="S190" t="s">
        <v>53</v>
      </c>
      <c r="T190" t="s">
        <v>191</v>
      </c>
      <c r="U190" t="s">
        <v>48</v>
      </c>
      <c r="V190">
        <v>0</v>
      </c>
      <c r="W190" t="s">
        <v>48</v>
      </c>
      <c r="X190" t="s">
        <v>48</v>
      </c>
      <c r="Y190">
        <v>0</v>
      </c>
      <c r="Z190">
        <v>48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7.0000000000000001E-3</v>
      </c>
      <c r="AG190">
        <v>1.2E-2</v>
      </c>
      <c r="AH190">
        <v>0.23300000000000001</v>
      </c>
      <c r="AI190">
        <v>3.0009999999999999</v>
      </c>
      <c r="AJ190">
        <v>229.102</v>
      </c>
      <c r="AK190">
        <v>238.19200000000001</v>
      </c>
    </row>
    <row r="191" spans="1:37" x14ac:dyDescent="0.35">
      <c r="A191">
        <v>202</v>
      </c>
      <c r="B191">
        <v>202</v>
      </c>
      <c r="C191" t="s">
        <v>38</v>
      </c>
      <c r="D191">
        <v>2</v>
      </c>
      <c r="E191" t="s">
        <v>584</v>
      </c>
      <c r="F191">
        <v>1</v>
      </c>
      <c r="G191">
        <v>4</v>
      </c>
      <c r="H191">
        <v>1</v>
      </c>
      <c r="I191">
        <v>70</v>
      </c>
      <c r="J191">
        <v>0</v>
      </c>
      <c r="K191">
        <v>1</v>
      </c>
      <c r="L191" t="s">
        <v>48</v>
      </c>
      <c r="M191" t="s">
        <v>48</v>
      </c>
      <c r="N191">
        <v>8</v>
      </c>
      <c r="O191" t="s">
        <v>416</v>
      </c>
      <c r="P191" t="s">
        <v>48</v>
      </c>
      <c r="Q191" t="s">
        <v>48</v>
      </c>
      <c r="R191" t="s">
        <v>48</v>
      </c>
      <c r="S191" t="s">
        <v>48</v>
      </c>
      <c r="T191" t="s">
        <v>48</v>
      </c>
      <c r="U191" t="s">
        <v>48</v>
      </c>
      <c r="V191">
        <v>0</v>
      </c>
      <c r="W191" t="s">
        <v>48</v>
      </c>
      <c r="X191" t="s">
        <v>48</v>
      </c>
      <c r="Y191">
        <v>0</v>
      </c>
      <c r="Z191">
        <v>48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2E-3</v>
      </c>
      <c r="AG191">
        <v>6.0000000000000001E-3</v>
      </c>
      <c r="AH191">
        <v>0.217</v>
      </c>
      <c r="AI191">
        <v>3.0009999999999999</v>
      </c>
      <c r="AJ191">
        <v>232.10300000000001</v>
      </c>
      <c r="AK191">
        <v>241.19300000000001</v>
      </c>
    </row>
    <row r="192" spans="1:37" x14ac:dyDescent="0.35">
      <c r="A192">
        <v>202</v>
      </c>
      <c r="B192">
        <v>202</v>
      </c>
      <c r="C192" t="s">
        <v>38</v>
      </c>
      <c r="D192">
        <v>2</v>
      </c>
      <c r="E192" t="s">
        <v>584</v>
      </c>
      <c r="F192">
        <v>1</v>
      </c>
      <c r="G192">
        <v>4</v>
      </c>
      <c r="H192">
        <v>1</v>
      </c>
      <c r="I192">
        <v>71</v>
      </c>
      <c r="J192">
        <v>36</v>
      </c>
      <c r="K192">
        <v>1</v>
      </c>
      <c r="L192" t="s">
        <v>231</v>
      </c>
      <c r="M192" t="s">
        <v>516</v>
      </c>
      <c r="N192">
        <v>5</v>
      </c>
      <c r="O192" t="s">
        <v>577</v>
      </c>
      <c r="P192" t="s">
        <v>202</v>
      </c>
      <c r="Q192" t="s">
        <v>232</v>
      </c>
      <c r="R192" t="s">
        <v>202</v>
      </c>
      <c r="S192" t="s">
        <v>53</v>
      </c>
      <c r="T192" t="s">
        <v>233</v>
      </c>
      <c r="U192" t="s">
        <v>48</v>
      </c>
      <c r="V192">
        <v>0</v>
      </c>
      <c r="W192" t="s">
        <v>48</v>
      </c>
      <c r="X192" t="s">
        <v>48</v>
      </c>
      <c r="Y192">
        <v>0</v>
      </c>
      <c r="Z192">
        <v>48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7.0000000000000001E-3</v>
      </c>
      <c r="AG192">
        <v>0.01</v>
      </c>
      <c r="AH192">
        <v>0.23200000000000001</v>
      </c>
      <c r="AI192">
        <v>3.0009999999999999</v>
      </c>
      <c r="AJ192">
        <v>235.10400000000001</v>
      </c>
      <c r="AK192">
        <v>244.19399999999999</v>
      </c>
    </row>
    <row r="193" spans="1:37" x14ac:dyDescent="0.35">
      <c r="A193">
        <v>202</v>
      </c>
      <c r="B193">
        <v>202</v>
      </c>
      <c r="C193" t="s">
        <v>38</v>
      </c>
      <c r="D193">
        <v>2</v>
      </c>
      <c r="E193" t="s">
        <v>584</v>
      </c>
      <c r="F193">
        <v>1</v>
      </c>
      <c r="G193">
        <v>4</v>
      </c>
      <c r="H193">
        <v>1</v>
      </c>
      <c r="I193">
        <v>72</v>
      </c>
      <c r="J193">
        <v>23</v>
      </c>
      <c r="K193">
        <v>1</v>
      </c>
      <c r="L193" t="s">
        <v>176</v>
      </c>
      <c r="M193" t="s">
        <v>479</v>
      </c>
      <c r="N193">
        <v>4</v>
      </c>
      <c r="O193" t="s">
        <v>582</v>
      </c>
      <c r="P193" t="s">
        <v>177</v>
      </c>
      <c r="Q193" t="s">
        <v>178</v>
      </c>
      <c r="R193" t="s">
        <v>132</v>
      </c>
      <c r="S193" t="s">
        <v>81</v>
      </c>
      <c r="T193" t="s">
        <v>179</v>
      </c>
      <c r="U193" t="s">
        <v>48</v>
      </c>
      <c r="V193">
        <v>0</v>
      </c>
      <c r="W193" t="s">
        <v>48</v>
      </c>
      <c r="X193" t="s">
        <v>48</v>
      </c>
      <c r="Y193">
        <v>0</v>
      </c>
      <c r="Z193">
        <v>48</v>
      </c>
      <c r="AA193">
        <v>1</v>
      </c>
      <c r="AB193">
        <v>0</v>
      </c>
      <c r="AC193">
        <v>0</v>
      </c>
      <c r="AD193">
        <v>0</v>
      </c>
      <c r="AE193">
        <v>1</v>
      </c>
      <c r="AF193">
        <v>2.7E-2</v>
      </c>
      <c r="AG193">
        <v>2.1999999999999999E-2</v>
      </c>
      <c r="AH193">
        <v>0.22900000000000001</v>
      </c>
      <c r="AI193">
        <v>4.0010000000000003</v>
      </c>
      <c r="AJ193">
        <v>239.10599999999999</v>
      </c>
      <c r="AK193">
        <v>248.19499999999999</v>
      </c>
    </row>
    <row r="194" spans="1:37" x14ac:dyDescent="0.35">
      <c r="A194">
        <v>202</v>
      </c>
      <c r="B194">
        <v>202</v>
      </c>
      <c r="C194" t="s">
        <v>38</v>
      </c>
      <c r="D194">
        <v>2</v>
      </c>
      <c r="E194" t="s">
        <v>584</v>
      </c>
      <c r="F194">
        <v>1</v>
      </c>
      <c r="G194">
        <v>4</v>
      </c>
      <c r="H194">
        <v>1</v>
      </c>
      <c r="I194">
        <v>73</v>
      </c>
      <c r="J194">
        <v>0</v>
      </c>
      <c r="K194">
        <v>1</v>
      </c>
      <c r="L194" t="s">
        <v>48</v>
      </c>
      <c r="M194" t="s">
        <v>428</v>
      </c>
      <c r="N194">
        <v>7</v>
      </c>
      <c r="O194" t="s">
        <v>413</v>
      </c>
      <c r="P194" t="s">
        <v>48</v>
      </c>
      <c r="Q194" t="s">
        <v>48</v>
      </c>
      <c r="R194" t="s">
        <v>48</v>
      </c>
      <c r="S194" t="s">
        <v>48</v>
      </c>
      <c r="T194" t="s">
        <v>48</v>
      </c>
      <c r="U194" t="s">
        <v>48</v>
      </c>
      <c r="V194">
        <v>0</v>
      </c>
      <c r="W194" t="s">
        <v>48</v>
      </c>
      <c r="X194" t="s">
        <v>48</v>
      </c>
      <c r="Y194">
        <v>0</v>
      </c>
      <c r="Z194">
        <v>48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1.7000000000000001E-2</v>
      </c>
      <c r="AG194">
        <v>0.02</v>
      </c>
      <c r="AH194">
        <v>0.22900000000000001</v>
      </c>
      <c r="AI194">
        <v>3.0009999999999999</v>
      </c>
      <c r="AJ194">
        <v>242.10599999999999</v>
      </c>
      <c r="AK194">
        <v>251.196</v>
      </c>
    </row>
    <row r="195" spans="1:37" x14ac:dyDescent="0.35">
      <c r="A195">
        <v>202</v>
      </c>
      <c r="B195">
        <v>202</v>
      </c>
      <c r="C195" t="s">
        <v>38</v>
      </c>
      <c r="D195">
        <v>2</v>
      </c>
      <c r="E195" t="s">
        <v>584</v>
      </c>
      <c r="F195">
        <v>1</v>
      </c>
      <c r="G195">
        <v>4</v>
      </c>
      <c r="H195">
        <v>1</v>
      </c>
      <c r="I195">
        <v>74</v>
      </c>
      <c r="J195">
        <v>4</v>
      </c>
      <c r="K195">
        <v>1</v>
      </c>
      <c r="L195" t="s">
        <v>69</v>
      </c>
      <c r="M195" t="s">
        <v>540</v>
      </c>
      <c r="N195">
        <v>1</v>
      </c>
      <c r="O195" t="s">
        <v>580</v>
      </c>
      <c r="P195" t="s">
        <v>70</v>
      </c>
      <c r="Q195" t="s">
        <v>71</v>
      </c>
      <c r="R195" t="s">
        <v>62</v>
      </c>
      <c r="S195" t="s">
        <v>63</v>
      </c>
      <c r="T195" t="s">
        <v>72</v>
      </c>
      <c r="U195" t="s">
        <v>48</v>
      </c>
      <c r="V195">
        <v>0</v>
      </c>
      <c r="W195" t="s">
        <v>48</v>
      </c>
      <c r="X195" t="s">
        <v>48</v>
      </c>
      <c r="Y195">
        <v>0</v>
      </c>
      <c r="Z195">
        <v>48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3.3000000000000002E-2</v>
      </c>
      <c r="AG195">
        <v>0.04</v>
      </c>
      <c r="AH195">
        <v>0.23899999999999999</v>
      </c>
      <c r="AI195">
        <v>3.0009999999999999</v>
      </c>
      <c r="AJ195">
        <v>245.107</v>
      </c>
      <c r="AK195">
        <v>254.197</v>
      </c>
    </row>
    <row r="196" spans="1:37" x14ac:dyDescent="0.35">
      <c r="A196">
        <v>202</v>
      </c>
      <c r="B196">
        <v>202</v>
      </c>
      <c r="C196" t="s">
        <v>38</v>
      </c>
      <c r="D196">
        <v>2</v>
      </c>
      <c r="E196" t="s">
        <v>584</v>
      </c>
      <c r="F196">
        <v>1</v>
      </c>
      <c r="G196">
        <v>4</v>
      </c>
      <c r="H196">
        <v>1</v>
      </c>
      <c r="I196">
        <v>75</v>
      </c>
      <c r="J196">
        <v>10</v>
      </c>
      <c r="K196">
        <v>1</v>
      </c>
      <c r="L196" t="s">
        <v>107</v>
      </c>
      <c r="M196" t="s">
        <v>503</v>
      </c>
      <c r="N196">
        <v>1</v>
      </c>
      <c r="O196" t="s">
        <v>580</v>
      </c>
      <c r="P196" t="s">
        <v>56</v>
      </c>
      <c r="Q196" t="s">
        <v>57</v>
      </c>
      <c r="R196" t="s">
        <v>62</v>
      </c>
      <c r="S196" t="s">
        <v>63</v>
      </c>
      <c r="T196" t="s">
        <v>108</v>
      </c>
      <c r="U196" t="s">
        <v>48</v>
      </c>
      <c r="V196">
        <v>0</v>
      </c>
      <c r="W196" t="s">
        <v>48</v>
      </c>
      <c r="X196" t="s">
        <v>48</v>
      </c>
      <c r="Y196">
        <v>0</v>
      </c>
      <c r="Z196">
        <v>48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2.5999999999999999E-2</v>
      </c>
      <c r="AG196">
        <v>0.02</v>
      </c>
      <c r="AH196">
        <v>0.22700000000000001</v>
      </c>
      <c r="AI196">
        <v>3.0009999999999999</v>
      </c>
      <c r="AJ196">
        <v>248.108</v>
      </c>
      <c r="AK196">
        <v>257.19799999999998</v>
      </c>
    </row>
    <row r="197" spans="1:37" x14ac:dyDescent="0.35">
      <c r="A197">
        <v>202</v>
      </c>
      <c r="B197">
        <v>202</v>
      </c>
      <c r="C197" t="s">
        <v>38</v>
      </c>
      <c r="D197">
        <v>2</v>
      </c>
      <c r="E197" t="s">
        <v>584</v>
      </c>
      <c r="F197">
        <v>1</v>
      </c>
      <c r="G197">
        <v>4</v>
      </c>
      <c r="H197">
        <v>1</v>
      </c>
      <c r="I197">
        <v>76</v>
      </c>
      <c r="J197">
        <v>40</v>
      </c>
      <c r="K197">
        <v>2</v>
      </c>
      <c r="L197" t="s">
        <v>105</v>
      </c>
      <c r="M197" t="s">
        <v>543</v>
      </c>
      <c r="N197">
        <v>1</v>
      </c>
      <c r="O197" t="s">
        <v>580</v>
      </c>
      <c r="P197" t="s">
        <v>74</v>
      </c>
      <c r="Q197" t="s">
        <v>75</v>
      </c>
      <c r="R197" t="s">
        <v>52</v>
      </c>
      <c r="S197" t="s">
        <v>53</v>
      </c>
      <c r="T197" t="s">
        <v>106</v>
      </c>
      <c r="U197" t="s">
        <v>48</v>
      </c>
      <c r="V197">
        <v>0</v>
      </c>
      <c r="W197" t="s">
        <v>48</v>
      </c>
      <c r="X197" t="s">
        <v>48</v>
      </c>
      <c r="Y197">
        <v>0</v>
      </c>
      <c r="Z197">
        <v>48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3.3000000000000002E-2</v>
      </c>
      <c r="AG197">
        <v>0.04</v>
      </c>
      <c r="AH197">
        <v>0.23599999999999999</v>
      </c>
      <c r="AI197">
        <v>3.0009999999999999</v>
      </c>
      <c r="AJ197">
        <v>251.10900000000001</v>
      </c>
      <c r="AK197">
        <v>260.19799999999998</v>
      </c>
    </row>
    <row r="198" spans="1:37" x14ac:dyDescent="0.35">
      <c r="A198">
        <v>202</v>
      </c>
      <c r="B198">
        <v>202</v>
      </c>
      <c r="C198" t="s">
        <v>38</v>
      </c>
      <c r="D198">
        <v>2</v>
      </c>
      <c r="E198" t="s">
        <v>584</v>
      </c>
      <c r="F198">
        <v>1</v>
      </c>
      <c r="G198">
        <v>4</v>
      </c>
      <c r="H198">
        <v>1</v>
      </c>
      <c r="I198">
        <v>77</v>
      </c>
      <c r="J198">
        <v>0</v>
      </c>
      <c r="K198">
        <v>1</v>
      </c>
      <c r="L198" t="s">
        <v>48</v>
      </c>
      <c r="M198" t="s">
        <v>48</v>
      </c>
      <c r="N198">
        <v>8</v>
      </c>
      <c r="O198" t="s">
        <v>416</v>
      </c>
      <c r="P198" t="s">
        <v>48</v>
      </c>
      <c r="Q198" t="s">
        <v>48</v>
      </c>
      <c r="R198" t="s">
        <v>48</v>
      </c>
      <c r="S198" t="s">
        <v>48</v>
      </c>
      <c r="T198" t="s">
        <v>48</v>
      </c>
      <c r="U198" t="s">
        <v>48</v>
      </c>
      <c r="V198">
        <v>0</v>
      </c>
      <c r="W198" t="s">
        <v>48</v>
      </c>
      <c r="X198" t="s">
        <v>48</v>
      </c>
      <c r="Y198">
        <v>0</v>
      </c>
      <c r="Z198">
        <v>48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2.5999999999999999E-2</v>
      </c>
      <c r="AG198">
        <v>0.03</v>
      </c>
      <c r="AH198">
        <v>0.217</v>
      </c>
      <c r="AI198">
        <v>3.0009999999999999</v>
      </c>
      <c r="AJ198">
        <v>254.11</v>
      </c>
      <c r="AK198">
        <v>263.19900000000001</v>
      </c>
    </row>
    <row r="199" spans="1:37" x14ac:dyDescent="0.35">
      <c r="A199">
        <v>202</v>
      </c>
      <c r="B199">
        <v>202</v>
      </c>
      <c r="C199" t="s">
        <v>38</v>
      </c>
      <c r="D199">
        <v>2</v>
      </c>
      <c r="E199" t="s">
        <v>584</v>
      </c>
      <c r="F199">
        <v>1</v>
      </c>
      <c r="G199">
        <v>4</v>
      </c>
      <c r="H199">
        <v>1</v>
      </c>
      <c r="I199">
        <v>78</v>
      </c>
      <c r="J199">
        <v>67</v>
      </c>
      <c r="K199">
        <v>2</v>
      </c>
      <c r="L199" t="s">
        <v>226</v>
      </c>
      <c r="M199" t="s">
        <v>480</v>
      </c>
      <c r="N199">
        <v>5</v>
      </c>
      <c r="O199" t="s">
        <v>577</v>
      </c>
      <c r="P199" t="s">
        <v>202</v>
      </c>
      <c r="Q199" t="s">
        <v>227</v>
      </c>
      <c r="R199" t="s">
        <v>202</v>
      </c>
      <c r="S199" t="s">
        <v>81</v>
      </c>
      <c r="T199" t="s">
        <v>228</v>
      </c>
      <c r="U199" t="s">
        <v>48</v>
      </c>
      <c r="V199">
        <v>0</v>
      </c>
      <c r="W199" t="s">
        <v>48</v>
      </c>
      <c r="X199" t="s">
        <v>48</v>
      </c>
      <c r="Y199">
        <v>0</v>
      </c>
      <c r="Z199">
        <v>48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3.3000000000000002E-2</v>
      </c>
      <c r="AG199">
        <v>0.04</v>
      </c>
      <c r="AH199">
        <v>0.23499999999999999</v>
      </c>
      <c r="AI199">
        <v>3.0009999999999999</v>
      </c>
      <c r="AJ199">
        <v>257.11099999999999</v>
      </c>
      <c r="AK199">
        <v>266.2</v>
      </c>
    </row>
    <row r="200" spans="1:37" x14ac:dyDescent="0.35">
      <c r="A200">
        <v>202</v>
      </c>
      <c r="B200">
        <v>202</v>
      </c>
      <c r="C200" t="s">
        <v>38</v>
      </c>
      <c r="D200">
        <v>2</v>
      </c>
      <c r="E200" t="s">
        <v>584</v>
      </c>
      <c r="F200">
        <v>1</v>
      </c>
      <c r="G200">
        <v>4</v>
      </c>
      <c r="H200">
        <v>1</v>
      </c>
      <c r="I200">
        <v>79</v>
      </c>
      <c r="J200">
        <v>0</v>
      </c>
      <c r="K200">
        <v>1</v>
      </c>
      <c r="L200" t="s">
        <v>48</v>
      </c>
      <c r="M200" t="s">
        <v>48</v>
      </c>
      <c r="N200">
        <v>8</v>
      </c>
      <c r="O200" t="s">
        <v>416</v>
      </c>
      <c r="P200" t="s">
        <v>48</v>
      </c>
      <c r="Q200" t="s">
        <v>48</v>
      </c>
      <c r="R200" t="s">
        <v>48</v>
      </c>
      <c r="S200" t="s">
        <v>48</v>
      </c>
      <c r="T200" t="s">
        <v>48</v>
      </c>
      <c r="U200" t="s">
        <v>48</v>
      </c>
      <c r="V200">
        <v>0</v>
      </c>
      <c r="W200" t="s">
        <v>48</v>
      </c>
      <c r="X200" t="s">
        <v>48</v>
      </c>
      <c r="Y200">
        <v>0</v>
      </c>
      <c r="Z200">
        <v>48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2.5999999999999999E-2</v>
      </c>
      <c r="AG200">
        <v>2.8000000000000001E-2</v>
      </c>
      <c r="AH200">
        <v>0.217</v>
      </c>
      <c r="AI200">
        <v>3.0009999999999999</v>
      </c>
      <c r="AJ200">
        <v>260.11200000000002</v>
      </c>
      <c r="AK200">
        <v>269.20100000000002</v>
      </c>
    </row>
    <row r="201" spans="1:37" x14ac:dyDescent="0.35">
      <c r="A201">
        <v>202</v>
      </c>
      <c r="B201">
        <v>202</v>
      </c>
      <c r="C201" t="s">
        <v>38</v>
      </c>
      <c r="D201">
        <v>2</v>
      </c>
      <c r="E201" t="s">
        <v>584</v>
      </c>
      <c r="F201">
        <v>1</v>
      </c>
      <c r="G201">
        <v>4</v>
      </c>
      <c r="H201">
        <v>1</v>
      </c>
      <c r="I201">
        <v>80</v>
      </c>
      <c r="J201">
        <v>63</v>
      </c>
      <c r="K201">
        <v>2</v>
      </c>
      <c r="L201" t="s">
        <v>223</v>
      </c>
      <c r="M201" t="s">
        <v>504</v>
      </c>
      <c r="N201">
        <v>6</v>
      </c>
      <c r="O201" t="s">
        <v>581</v>
      </c>
      <c r="P201" t="s">
        <v>202</v>
      </c>
      <c r="Q201" t="s">
        <v>224</v>
      </c>
      <c r="R201" t="s">
        <v>202</v>
      </c>
      <c r="S201" t="s">
        <v>46</v>
      </c>
      <c r="T201" t="s">
        <v>225</v>
      </c>
      <c r="U201" t="s">
        <v>48</v>
      </c>
      <c r="V201">
        <v>0</v>
      </c>
      <c r="W201" t="s">
        <v>48</v>
      </c>
      <c r="X201" t="s">
        <v>48</v>
      </c>
      <c r="Y201">
        <v>0</v>
      </c>
      <c r="Z201">
        <v>48</v>
      </c>
      <c r="AA201">
        <v>1</v>
      </c>
      <c r="AB201">
        <v>0</v>
      </c>
      <c r="AC201">
        <v>0</v>
      </c>
      <c r="AD201">
        <v>0</v>
      </c>
      <c r="AE201">
        <v>1</v>
      </c>
      <c r="AF201">
        <v>6.0000000000000001E-3</v>
      </c>
      <c r="AG201">
        <v>0.01</v>
      </c>
      <c r="AH201">
        <v>0.223</v>
      </c>
      <c r="AI201">
        <v>4.0010000000000003</v>
      </c>
      <c r="AJ201">
        <v>264.113</v>
      </c>
      <c r="AK201">
        <v>273.202</v>
      </c>
    </row>
    <row r="202" spans="1:37" x14ac:dyDescent="0.35">
      <c r="A202">
        <v>202</v>
      </c>
      <c r="B202">
        <v>202</v>
      </c>
      <c r="C202" t="s">
        <v>38</v>
      </c>
      <c r="D202">
        <v>2</v>
      </c>
      <c r="E202" t="s">
        <v>584</v>
      </c>
      <c r="F202">
        <v>1</v>
      </c>
      <c r="G202">
        <v>4</v>
      </c>
      <c r="H202">
        <v>1</v>
      </c>
      <c r="I202">
        <v>81</v>
      </c>
      <c r="J202">
        <v>72</v>
      </c>
      <c r="K202">
        <v>2</v>
      </c>
      <c r="L202" t="s">
        <v>250</v>
      </c>
      <c r="M202" t="s">
        <v>495</v>
      </c>
      <c r="N202">
        <v>6</v>
      </c>
      <c r="O202" t="s">
        <v>581</v>
      </c>
      <c r="P202" t="s">
        <v>202</v>
      </c>
      <c r="Q202" t="s">
        <v>235</v>
      </c>
      <c r="R202" t="s">
        <v>202</v>
      </c>
      <c r="S202" t="s">
        <v>53</v>
      </c>
      <c r="T202" t="s">
        <v>251</v>
      </c>
      <c r="U202" t="s">
        <v>48</v>
      </c>
      <c r="V202">
        <v>0</v>
      </c>
      <c r="W202" t="s">
        <v>48</v>
      </c>
      <c r="X202" t="s">
        <v>48</v>
      </c>
      <c r="Y202">
        <v>0</v>
      </c>
      <c r="Z202">
        <v>48</v>
      </c>
      <c r="AA202">
        <v>1</v>
      </c>
      <c r="AB202">
        <v>0</v>
      </c>
      <c r="AC202">
        <v>0</v>
      </c>
      <c r="AD202">
        <v>0</v>
      </c>
      <c r="AE202">
        <v>1</v>
      </c>
      <c r="AF202">
        <v>3.2000000000000001E-2</v>
      </c>
      <c r="AG202">
        <v>4.1000000000000002E-2</v>
      </c>
      <c r="AH202">
        <v>0.23100000000000001</v>
      </c>
      <c r="AI202">
        <v>4.0010000000000003</v>
      </c>
      <c r="AJ202">
        <v>268.11399999999998</v>
      </c>
      <c r="AK202">
        <v>277.20400000000001</v>
      </c>
    </row>
    <row r="203" spans="1:37" x14ac:dyDescent="0.35">
      <c r="A203">
        <v>202</v>
      </c>
      <c r="B203">
        <v>202</v>
      </c>
      <c r="C203" t="s">
        <v>38</v>
      </c>
      <c r="D203">
        <v>2</v>
      </c>
      <c r="E203" t="s">
        <v>584</v>
      </c>
      <c r="F203">
        <v>1</v>
      </c>
      <c r="G203">
        <v>4</v>
      </c>
      <c r="H203">
        <v>1</v>
      </c>
      <c r="I203">
        <v>82</v>
      </c>
      <c r="J203">
        <v>0</v>
      </c>
      <c r="K203">
        <v>1</v>
      </c>
      <c r="L203" t="s">
        <v>48</v>
      </c>
      <c r="M203" t="s">
        <v>444</v>
      </c>
      <c r="N203">
        <v>7</v>
      </c>
      <c r="O203" t="s">
        <v>413</v>
      </c>
      <c r="P203" t="s">
        <v>48</v>
      </c>
      <c r="Q203" t="s">
        <v>48</v>
      </c>
      <c r="R203" t="s">
        <v>48</v>
      </c>
      <c r="S203" t="s">
        <v>48</v>
      </c>
      <c r="T203" t="s">
        <v>48</v>
      </c>
      <c r="U203" t="s">
        <v>48</v>
      </c>
      <c r="V203">
        <v>0</v>
      </c>
      <c r="W203" t="s">
        <v>48</v>
      </c>
      <c r="X203" t="s">
        <v>48</v>
      </c>
      <c r="Y203">
        <v>0</v>
      </c>
      <c r="Z203">
        <v>48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6.0000000000000001E-3</v>
      </c>
      <c r="AG203">
        <v>0.01</v>
      </c>
      <c r="AH203">
        <v>0.22</v>
      </c>
      <c r="AI203">
        <v>3.0009999999999999</v>
      </c>
      <c r="AJ203">
        <v>271.11500000000001</v>
      </c>
      <c r="AK203">
        <v>280.20499999999998</v>
      </c>
    </row>
    <row r="204" spans="1:37" x14ac:dyDescent="0.35">
      <c r="A204">
        <v>202</v>
      </c>
      <c r="B204">
        <v>202</v>
      </c>
      <c r="C204" t="s">
        <v>38</v>
      </c>
      <c r="D204">
        <v>2</v>
      </c>
      <c r="E204" t="s">
        <v>584</v>
      </c>
      <c r="F204">
        <v>1</v>
      </c>
      <c r="G204">
        <v>4</v>
      </c>
      <c r="H204">
        <v>1</v>
      </c>
      <c r="I204">
        <v>83</v>
      </c>
      <c r="J204">
        <v>0</v>
      </c>
      <c r="K204">
        <v>1</v>
      </c>
      <c r="L204" t="s">
        <v>48</v>
      </c>
      <c r="M204" t="s">
        <v>48</v>
      </c>
      <c r="N204">
        <v>8</v>
      </c>
      <c r="O204" t="s">
        <v>416</v>
      </c>
      <c r="P204" t="s">
        <v>48</v>
      </c>
      <c r="Q204" t="s">
        <v>48</v>
      </c>
      <c r="R204" t="s">
        <v>48</v>
      </c>
      <c r="S204" t="s">
        <v>48</v>
      </c>
      <c r="T204" t="s">
        <v>48</v>
      </c>
      <c r="U204" t="s">
        <v>48</v>
      </c>
      <c r="V204">
        <v>0</v>
      </c>
      <c r="W204" t="s">
        <v>48</v>
      </c>
      <c r="X204" t="s">
        <v>48</v>
      </c>
      <c r="Y204">
        <v>0</v>
      </c>
      <c r="Z204">
        <v>48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9.7000000000000003E-2</v>
      </c>
      <c r="AG204">
        <v>9.4E-2</v>
      </c>
      <c r="AH204">
        <v>0.217</v>
      </c>
      <c r="AI204">
        <v>3.0009999999999999</v>
      </c>
      <c r="AJ204">
        <v>274.11599999999999</v>
      </c>
      <c r="AK204">
        <v>283.20499999999998</v>
      </c>
    </row>
    <row r="205" spans="1:37" x14ac:dyDescent="0.35">
      <c r="A205">
        <v>202</v>
      </c>
      <c r="B205">
        <v>202</v>
      </c>
      <c r="C205" t="s">
        <v>38</v>
      </c>
      <c r="D205">
        <v>2</v>
      </c>
      <c r="E205" t="s">
        <v>584</v>
      </c>
      <c r="F205">
        <v>1</v>
      </c>
      <c r="G205">
        <v>4</v>
      </c>
      <c r="H205">
        <v>1</v>
      </c>
      <c r="I205">
        <v>84</v>
      </c>
      <c r="J205">
        <v>0</v>
      </c>
      <c r="K205">
        <v>1</v>
      </c>
      <c r="L205" t="s">
        <v>48</v>
      </c>
      <c r="M205" t="s">
        <v>48</v>
      </c>
      <c r="N205">
        <v>8</v>
      </c>
      <c r="O205" t="s">
        <v>416</v>
      </c>
      <c r="P205" t="s">
        <v>48</v>
      </c>
      <c r="Q205" t="s">
        <v>48</v>
      </c>
      <c r="R205" t="s">
        <v>48</v>
      </c>
      <c r="S205" t="s">
        <v>48</v>
      </c>
      <c r="T205" t="s">
        <v>48</v>
      </c>
      <c r="U205" t="s">
        <v>48</v>
      </c>
      <c r="V205">
        <v>0</v>
      </c>
      <c r="W205" t="s">
        <v>48</v>
      </c>
      <c r="X205" t="s">
        <v>48</v>
      </c>
      <c r="Y205">
        <v>0</v>
      </c>
      <c r="Z205">
        <v>48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1.6E-2</v>
      </c>
      <c r="AG205">
        <v>1.2E-2</v>
      </c>
      <c r="AH205">
        <v>0.217</v>
      </c>
      <c r="AI205">
        <v>3.0009999999999999</v>
      </c>
      <c r="AJ205">
        <v>277.11700000000002</v>
      </c>
      <c r="AK205">
        <v>286.20600000000002</v>
      </c>
    </row>
    <row r="206" spans="1:37" x14ac:dyDescent="0.35">
      <c r="A206">
        <v>202</v>
      </c>
      <c r="B206">
        <v>202</v>
      </c>
      <c r="C206" t="s">
        <v>38</v>
      </c>
      <c r="D206">
        <v>2</v>
      </c>
      <c r="E206" t="s">
        <v>584</v>
      </c>
      <c r="F206">
        <v>1</v>
      </c>
      <c r="G206">
        <v>4</v>
      </c>
      <c r="H206">
        <v>1</v>
      </c>
      <c r="I206">
        <v>85</v>
      </c>
      <c r="J206">
        <v>11</v>
      </c>
      <c r="K206">
        <v>1</v>
      </c>
      <c r="L206" t="s">
        <v>77</v>
      </c>
      <c r="M206" t="s">
        <v>541</v>
      </c>
      <c r="N206">
        <v>2</v>
      </c>
      <c r="O206" t="s">
        <v>579</v>
      </c>
      <c r="P206" t="s">
        <v>78</v>
      </c>
      <c r="Q206" t="s">
        <v>79</v>
      </c>
      <c r="R206" t="s">
        <v>80</v>
      </c>
      <c r="S206" t="s">
        <v>81</v>
      </c>
      <c r="T206" t="s">
        <v>82</v>
      </c>
      <c r="U206" t="s">
        <v>48</v>
      </c>
      <c r="V206">
        <v>0</v>
      </c>
      <c r="W206" t="s">
        <v>48</v>
      </c>
      <c r="X206" t="s">
        <v>48</v>
      </c>
      <c r="Y206">
        <v>0</v>
      </c>
      <c r="Z206">
        <v>48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6.0000000000000001E-3</v>
      </c>
      <c r="AG206">
        <v>2E-3</v>
      </c>
      <c r="AH206">
        <v>0.23699999999999999</v>
      </c>
      <c r="AI206">
        <v>4.0010000000000003</v>
      </c>
      <c r="AJ206">
        <v>281.11799999999999</v>
      </c>
      <c r="AK206">
        <v>290.20800000000003</v>
      </c>
    </row>
    <row r="207" spans="1:37" x14ac:dyDescent="0.35">
      <c r="A207">
        <v>202</v>
      </c>
      <c r="B207">
        <v>202</v>
      </c>
      <c r="C207" t="s">
        <v>38</v>
      </c>
      <c r="D207">
        <v>2</v>
      </c>
      <c r="E207" t="s">
        <v>584</v>
      </c>
      <c r="F207">
        <v>1</v>
      </c>
      <c r="G207">
        <v>4</v>
      </c>
      <c r="H207">
        <v>1</v>
      </c>
      <c r="I207">
        <v>86</v>
      </c>
      <c r="J207">
        <v>0</v>
      </c>
      <c r="K207">
        <v>1</v>
      </c>
      <c r="L207" t="s">
        <v>48</v>
      </c>
      <c r="M207" t="s">
        <v>48</v>
      </c>
      <c r="N207">
        <v>8</v>
      </c>
      <c r="O207" t="s">
        <v>416</v>
      </c>
      <c r="P207" t="s">
        <v>48</v>
      </c>
      <c r="Q207" t="s">
        <v>48</v>
      </c>
      <c r="R207" t="s">
        <v>48</v>
      </c>
      <c r="S207" t="s">
        <v>48</v>
      </c>
      <c r="T207" t="s">
        <v>48</v>
      </c>
      <c r="U207" t="s">
        <v>48</v>
      </c>
      <c r="V207">
        <v>0</v>
      </c>
      <c r="W207" t="s">
        <v>48</v>
      </c>
      <c r="X207" t="s">
        <v>48</v>
      </c>
      <c r="Y207">
        <v>0</v>
      </c>
      <c r="Z207">
        <v>48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1.6E-2</v>
      </c>
      <c r="AG207">
        <v>0.02</v>
      </c>
      <c r="AH207">
        <v>0.217</v>
      </c>
      <c r="AI207">
        <v>3.0009999999999999</v>
      </c>
      <c r="AJ207">
        <v>284.11900000000003</v>
      </c>
      <c r="AK207">
        <v>293.20800000000003</v>
      </c>
    </row>
    <row r="208" spans="1:37" x14ac:dyDescent="0.35">
      <c r="A208">
        <v>202</v>
      </c>
      <c r="B208">
        <v>202</v>
      </c>
      <c r="C208" t="s">
        <v>38</v>
      </c>
      <c r="D208">
        <v>2</v>
      </c>
      <c r="E208" t="s">
        <v>584</v>
      </c>
      <c r="F208">
        <v>1</v>
      </c>
      <c r="G208">
        <v>4</v>
      </c>
      <c r="H208">
        <v>1</v>
      </c>
      <c r="I208">
        <v>87</v>
      </c>
      <c r="J208">
        <v>43</v>
      </c>
      <c r="K208">
        <v>2</v>
      </c>
      <c r="L208" t="s">
        <v>111</v>
      </c>
      <c r="M208" t="s">
        <v>537</v>
      </c>
      <c r="N208">
        <v>1</v>
      </c>
      <c r="O208" t="s">
        <v>580</v>
      </c>
      <c r="P208" t="s">
        <v>92</v>
      </c>
      <c r="Q208" t="s">
        <v>93</v>
      </c>
      <c r="R208" t="s">
        <v>80</v>
      </c>
      <c r="S208" t="s">
        <v>81</v>
      </c>
      <c r="T208" t="s">
        <v>112</v>
      </c>
      <c r="U208" t="s">
        <v>48</v>
      </c>
      <c r="V208">
        <v>0</v>
      </c>
      <c r="W208" t="s">
        <v>48</v>
      </c>
      <c r="X208" t="s">
        <v>48</v>
      </c>
      <c r="Y208">
        <v>0</v>
      </c>
      <c r="Z208">
        <v>48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6.7000000000000004E-2</v>
      </c>
      <c r="AG208">
        <v>6.0999999999999999E-2</v>
      </c>
      <c r="AH208">
        <v>0.23499999999999999</v>
      </c>
      <c r="AI208">
        <v>3.0009999999999999</v>
      </c>
      <c r="AJ208">
        <v>287.12</v>
      </c>
      <c r="AK208">
        <v>296.209</v>
      </c>
    </row>
    <row r="209" spans="1:37" x14ac:dyDescent="0.35">
      <c r="A209">
        <v>202</v>
      </c>
      <c r="B209">
        <v>202</v>
      </c>
      <c r="C209" t="s">
        <v>38</v>
      </c>
      <c r="D209">
        <v>2</v>
      </c>
      <c r="E209" t="s">
        <v>584</v>
      </c>
      <c r="F209">
        <v>1</v>
      </c>
      <c r="G209">
        <v>4</v>
      </c>
      <c r="H209">
        <v>1</v>
      </c>
      <c r="I209">
        <v>88</v>
      </c>
      <c r="J209">
        <v>50</v>
      </c>
      <c r="K209">
        <v>2</v>
      </c>
      <c r="L209" t="s">
        <v>192</v>
      </c>
      <c r="M209" t="s">
        <v>497</v>
      </c>
      <c r="N209">
        <v>4</v>
      </c>
      <c r="O209" t="s">
        <v>582</v>
      </c>
      <c r="P209" t="s">
        <v>130</v>
      </c>
      <c r="Q209" t="s">
        <v>131</v>
      </c>
      <c r="R209" t="s">
        <v>147</v>
      </c>
      <c r="S209" t="s">
        <v>63</v>
      </c>
      <c r="T209" t="s">
        <v>193</v>
      </c>
      <c r="U209" t="s">
        <v>48</v>
      </c>
      <c r="V209">
        <v>0</v>
      </c>
      <c r="W209" t="s">
        <v>48</v>
      </c>
      <c r="X209" t="s">
        <v>48</v>
      </c>
      <c r="Y209">
        <v>0</v>
      </c>
      <c r="Z209">
        <v>48</v>
      </c>
      <c r="AA209">
        <v>1</v>
      </c>
      <c r="AB209">
        <v>0</v>
      </c>
      <c r="AC209">
        <v>0</v>
      </c>
      <c r="AD209">
        <v>0</v>
      </c>
      <c r="AE209">
        <v>1</v>
      </c>
      <c r="AF209">
        <v>6.0000000000000001E-3</v>
      </c>
      <c r="AG209">
        <v>2E-3</v>
      </c>
      <c r="AH209">
        <v>0.23300000000000001</v>
      </c>
      <c r="AI209">
        <v>4.0010000000000003</v>
      </c>
      <c r="AJ209">
        <v>291.12099999999998</v>
      </c>
      <c r="AK209">
        <v>300.21100000000001</v>
      </c>
    </row>
    <row r="210" spans="1:37" x14ac:dyDescent="0.35">
      <c r="A210">
        <v>202</v>
      </c>
      <c r="B210">
        <v>202</v>
      </c>
      <c r="C210" t="s">
        <v>38</v>
      </c>
      <c r="D210">
        <v>2</v>
      </c>
      <c r="E210" t="s">
        <v>584</v>
      </c>
      <c r="F210">
        <v>1</v>
      </c>
      <c r="G210">
        <v>4</v>
      </c>
      <c r="H210">
        <v>1</v>
      </c>
      <c r="I210">
        <v>89</v>
      </c>
      <c r="J210">
        <v>3</v>
      </c>
      <c r="K210">
        <v>1</v>
      </c>
      <c r="L210" t="s">
        <v>121</v>
      </c>
      <c r="M210" t="s">
        <v>518</v>
      </c>
      <c r="N210">
        <v>2</v>
      </c>
      <c r="O210" t="s">
        <v>579</v>
      </c>
      <c r="P210" t="s">
        <v>70</v>
      </c>
      <c r="Q210" t="s">
        <v>71</v>
      </c>
      <c r="R210" t="s">
        <v>80</v>
      </c>
      <c r="S210" t="s">
        <v>81</v>
      </c>
      <c r="T210" t="s">
        <v>122</v>
      </c>
      <c r="U210" t="s">
        <v>48</v>
      </c>
      <c r="V210">
        <v>0</v>
      </c>
      <c r="W210" t="s">
        <v>48</v>
      </c>
      <c r="X210" t="s">
        <v>48</v>
      </c>
      <c r="Y210">
        <v>0</v>
      </c>
      <c r="Z210">
        <v>48</v>
      </c>
      <c r="AA210">
        <v>1</v>
      </c>
      <c r="AB210">
        <v>0</v>
      </c>
      <c r="AC210">
        <v>0</v>
      </c>
      <c r="AD210">
        <v>0</v>
      </c>
      <c r="AE210">
        <v>1</v>
      </c>
      <c r="AF210">
        <v>6.7000000000000004E-2</v>
      </c>
      <c r="AG210">
        <v>7.0000000000000007E-2</v>
      </c>
      <c r="AH210">
        <v>0.23400000000000001</v>
      </c>
      <c r="AI210">
        <v>4.0010000000000003</v>
      </c>
      <c r="AJ210">
        <v>295.12299999999999</v>
      </c>
      <c r="AK210">
        <v>304.21199999999999</v>
      </c>
    </row>
    <row r="211" spans="1:37" x14ac:dyDescent="0.35">
      <c r="A211">
        <v>202</v>
      </c>
      <c r="B211">
        <v>202</v>
      </c>
      <c r="C211" t="s">
        <v>38</v>
      </c>
      <c r="D211">
        <v>2</v>
      </c>
      <c r="E211" t="s">
        <v>584</v>
      </c>
      <c r="F211">
        <v>1</v>
      </c>
      <c r="G211">
        <v>4</v>
      </c>
      <c r="H211">
        <v>1</v>
      </c>
      <c r="I211">
        <v>90</v>
      </c>
      <c r="J211">
        <v>0</v>
      </c>
      <c r="K211">
        <v>1</v>
      </c>
      <c r="L211" t="s">
        <v>48</v>
      </c>
      <c r="M211" t="s">
        <v>48</v>
      </c>
      <c r="N211">
        <v>8</v>
      </c>
      <c r="O211" t="s">
        <v>416</v>
      </c>
      <c r="P211" t="s">
        <v>48</v>
      </c>
      <c r="Q211" t="s">
        <v>48</v>
      </c>
      <c r="R211" t="s">
        <v>48</v>
      </c>
      <c r="S211" t="s">
        <v>48</v>
      </c>
      <c r="T211" t="s">
        <v>48</v>
      </c>
      <c r="U211" t="s">
        <v>48</v>
      </c>
      <c r="V211">
        <v>0</v>
      </c>
      <c r="W211" t="s">
        <v>48</v>
      </c>
      <c r="X211" t="s">
        <v>48</v>
      </c>
      <c r="Y211">
        <v>0</v>
      </c>
      <c r="Z211">
        <v>48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1.6E-2</v>
      </c>
      <c r="AG211">
        <v>1.6E-2</v>
      </c>
      <c r="AH211">
        <v>0.217</v>
      </c>
      <c r="AI211">
        <v>3.0009999999999999</v>
      </c>
      <c r="AJ211">
        <v>298.12299999999999</v>
      </c>
      <c r="AK211">
        <v>307.21300000000002</v>
      </c>
    </row>
    <row r="212" spans="1:37" x14ac:dyDescent="0.35">
      <c r="A212">
        <v>202</v>
      </c>
      <c r="B212">
        <v>202</v>
      </c>
      <c r="C212" t="s">
        <v>38</v>
      </c>
      <c r="D212">
        <v>2</v>
      </c>
      <c r="E212" t="s">
        <v>584</v>
      </c>
      <c r="F212">
        <v>1</v>
      </c>
      <c r="G212">
        <v>4</v>
      </c>
      <c r="H212">
        <v>1</v>
      </c>
      <c r="I212">
        <v>91</v>
      </c>
      <c r="J212">
        <v>15</v>
      </c>
      <c r="K212">
        <v>1</v>
      </c>
      <c r="L212" t="s">
        <v>156</v>
      </c>
      <c r="M212" t="s">
        <v>534</v>
      </c>
      <c r="N212">
        <v>4</v>
      </c>
      <c r="O212" t="s">
        <v>582</v>
      </c>
      <c r="P212" t="s">
        <v>157</v>
      </c>
      <c r="Q212" t="s">
        <v>158</v>
      </c>
      <c r="R212" t="s">
        <v>132</v>
      </c>
      <c r="S212" t="s">
        <v>81</v>
      </c>
      <c r="T212" t="s">
        <v>159</v>
      </c>
      <c r="U212" t="s">
        <v>48</v>
      </c>
      <c r="V212">
        <v>0</v>
      </c>
      <c r="W212" t="s">
        <v>48</v>
      </c>
      <c r="X212" t="s">
        <v>48</v>
      </c>
      <c r="Y212">
        <v>0</v>
      </c>
      <c r="Z212">
        <v>48</v>
      </c>
      <c r="AA212">
        <v>1</v>
      </c>
      <c r="AB212">
        <v>0</v>
      </c>
      <c r="AC212">
        <v>0</v>
      </c>
      <c r="AD212">
        <v>0</v>
      </c>
      <c r="AE212">
        <v>1</v>
      </c>
      <c r="AF212">
        <v>5.6000000000000001E-2</v>
      </c>
      <c r="AG212">
        <v>0.06</v>
      </c>
      <c r="AH212">
        <v>0.23100000000000001</v>
      </c>
      <c r="AI212">
        <v>4.0010000000000003</v>
      </c>
      <c r="AJ212">
        <v>302.125</v>
      </c>
      <c r="AK212">
        <v>311.214</v>
      </c>
    </row>
    <row r="213" spans="1:37" x14ac:dyDescent="0.35">
      <c r="A213">
        <v>202</v>
      </c>
      <c r="B213">
        <v>202</v>
      </c>
      <c r="C213" t="s">
        <v>38</v>
      </c>
      <c r="D213">
        <v>2</v>
      </c>
      <c r="E213" t="s">
        <v>584</v>
      </c>
      <c r="F213">
        <v>1</v>
      </c>
      <c r="G213">
        <v>4</v>
      </c>
      <c r="H213">
        <v>1</v>
      </c>
      <c r="I213">
        <v>92</v>
      </c>
      <c r="J213">
        <v>0</v>
      </c>
      <c r="K213">
        <v>1</v>
      </c>
      <c r="L213" t="s">
        <v>48</v>
      </c>
      <c r="M213" t="s">
        <v>48</v>
      </c>
      <c r="N213">
        <v>8</v>
      </c>
      <c r="O213" t="s">
        <v>416</v>
      </c>
      <c r="P213" t="s">
        <v>48</v>
      </c>
      <c r="Q213" t="s">
        <v>48</v>
      </c>
      <c r="R213" t="s">
        <v>48</v>
      </c>
      <c r="S213" t="s">
        <v>48</v>
      </c>
      <c r="T213" t="s">
        <v>48</v>
      </c>
      <c r="U213" t="s">
        <v>48</v>
      </c>
      <c r="V213">
        <v>0</v>
      </c>
      <c r="W213" t="s">
        <v>48</v>
      </c>
      <c r="X213" t="s">
        <v>48</v>
      </c>
      <c r="Y213">
        <v>0</v>
      </c>
      <c r="Z213">
        <v>48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6.0000000000000001E-3</v>
      </c>
      <c r="AG213">
        <v>3.0000000000000001E-3</v>
      </c>
      <c r="AH213">
        <v>0.217</v>
      </c>
      <c r="AI213">
        <v>3.0009999999999999</v>
      </c>
      <c r="AJ213">
        <v>305.12599999999998</v>
      </c>
      <c r="AK213">
        <v>314.21499999999997</v>
      </c>
    </row>
    <row r="214" spans="1:37" x14ac:dyDescent="0.35">
      <c r="A214">
        <v>202</v>
      </c>
      <c r="B214">
        <v>202</v>
      </c>
      <c r="C214" t="s">
        <v>38</v>
      </c>
      <c r="D214">
        <v>2</v>
      </c>
      <c r="E214" t="s">
        <v>584</v>
      </c>
      <c r="F214">
        <v>1</v>
      </c>
      <c r="G214">
        <v>4</v>
      </c>
      <c r="H214">
        <v>1</v>
      </c>
      <c r="I214">
        <v>93</v>
      </c>
      <c r="J214">
        <v>47</v>
      </c>
      <c r="K214">
        <v>2</v>
      </c>
      <c r="L214" t="s">
        <v>87</v>
      </c>
      <c r="M214" t="s">
        <v>515</v>
      </c>
      <c r="N214">
        <v>2</v>
      </c>
      <c r="O214" t="s">
        <v>579</v>
      </c>
      <c r="P214" t="s">
        <v>50</v>
      </c>
      <c r="Q214" t="s">
        <v>51</v>
      </c>
      <c r="R214" t="s">
        <v>45</v>
      </c>
      <c r="S214" t="s">
        <v>46</v>
      </c>
      <c r="T214" t="s">
        <v>88</v>
      </c>
      <c r="U214" t="s">
        <v>48</v>
      </c>
      <c r="V214">
        <v>0</v>
      </c>
      <c r="W214" t="s">
        <v>48</v>
      </c>
      <c r="X214" t="s">
        <v>48</v>
      </c>
      <c r="Y214">
        <v>0</v>
      </c>
      <c r="Z214">
        <v>48</v>
      </c>
      <c r="AA214">
        <v>1.5</v>
      </c>
      <c r="AB214">
        <v>0</v>
      </c>
      <c r="AC214">
        <v>0</v>
      </c>
      <c r="AD214">
        <v>0</v>
      </c>
      <c r="AE214">
        <v>1</v>
      </c>
      <c r="AF214">
        <v>3.6999999999999998E-2</v>
      </c>
      <c r="AG214">
        <v>4.1000000000000002E-2</v>
      </c>
      <c r="AH214">
        <v>0.32800000000000001</v>
      </c>
      <c r="AI214">
        <v>4.5010000000000003</v>
      </c>
      <c r="AJ214">
        <v>309.62700000000001</v>
      </c>
      <c r="AK214">
        <v>318.71600000000001</v>
      </c>
    </row>
    <row r="215" spans="1:37" x14ac:dyDescent="0.35">
      <c r="A215">
        <v>202</v>
      </c>
      <c r="B215">
        <v>202</v>
      </c>
      <c r="C215" t="s">
        <v>38</v>
      </c>
      <c r="D215">
        <v>2</v>
      </c>
      <c r="E215" t="s">
        <v>584</v>
      </c>
      <c r="F215">
        <v>1</v>
      </c>
      <c r="G215">
        <v>4</v>
      </c>
      <c r="H215">
        <v>1</v>
      </c>
      <c r="I215">
        <v>94</v>
      </c>
      <c r="J215">
        <v>1</v>
      </c>
      <c r="K215">
        <v>1</v>
      </c>
      <c r="L215" t="s">
        <v>109</v>
      </c>
      <c r="M215" t="s">
        <v>499</v>
      </c>
      <c r="N215">
        <v>1</v>
      </c>
      <c r="O215" t="s">
        <v>580</v>
      </c>
      <c r="P215" t="s">
        <v>98</v>
      </c>
      <c r="Q215" t="s">
        <v>99</v>
      </c>
      <c r="R215" t="s">
        <v>45</v>
      </c>
      <c r="S215" t="s">
        <v>46</v>
      </c>
      <c r="T215" t="s">
        <v>110</v>
      </c>
      <c r="U215" t="s">
        <v>48</v>
      </c>
      <c r="V215">
        <v>0</v>
      </c>
      <c r="W215" t="s">
        <v>48</v>
      </c>
      <c r="X215" t="s">
        <v>48</v>
      </c>
      <c r="Y215">
        <v>0</v>
      </c>
      <c r="Z215">
        <v>48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5.0999999999999997E-2</v>
      </c>
      <c r="AG215">
        <v>6.0999999999999999E-2</v>
      </c>
      <c r="AH215">
        <v>0.23799999999999999</v>
      </c>
      <c r="AI215">
        <v>3.0009999999999999</v>
      </c>
      <c r="AJ215">
        <v>312.62799999999999</v>
      </c>
      <c r="AK215">
        <v>321.71699999999998</v>
      </c>
    </row>
    <row r="216" spans="1:37" x14ac:dyDescent="0.35">
      <c r="A216">
        <v>202</v>
      </c>
      <c r="B216">
        <v>202</v>
      </c>
      <c r="C216" t="s">
        <v>38</v>
      </c>
      <c r="D216">
        <v>2</v>
      </c>
      <c r="E216" t="s">
        <v>584</v>
      </c>
      <c r="F216">
        <v>1</v>
      </c>
      <c r="G216">
        <v>4</v>
      </c>
      <c r="H216">
        <v>1</v>
      </c>
      <c r="I216">
        <v>95</v>
      </c>
      <c r="J216">
        <v>28</v>
      </c>
      <c r="K216">
        <v>1</v>
      </c>
      <c r="L216" t="s">
        <v>246</v>
      </c>
      <c r="M216" t="s">
        <v>492</v>
      </c>
      <c r="N216">
        <v>5</v>
      </c>
      <c r="O216" t="s">
        <v>577</v>
      </c>
      <c r="P216" t="s">
        <v>202</v>
      </c>
      <c r="Q216" t="s">
        <v>206</v>
      </c>
      <c r="R216" t="s">
        <v>202</v>
      </c>
      <c r="S216" t="s">
        <v>63</v>
      </c>
      <c r="T216" t="s">
        <v>247</v>
      </c>
      <c r="U216" t="s">
        <v>48</v>
      </c>
      <c r="V216">
        <v>0</v>
      </c>
      <c r="W216" t="s">
        <v>48</v>
      </c>
      <c r="X216" t="s">
        <v>48</v>
      </c>
      <c r="Y216">
        <v>0</v>
      </c>
      <c r="Z216">
        <v>48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1.7000000000000001E-2</v>
      </c>
      <c r="AG216">
        <v>2.1000000000000001E-2</v>
      </c>
      <c r="AH216">
        <v>0.247</v>
      </c>
      <c r="AI216">
        <v>3.0009999999999999</v>
      </c>
      <c r="AJ216">
        <v>315.62900000000002</v>
      </c>
      <c r="AK216">
        <v>324.71800000000002</v>
      </c>
    </row>
    <row r="217" spans="1:37" x14ac:dyDescent="0.35">
      <c r="A217">
        <v>202</v>
      </c>
      <c r="B217">
        <v>202</v>
      </c>
      <c r="C217" t="s">
        <v>38</v>
      </c>
      <c r="D217">
        <v>2</v>
      </c>
      <c r="E217" t="s">
        <v>584</v>
      </c>
      <c r="F217">
        <v>1</v>
      </c>
      <c r="G217">
        <v>4</v>
      </c>
      <c r="H217">
        <v>1</v>
      </c>
      <c r="I217">
        <v>96</v>
      </c>
      <c r="J217">
        <v>0</v>
      </c>
      <c r="K217">
        <v>1</v>
      </c>
      <c r="L217" t="s">
        <v>48</v>
      </c>
      <c r="M217" t="s">
        <v>440</v>
      </c>
      <c r="N217">
        <v>7</v>
      </c>
      <c r="O217" t="s">
        <v>413</v>
      </c>
      <c r="P217" t="s">
        <v>48</v>
      </c>
      <c r="Q217" t="s">
        <v>48</v>
      </c>
      <c r="R217" t="s">
        <v>48</v>
      </c>
      <c r="S217" t="s">
        <v>48</v>
      </c>
      <c r="T217" t="s">
        <v>48</v>
      </c>
      <c r="U217" t="s">
        <v>48</v>
      </c>
      <c r="V217">
        <v>0</v>
      </c>
      <c r="W217" t="s">
        <v>48</v>
      </c>
      <c r="X217" t="s">
        <v>48</v>
      </c>
      <c r="Y217">
        <v>0</v>
      </c>
      <c r="Z217">
        <v>48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1E-3</v>
      </c>
      <c r="AG217">
        <v>3.0000000000000001E-3</v>
      </c>
      <c r="AH217">
        <v>0.22500000000000001</v>
      </c>
      <c r="AI217">
        <v>3.0009999999999999</v>
      </c>
      <c r="AJ217">
        <v>318.63</v>
      </c>
      <c r="AK217">
        <v>327.71899999999999</v>
      </c>
    </row>
    <row r="218" spans="1:37" x14ac:dyDescent="0.35">
      <c r="A218">
        <v>202</v>
      </c>
      <c r="B218">
        <v>202</v>
      </c>
      <c r="C218" t="s">
        <v>38</v>
      </c>
      <c r="D218">
        <v>2</v>
      </c>
      <c r="E218" t="s">
        <v>584</v>
      </c>
      <c r="F218">
        <v>1</v>
      </c>
      <c r="G218">
        <v>4</v>
      </c>
      <c r="H218">
        <v>1</v>
      </c>
      <c r="I218">
        <v>97</v>
      </c>
      <c r="J218">
        <v>8</v>
      </c>
      <c r="K218">
        <v>1</v>
      </c>
      <c r="L218" t="s">
        <v>117</v>
      </c>
      <c r="M218" t="s">
        <v>521</v>
      </c>
      <c r="N218">
        <v>1</v>
      </c>
      <c r="O218" t="s">
        <v>580</v>
      </c>
      <c r="P218" t="s">
        <v>43</v>
      </c>
      <c r="Q218" t="s">
        <v>44</v>
      </c>
      <c r="R218" t="s">
        <v>52</v>
      </c>
      <c r="S218" t="s">
        <v>53</v>
      </c>
      <c r="T218" t="s">
        <v>118</v>
      </c>
      <c r="U218" t="s">
        <v>48</v>
      </c>
      <c r="V218">
        <v>0</v>
      </c>
      <c r="W218" t="s">
        <v>48</v>
      </c>
      <c r="X218" t="s">
        <v>48</v>
      </c>
      <c r="Y218">
        <v>0</v>
      </c>
      <c r="Z218">
        <v>48</v>
      </c>
      <c r="AA218">
        <v>0.5</v>
      </c>
      <c r="AB218">
        <v>0</v>
      </c>
      <c r="AC218">
        <v>0</v>
      </c>
      <c r="AD218">
        <v>0</v>
      </c>
      <c r="AE218">
        <v>1</v>
      </c>
      <c r="AF218">
        <v>6.0999999999999999E-2</v>
      </c>
      <c r="AG218">
        <v>7.0000000000000007E-2</v>
      </c>
      <c r="AH218">
        <v>0.23499999999999999</v>
      </c>
      <c r="AI218">
        <v>3.5009999999999999</v>
      </c>
      <c r="AJ218">
        <v>322.13099999999997</v>
      </c>
      <c r="AK218">
        <v>331.22</v>
      </c>
    </row>
    <row r="219" spans="1:37" x14ac:dyDescent="0.35">
      <c r="A219">
        <v>202</v>
      </c>
      <c r="B219">
        <v>202</v>
      </c>
      <c r="C219" t="s">
        <v>38</v>
      </c>
      <c r="D219">
        <v>2</v>
      </c>
      <c r="E219" t="s">
        <v>584</v>
      </c>
      <c r="F219">
        <v>1</v>
      </c>
      <c r="G219">
        <v>4</v>
      </c>
      <c r="H219">
        <v>1</v>
      </c>
      <c r="I219">
        <v>98</v>
      </c>
      <c r="J219">
        <v>66</v>
      </c>
      <c r="K219">
        <v>2</v>
      </c>
      <c r="L219" t="s">
        <v>229</v>
      </c>
      <c r="M219" t="s">
        <v>514</v>
      </c>
      <c r="N219">
        <v>5</v>
      </c>
      <c r="O219" t="s">
        <v>577</v>
      </c>
      <c r="P219" t="s">
        <v>202</v>
      </c>
      <c r="Q219" t="s">
        <v>203</v>
      </c>
      <c r="R219" t="s">
        <v>202</v>
      </c>
      <c r="S219" t="s">
        <v>81</v>
      </c>
      <c r="T219" t="s">
        <v>230</v>
      </c>
      <c r="U219" t="s">
        <v>48</v>
      </c>
      <c r="V219">
        <v>0</v>
      </c>
      <c r="W219" t="s">
        <v>48</v>
      </c>
      <c r="X219" t="s">
        <v>48</v>
      </c>
      <c r="Y219">
        <v>0</v>
      </c>
      <c r="Z219">
        <v>48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5.6000000000000001E-2</v>
      </c>
      <c r="AG219">
        <v>6.0999999999999999E-2</v>
      </c>
      <c r="AH219">
        <v>0.223</v>
      </c>
      <c r="AI219">
        <v>3.0009999999999999</v>
      </c>
      <c r="AJ219">
        <v>325.13200000000001</v>
      </c>
      <c r="AK219">
        <v>334.221</v>
      </c>
    </row>
    <row r="220" spans="1:37" x14ac:dyDescent="0.35">
      <c r="A220">
        <v>202</v>
      </c>
      <c r="B220">
        <v>202</v>
      </c>
      <c r="C220" t="s">
        <v>38</v>
      </c>
      <c r="D220">
        <v>2</v>
      </c>
      <c r="E220" t="s">
        <v>584</v>
      </c>
      <c r="F220">
        <v>1</v>
      </c>
      <c r="G220">
        <v>4</v>
      </c>
      <c r="H220">
        <v>1</v>
      </c>
      <c r="I220">
        <v>99</v>
      </c>
      <c r="J220">
        <v>0</v>
      </c>
      <c r="K220">
        <v>1</v>
      </c>
      <c r="L220" t="s">
        <v>48</v>
      </c>
      <c r="M220" t="s">
        <v>465</v>
      </c>
      <c r="N220">
        <v>7</v>
      </c>
      <c r="O220" t="s">
        <v>413</v>
      </c>
      <c r="P220" t="s">
        <v>48</v>
      </c>
      <c r="Q220" t="s">
        <v>48</v>
      </c>
      <c r="R220" t="s">
        <v>48</v>
      </c>
      <c r="S220" t="s">
        <v>48</v>
      </c>
      <c r="T220" t="s">
        <v>48</v>
      </c>
      <c r="U220" t="s">
        <v>48</v>
      </c>
      <c r="V220">
        <v>0</v>
      </c>
      <c r="W220" t="s">
        <v>48</v>
      </c>
      <c r="X220" t="s">
        <v>48</v>
      </c>
      <c r="Y220">
        <v>0</v>
      </c>
      <c r="Z220">
        <v>48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6.6000000000000003E-2</v>
      </c>
      <c r="AG220">
        <v>7.0999999999999994E-2</v>
      </c>
      <c r="AH220">
        <v>0.222</v>
      </c>
      <c r="AI220">
        <v>3.0009999999999999</v>
      </c>
      <c r="AJ220">
        <v>328.13200000000001</v>
      </c>
      <c r="AK220">
        <v>337.22199999999998</v>
      </c>
    </row>
    <row r="221" spans="1:37" x14ac:dyDescent="0.35">
      <c r="A221">
        <v>202</v>
      </c>
      <c r="B221">
        <v>202</v>
      </c>
      <c r="C221" t="s">
        <v>38</v>
      </c>
      <c r="D221">
        <v>2</v>
      </c>
      <c r="E221" t="s">
        <v>584</v>
      </c>
      <c r="F221">
        <v>1</v>
      </c>
      <c r="G221">
        <v>4</v>
      </c>
      <c r="H221">
        <v>1</v>
      </c>
      <c r="I221">
        <v>100</v>
      </c>
      <c r="J221">
        <v>0</v>
      </c>
      <c r="K221">
        <v>1</v>
      </c>
      <c r="L221" t="s">
        <v>48</v>
      </c>
      <c r="M221" t="s">
        <v>454</v>
      </c>
      <c r="N221">
        <v>7</v>
      </c>
      <c r="O221" t="s">
        <v>413</v>
      </c>
      <c r="P221" t="s">
        <v>48</v>
      </c>
      <c r="Q221" t="s">
        <v>48</v>
      </c>
      <c r="R221" t="s">
        <v>48</v>
      </c>
      <c r="S221" t="s">
        <v>48</v>
      </c>
      <c r="T221" t="s">
        <v>48</v>
      </c>
      <c r="U221" t="s">
        <v>48</v>
      </c>
      <c r="V221">
        <v>0</v>
      </c>
      <c r="W221" t="s">
        <v>48</v>
      </c>
      <c r="X221" t="s">
        <v>48</v>
      </c>
      <c r="Y221">
        <v>0</v>
      </c>
      <c r="Z221">
        <v>48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5.6000000000000001E-2</v>
      </c>
      <c r="AG221">
        <v>0.06</v>
      </c>
      <c r="AH221">
        <v>0.223</v>
      </c>
      <c r="AI221">
        <v>3.0009999999999999</v>
      </c>
      <c r="AJ221">
        <v>331.13299999999998</v>
      </c>
      <c r="AK221">
        <v>340.22300000000001</v>
      </c>
    </row>
    <row r="222" spans="1:37" x14ac:dyDescent="0.35">
      <c r="A222">
        <v>202</v>
      </c>
      <c r="B222">
        <v>202</v>
      </c>
      <c r="C222" t="s">
        <v>38</v>
      </c>
      <c r="D222">
        <v>2</v>
      </c>
      <c r="E222" t="s">
        <v>584</v>
      </c>
      <c r="F222">
        <v>1</v>
      </c>
      <c r="G222">
        <v>4</v>
      </c>
      <c r="H222">
        <v>1</v>
      </c>
      <c r="I222">
        <v>101</v>
      </c>
      <c r="J222">
        <v>33</v>
      </c>
      <c r="K222">
        <v>1</v>
      </c>
      <c r="L222" t="s">
        <v>258</v>
      </c>
      <c r="M222" t="s">
        <v>532</v>
      </c>
      <c r="N222">
        <v>6</v>
      </c>
      <c r="O222" t="s">
        <v>581</v>
      </c>
      <c r="P222" t="s">
        <v>202</v>
      </c>
      <c r="Q222" t="s">
        <v>209</v>
      </c>
      <c r="R222" t="s">
        <v>202</v>
      </c>
      <c r="S222" t="s">
        <v>46</v>
      </c>
      <c r="T222" t="s">
        <v>259</v>
      </c>
      <c r="U222" t="s">
        <v>48</v>
      </c>
      <c r="V222">
        <v>0</v>
      </c>
      <c r="W222" t="s">
        <v>48</v>
      </c>
      <c r="X222" t="s">
        <v>48</v>
      </c>
      <c r="Y222">
        <v>0</v>
      </c>
      <c r="Z222">
        <v>48</v>
      </c>
      <c r="AA222">
        <v>1</v>
      </c>
      <c r="AB222">
        <v>0</v>
      </c>
      <c r="AC222">
        <v>0</v>
      </c>
      <c r="AD222">
        <v>0</v>
      </c>
      <c r="AE222">
        <v>1</v>
      </c>
      <c r="AF222">
        <v>5.6000000000000001E-2</v>
      </c>
      <c r="AG222">
        <v>5.8999999999999997E-2</v>
      </c>
      <c r="AH222">
        <v>0.23200000000000001</v>
      </c>
      <c r="AI222">
        <v>4.0010000000000003</v>
      </c>
      <c r="AJ222">
        <v>335.13499999999999</v>
      </c>
      <c r="AK222">
        <v>344.22399999999999</v>
      </c>
    </row>
    <row r="223" spans="1:37" x14ac:dyDescent="0.35">
      <c r="A223">
        <v>202</v>
      </c>
      <c r="B223">
        <v>202</v>
      </c>
      <c r="C223" t="s">
        <v>38</v>
      </c>
      <c r="D223">
        <v>2</v>
      </c>
      <c r="E223" t="s">
        <v>584</v>
      </c>
      <c r="F223">
        <v>1</v>
      </c>
      <c r="G223">
        <v>4</v>
      </c>
      <c r="H223">
        <v>1</v>
      </c>
      <c r="I223">
        <v>102</v>
      </c>
      <c r="J223">
        <v>0</v>
      </c>
      <c r="K223">
        <v>1</v>
      </c>
      <c r="L223" t="s">
        <v>48</v>
      </c>
      <c r="M223" t="s">
        <v>48</v>
      </c>
      <c r="N223">
        <v>8</v>
      </c>
      <c r="O223" t="s">
        <v>416</v>
      </c>
      <c r="P223" t="s">
        <v>48</v>
      </c>
      <c r="Q223" t="s">
        <v>48</v>
      </c>
      <c r="R223" t="s">
        <v>48</v>
      </c>
      <c r="S223" t="s">
        <v>48</v>
      </c>
      <c r="T223" t="s">
        <v>48</v>
      </c>
      <c r="U223" t="s">
        <v>48</v>
      </c>
      <c r="V223">
        <v>0</v>
      </c>
      <c r="W223" t="s">
        <v>48</v>
      </c>
      <c r="X223" t="s">
        <v>48</v>
      </c>
      <c r="Y223">
        <v>0</v>
      </c>
      <c r="Z223">
        <v>48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5.0000000000000001E-3</v>
      </c>
      <c r="AG223">
        <v>5.0000000000000001E-3</v>
      </c>
      <c r="AH223">
        <v>0.217</v>
      </c>
      <c r="AI223">
        <v>3.0009999999999999</v>
      </c>
      <c r="AJ223">
        <v>338.13600000000002</v>
      </c>
      <c r="AK223">
        <v>347.22500000000002</v>
      </c>
    </row>
    <row r="224" spans="1:37" x14ac:dyDescent="0.35">
      <c r="A224">
        <v>202</v>
      </c>
      <c r="B224">
        <v>202</v>
      </c>
      <c r="C224" t="s">
        <v>38</v>
      </c>
      <c r="D224">
        <v>2</v>
      </c>
      <c r="E224" t="s">
        <v>584</v>
      </c>
      <c r="F224">
        <v>1</v>
      </c>
      <c r="G224">
        <v>4</v>
      </c>
      <c r="H224">
        <v>1</v>
      </c>
      <c r="I224">
        <v>103</v>
      </c>
      <c r="J224">
        <v>0</v>
      </c>
      <c r="K224">
        <v>1</v>
      </c>
      <c r="L224" t="s">
        <v>48</v>
      </c>
      <c r="M224" t="s">
        <v>48</v>
      </c>
      <c r="N224">
        <v>8</v>
      </c>
      <c r="O224" t="s">
        <v>416</v>
      </c>
      <c r="P224" t="s">
        <v>48</v>
      </c>
      <c r="Q224" t="s">
        <v>48</v>
      </c>
      <c r="R224" t="s">
        <v>48</v>
      </c>
      <c r="S224" t="s">
        <v>48</v>
      </c>
      <c r="T224" t="s">
        <v>48</v>
      </c>
      <c r="U224" t="s">
        <v>48</v>
      </c>
      <c r="V224">
        <v>0</v>
      </c>
      <c r="W224" t="s">
        <v>48</v>
      </c>
      <c r="X224" t="s">
        <v>48</v>
      </c>
      <c r="Y224">
        <v>0</v>
      </c>
      <c r="Z224">
        <v>48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6.6000000000000003E-2</v>
      </c>
      <c r="AG224">
        <v>6.4000000000000001E-2</v>
      </c>
      <c r="AH224">
        <v>0.217</v>
      </c>
      <c r="AI224">
        <v>3.0009999999999999</v>
      </c>
      <c r="AJ224">
        <v>341.13600000000002</v>
      </c>
      <c r="AK224">
        <v>350.226</v>
      </c>
    </row>
    <row r="225" spans="1:37" x14ac:dyDescent="0.35">
      <c r="A225">
        <v>202</v>
      </c>
      <c r="B225">
        <v>202</v>
      </c>
      <c r="C225" t="s">
        <v>38</v>
      </c>
      <c r="D225">
        <v>2</v>
      </c>
      <c r="E225" t="s">
        <v>584</v>
      </c>
      <c r="F225">
        <v>1</v>
      </c>
      <c r="G225">
        <v>4</v>
      </c>
      <c r="H225">
        <v>1</v>
      </c>
      <c r="I225">
        <v>104</v>
      </c>
      <c r="J225">
        <v>21</v>
      </c>
      <c r="K225">
        <v>1</v>
      </c>
      <c r="L225" t="s">
        <v>123</v>
      </c>
      <c r="M225" t="s">
        <v>494</v>
      </c>
      <c r="N225">
        <v>4</v>
      </c>
      <c r="O225" t="s">
        <v>582</v>
      </c>
      <c r="P225" t="s">
        <v>125</v>
      </c>
      <c r="Q225" t="s">
        <v>126</v>
      </c>
      <c r="R225" t="s">
        <v>127</v>
      </c>
      <c r="S225" t="s">
        <v>46</v>
      </c>
      <c r="T225" t="s">
        <v>128</v>
      </c>
      <c r="U225" t="s">
        <v>48</v>
      </c>
      <c r="V225">
        <v>0</v>
      </c>
      <c r="W225" t="s">
        <v>48</v>
      </c>
      <c r="X225" t="s">
        <v>48</v>
      </c>
      <c r="Y225">
        <v>0</v>
      </c>
      <c r="Z225">
        <v>48</v>
      </c>
      <c r="AA225">
        <v>1</v>
      </c>
      <c r="AB225">
        <v>0</v>
      </c>
      <c r="AC225">
        <v>0</v>
      </c>
      <c r="AD225">
        <v>0</v>
      </c>
      <c r="AE225">
        <v>1</v>
      </c>
      <c r="AF225">
        <v>5.6000000000000001E-2</v>
      </c>
      <c r="AG225">
        <v>6.0999999999999999E-2</v>
      </c>
      <c r="AH225">
        <v>0.22800000000000001</v>
      </c>
      <c r="AI225">
        <v>4.0010000000000003</v>
      </c>
      <c r="AJ225">
        <v>345.13799999999998</v>
      </c>
      <c r="AK225">
        <v>354.22699999999998</v>
      </c>
    </row>
    <row r="226" spans="1:37" x14ac:dyDescent="0.35">
      <c r="A226">
        <v>202</v>
      </c>
      <c r="B226">
        <v>202</v>
      </c>
      <c r="C226" t="s">
        <v>38</v>
      </c>
      <c r="D226">
        <v>2</v>
      </c>
      <c r="E226" t="s">
        <v>584</v>
      </c>
      <c r="F226">
        <v>1</v>
      </c>
      <c r="G226">
        <v>4</v>
      </c>
      <c r="H226">
        <v>1</v>
      </c>
      <c r="I226">
        <v>105</v>
      </c>
      <c r="J226">
        <v>17</v>
      </c>
      <c r="K226">
        <v>1</v>
      </c>
      <c r="L226" t="s">
        <v>152</v>
      </c>
      <c r="M226" t="s">
        <v>508</v>
      </c>
      <c r="N226">
        <v>4</v>
      </c>
      <c r="O226" t="s">
        <v>582</v>
      </c>
      <c r="P226" t="s">
        <v>153</v>
      </c>
      <c r="Q226" t="s">
        <v>154</v>
      </c>
      <c r="R226" t="s">
        <v>147</v>
      </c>
      <c r="S226" t="s">
        <v>63</v>
      </c>
      <c r="T226" t="s">
        <v>155</v>
      </c>
      <c r="U226" t="s">
        <v>48</v>
      </c>
      <c r="V226">
        <v>0</v>
      </c>
      <c r="W226" t="s">
        <v>48</v>
      </c>
      <c r="X226" t="s">
        <v>48</v>
      </c>
      <c r="Y226">
        <v>0</v>
      </c>
      <c r="Z226">
        <v>48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4.5999999999999999E-2</v>
      </c>
      <c r="AG226">
        <v>0.05</v>
      </c>
      <c r="AH226">
        <v>0.23799999999999999</v>
      </c>
      <c r="AI226">
        <v>4.0010000000000003</v>
      </c>
      <c r="AJ226">
        <v>349.13900000000001</v>
      </c>
      <c r="AK226">
        <v>358.22800000000001</v>
      </c>
    </row>
    <row r="227" spans="1:37" x14ac:dyDescent="0.35">
      <c r="A227">
        <v>202</v>
      </c>
      <c r="B227">
        <v>202</v>
      </c>
      <c r="C227" t="s">
        <v>38</v>
      </c>
      <c r="D227">
        <v>2</v>
      </c>
      <c r="E227" t="s">
        <v>584</v>
      </c>
      <c r="F227">
        <v>1</v>
      </c>
      <c r="G227">
        <v>4</v>
      </c>
      <c r="H227">
        <v>1</v>
      </c>
      <c r="I227">
        <v>106</v>
      </c>
      <c r="J227">
        <v>0</v>
      </c>
      <c r="K227">
        <v>1</v>
      </c>
      <c r="L227" t="s">
        <v>48</v>
      </c>
      <c r="M227" t="s">
        <v>48</v>
      </c>
      <c r="N227">
        <v>8</v>
      </c>
      <c r="O227" t="s">
        <v>416</v>
      </c>
      <c r="P227" t="s">
        <v>48</v>
      </c>
      <c r="Q227" t="s">
        <v>48</v>
      </c>
      <c r="R227" t="s">
        <v>48</v>
      </c>
      <c r="S227" t="s">
        <v>48</v>
      </c>
      <c r="T227" t="s">
        <v>48</v>
      </c>
      <c r="U227" t="s">
        <v>48</v>
      </c>
      <c r="V227">
        <v>0</v>
      </c>
      <c r="W227" t="s">
        <v>48</v>
      </c>
      <c r="X227" t="s">
        <v>48</v>
      </c>
      <c r="Y227">
        <v>0</v>
      </c>
      <c r="Z227">
        <v>48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3.2000000000000001E-2</v>
      </c>
      <c r="AG227">
        <v>0.04</v>
      </c>
      <c r="AH227">
        <v>0.217</v>
      </c>
      <c r="AI227">
        <v>3.0009999999999999</v>
      </c>
      <c r="AJ227">
        <v>352.14</v>
      </c>
      <c r="AK227">
        <v>361.22899999999998</v>
      </c>
    </row>
    <row r="228" spans="1:37" x14ac:dyDescent="0.35">
      <c r="A228">
        <v>202</v>
      </c>
      <c r="B228">
        <v>202</v>
      </c>
      <c r="C228" t="s">
        <v>38</v>
      </c>
      <c r="D228">
        <v>2</v>
      </c>
      <c r="E228" t="s">
        <v>584</v>
      </c>
      <c r="F228">
        <v>1</v>
      </c>
      <c r="G228">
        <v>4</v>
      </c>
      <c r="H228">
        <v>1</v>
      </c>
      <c r="I228">
        <v>107</v>
      </c>
      <c r="J228">
        <v>0</v>
      </c>
      <c r="K228">
        <v>1</v>
      </c>
      <c r="L228" t="s">
        <v>48</v>
      </c>
      <c r="M228" t="s">
        <v>48</v>
      </c>
      <c r="N228">
        <v>8</v>
      </c>
      <c r="O228" t="s">
        <v>416</v>
      </c>
      <c r="P228" t="s">
        <v>48</v>
      </c>
      <c r="Q228" t="s">
        <v>48</v>
      </c>
      <c r="R228" t="s">
        <v>48</v>
      </c>
      <c r="S228" t="s">
        <v>48</v>
      </c>
      <c r="T228" t="s">
        <v>48</v>
      </c>
      <c r="U228" t="s">
        <v>48</v>
      </c>
      <c r="V228">
        <v>0</v>
      </c>
      <c r="W228" t="s">
        <v>48</v>
      </c>
      <c r="X228" t="s">
        <v>48</v>
      </c>
      <c r="Y228">
        <v>0</v>
      </c>
      <c r="Z228">
        <v>48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2.1000000000000001E-2</v>
      </c>
      <c r="AG228">
        <v>2.8000000000000001E-2</v>
      </c>
      <c r="AH228">
        <v>0.216</v>
      </c>
      <c r="AI228">
        <v>3.0009999999999999</v>
      </c>
      <c r="AJ228">
        <v>355.14100000000002</v>
      </c>
      <c r="AK228">
        <v>364.23</v>
      </c>
    </row>
    <row r="229" spans="1:37" x14ac:dyDescent="0.35">
      <c r="A229">
        <v>202</v>
      </c>
      <c r="B229">
        <v>202</v>
      </c>
      <c r="C229" t="s">
        <v>38</v>
      </c>
      <c r="D229">
        <v>2</v>
      </c>
      <c r="E229" t="s">
        <v>584</v>
      </c>
      <c r="F229">
        <v>1</v>
      </c>
      <c r="G229">
        <v>4</v>
      </c>
      <c r="H229">
        <v>1</v>
      </c>
      <c r="I229">
        <v>108</v>
      </c>
      <c r="J229">
        <v>51</v>
      </c>
      <c r="K229">
        <v>2</v>
      </c>
      <c r="L229" t="s">
        <v>194</v>
      </c>
      <c r="M229" t="s">
        <v>522</v>
      </c>
      <c r="N229">
        <v>3</v>
      </c>
      <c r="O229" t="s">
        <v>583</v>
      </c>
      <c r="P229" t="s">
        <v>167</v>
      </c>
      <c r="Q229" t="s">
        <v>168</v>
      </c>
      <c r="R229" t="s">
        <v>127</v>
      </c>
      <c r="S229" t="s">
        <v>46</v>
      </c>
      <c r="T229" t="s">
        <v>195</v>
      </c>
      <c r="U229" t="s">
        <v>48</v>
      </c>
      <c r="V229">
        <v>0</v>
      </c>
      <c r="W229" t="s">
        <v>48</v>
      </c>
      <c r="X229" t="s">
        <v>48</v>
      </c>
      <c r="Y229">
        <v>0</v>
      </c>
      <c r="Z229">
        <v>48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0.218</v>
      </c>
      <c r="AG229">
        <v>0.21099999999999999</v>
      </c>
      <c r="AH229">
        <v>0.223</v>
      </c>
      <c r="AI229">
        <v>3.0009999999999999</v>
      </c>
      <c r="AJ229">
        <v>358.142</v>
      </c>
      <c r="AK229">
        <v>367.23099999999999</v>
      </c>
    </row>
    <row r="230" spans="1:37" x14ac:dyDescent="0.35">
      <c r="A230">
        <v>202</v>
      </c>
      <c r="B230">
        <v>202</v>
      </c>
      <c r="C230" t="s">
        <v>38</v>
      </c>
      <c r="D230">
        <v>2</v>
      </c>
      <c r="E230" t="s">
        <v>584</v>
      </c>
      <c r="F230">
        <v>1</v>
      </c>
      <c r="G230">
        <v>4</v>
      </c>
      <c r="H230">
        <v>1</v>
      </c>
      <c r="I230">
        <v>109</v>
      </c>
      <c r="J230">
        <v>0</v>
      </c>
      <c r="K230">
        <v>1</v>
      </c>
      <c r="L230" t="s">
        <v>48</v>
      </c>
      <c r="M230" t="s">
        <v>48</v>
      </c>
      <c r="N230">
        <v>8</v>
      </c>
      <c r="O230" t="s">
        <v>416</v>
      </c>
      <c r="P230" t="s">
        <v>48</v>
      </c>
      <c r="Q230" t="s">
        <v>48</v>
      </c>
      <c r="R230" t="s">
        <v>48</v>
      </c>
      <c r="S230" t="s">
        <v>48</v>
      </c>
      <c r="T230" t="s">
        <v>48</v>
      </c>
      <c r="U230" t="s">
        <v>48</v>
      </c>
      <c r="V230">
        <v>0</v>
      </c>
      <c r="W230" t="s">
        <v>48</v>
      </c>
      <c r="X230" t="s">
        <v>48</v>
      </c>
      <c r="Y230">
        <v>0</v>
      </c>
      <c r="Z230">
        <v>48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5.6000000000000001E-2</v>
      </c>
      <c r="AG230">
        <v>5.6000000000000001E-2</v>
      </c>
      <c r="AH230">
        <v>0.217</v>
      </c>
      <c r="AI230">
        <v>3.0009999999999999</v>
      </c>
      <c r="AJ230">
        <v>361.142</v>
      </c>
      <c r="AK230">
        <v>370.23200000000003</v>
      </c>
    </row>
    <row r="231" spans="1:37" x14ac:dyDescent="0.35">
      <c r="A231">
        <v>202</v>
      </c>
      <c r="B231">
        <v>202</v>
      </c>
      <c r="C231" t="s">
        <v>38</v>
      </c>
      <c r="D231">
        <v>2</v>
      </c>
      <c r="E231" t="s">
        <v>584</v>
      </c>
      <c r="F231">
        <v>1</v>
      </c>
      <c r="G231">
        <v>4</v>
      </c>
      <c r="H231">
        <v>1</v>
      </c>
      <c r="I231">
        <v>110</v>
      </c>
      <c r="J231">
        <v>0</v>
      </c>
      <c r="K231">
        <v>1</v>
      </c>
      <c r="L231" t="s">
        <v>48</v>
      </c>
      <c r="M231" t="s">
        <v>48</v>
      </c>
      <c r="N231">
        <v>8</v>
      </c>
      <c r="O231" t="s">
        <v>416</v>
      </c>
      <c r="P231" t="s">
        <v>48</v>
      </c>
      <c r="Q231" t="s">
        <v>48</v>
      </c>
      <c r="R231" t="s">
        <v>48</v>
      </c>
      <c r="S231" t="s">
        <v>48</v>
      </c>
      <c r="T231" t="s">
        <v>48</v>
      </c>
      <c r="U231" t="s">
        <v>48</v>
      </c>
      <c r="V231">
        <v>0</v>
      </c>
      <c r="W231" t="s">
        <v>48</v>
      </c>
      <c r="X231" t="s">
        <v>48</v>
      </c>
      <c r="Y231">
        <v>0</v>
      </c>
      <c r="Z231">
        <v>48</v>
      </c>
      <c r="AA231">
        <v>0.5</v>
      </c>
      <c r="AB231">
        <v>0</v>
      </c>
      <c r="AC231">
        <v>0</v>
      </c>
      <c r="AD231">
        <v>0</v>
      </c>
      <c r="AE231">
        <v>1</v>
      </c>
      <c r="AF231">
        <v>6.6000000000000003E-2</v>
      </c>
      <c r="AG231">
        <v>6.6000000000000003E-2</v>
      </c>
      <c r="AH231">
        <v>0.217</v>
      </c>
      <c r="AI231">
        <v>3.5009999999999999</v>
      </c>
      <c r="AJ231">
        <v>364.64400000000001</v>
      </c>
      <c r="AK231">
        <v>373.733</v>
      </c>
    </row>
    <row r="232" spans="1:37" x14ac:dyDescent="0.35">
      <c r="A232">
        <v>202</v>
      </c>
      <c r="B232">
        <v>202</v>
      </c>
      <c r="C232" t="s">
        <v>38</v>
      </c>
      <c r="D232">
        <v>2</v>
      </c>
      <c r="E232" t="s">
        <v>584</v>
      </c>
      <c r="F232">
        <v>1</v>
      </c>
      <c r="G232">
        <v>4</v>
      </c>
      <c r="H232">
        <v>1</v>
      </c>
      <c r="I232">
        <v>111</v>
      </c>
      <c r="J232">
        <v>39</v>
      </c>
      <c r="K232">
        <v>2</v>
      </c>
      <c r="L232" t="s">
        <v>73</v>
      </c>
      <c r="M232" t="s">
        <v>545</v>
      </c>
      <c r="N232">
        <v>1</v>
      </c>
      <c r="O232" t="s">
        <v>580</v>
      </c>
      <c r="P232" t="s">
        <v>74</v>
      </c>
      <c r="Q232" t="s">
        <v>75</v>
      </c>
      <c r="R232" t="s">
        <v>45</v>
      </c>
      <c r="S232" t="s">
        <v>46</v>
      </c>
      <c r="T232" t="s">
        <v>76</v>
      </c>
      <c r="U232" t="s">
        <v>48</v>
      </c>
      <c r="V232">
        <v>0</v>
      </c>
      <c r="W232" t="s">
        <v>48</v>
      </c>
      <c r="X232" t="s">
        <v>48</v>
      </c>
      <c r="Y232">
        <v>0</v>
      </c>
      <c r="Z232">
        <v>48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5.0999999999999997E-2</v>
      </c>
      <c r="AG232">
        <v>0.06</v>
      </c>
      <c r="AH232">
        <v>0.23100000000000001</v>
      </c>
      <c r="AI232">
        <v>3.0009999999999999</v>
      </c>
      <c r="AJ232">
        <v>367.64400000000001</v>
      </c>
      <c r="AK232">
        <v>376.73399999999998</v>
      </c>
    </row>
    <row r="233" spans="1:37" x14ac:dyDescent="0.35">
      <c r="A233">
        <v>202</v>
      </c>
      <c r="B233">
        <v>202</v>
      </c>
      <c r="C233" t="s">
        <v>38</v>
      </c>
      <c r="D233">
        <v>2</v>
      </c>
      <c r="E233" t="s">
        <v>584</v>
      </c>
      <c r="F233">
        <v>1</v>
      </c>
      <c r="G233">
        <v>4</v>
      </c>
      <c r="H233">
        <v>1</v>
      </c>
      <c r="I233">
        <v>112</v>
      </c>
      <c r="J233">
        <v>60</v>
      </c>
      <c r="K233">
        <v>2</v>
      </c>
      <c r="L233" t="s">
        <v>196</v>
      </c>
      <c r="M233" t="s">
        <v>539</v>
      </c>
      <c r="N233">
        <v>4</v>
      </c>
      <c r="O233" t="s">
        <v>582</v>
      </c>
      <c r="P233" t="s">
        <v>185</v>
      </c>
      <c r="Q233" t="s">
        <v>186</v>
      </c>
      <c r="R233" t="s">
        <v>150</v>
      </c>
      <c r="S233" t="s">
        <v>53</v>
      </c>
      <c r="T233" t="s">
        <v>197</v>
      </c>
      <c r="U233" t="s">
        <v>48</v>
      </c>
      <c r="V233">
        <v>0</v>
      </c>
      <c r="W233" t="s">
        <v>48</v>
      </c>
      <c r="X233" t="s">
        <v>48</v>
      </c>
      <c r="Y233">
        <v>0</v>
      </c>
      <c r="Z233">
        <v>48</v>
      </c>
      <c r="AA233">
        <v>1</v>
      </c>
      <c r="AB233">
        <v>0</v>
      </c>
      <c r="AC233">
        <v>0</v>
      </c>
      <c r="AD233">
        <v>0</v>
      </c>
      <c r="AE233">
        <v>1</v>
      </c>
      <c r="AF233">
        <v>4.1000000000000002E-2</v>
      </c>
      <c r="AG233">
        <v>5.1999999999999998E-2</v>
      </c>
      <c r="AH233">
        <v>0.22900000000000001</v>
      </c>
      <c r="AI233">
        <v>4.0010000000000003</v>
      </c>
      <c r="AJ233">
        <v>371.64600000000002</v>
      </c>
      <c r="AK233">
        <v>380.73500000000001</v>
      </c>
    </row>
    <row r="234" spans="1:37" x14ac:dyDescent="0.35">
      <c r="A234">
        <v>202</v>
      </c>
      <c r="B234">
        <v>202</v>
      </c>
      <c r="C234" t="s">
        <v>38</v>
      </c>
      <c r="D234">
        <v>2</v>
      </c>
      <c r="E234" t="s">
        <v>584</v>
      </c>
      <c r="F234">
        <v>1</v>
      </c>
      <c r="G234">
        <v>4</v>
      </c>
      <c r="H234">
        <v>1</v>
      </c>
      <c r="I234">
        <v>113</v>
      </c>
      <c r="J234">
        <v>0</v>
      </c>
      <c r="K234">
        <v>1</v>
      </c>
      <c r="L234" t="s">
        <v>48</v>
      </c>
      <c r="M234" t="s">
        <v>423</v>
      </c>
      <c r="N234">
        <v>7</v>
      </c>
      <c r="O234" t="s">
        <v>413</v>
      </c>
      <c r="P234" t="s">
        <v>48</v>
      </c>
      <c r="Q234" t="s">
        <v>48</v>
      </c>
      <c r="R234" t="s">
        <v>48</v>
      </c>
      <c r="S234" t="s">
        <v>48</v>
      </c>
      <c r="T234" t="s">
        <v>48</v>
      </c>
      <c r="U234" t="s">
        <v>48</v>
      </c>
      <c r="V234">
        <v>0</v>
      </c>
      <c r="W234" t="s">
        <v>48</v>
      </c>
      <c r="X234" t="s">
        <v>48</v>
      </c>
      <c r="Y234">
        <v>0</v>
      </c>
      <c r="Z234">
        <v>48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6.0000000000000001E-3</v>
      </c>
      <c r="AG234">
        <v>1.0999999999999999E-2</v>
      </c>
      <c r="AH234">
        <v>0.22800000000000001</v>
      </c>
      <c r="AI234">
        <v>3.0009999999999999</v>
      </c>
      <c r="AJ234">
        <v>374.64699999999999</v>
      </c>
      <c r="AK234">
        <v>383.73599999999999</v>
      </c>
    </row>
    <row r="235" spans="1:37" x14ac:dyDescent="0.35">
      <c r="A235">
        <v>202</v>
      </c>
      <c r="B235">
        <v>202</v>
      </c>
      <c r="C235" t="s">
        <v>38</v>
      </c>
      <c r="D235">
        <v>2</v>
      </c>
      <c r="E235" t="s">
        <v>584</v>
      </c>
      <c r="F235">
        <v>1</v>
      </c>
      <c r="G235">
        <v>4</v>
      </c>
      <c r="H235">
        <v>1</v>
      </c>
      <c r="I235">
        <v>114</v>
      </c>
      <c r="J235">
        <v>19</v>
      </c>
      <c r="K235">
        <v>1</v>
      </c>
      <c r="L235" t="s">
        <v>134</v>
      </c>
      <c r="M235" t="s">
        <v>498</v>
      </c>
      <c r="N235">
        <v>4</v>
      </c>
      <c r="O235" t="s">
        <v>582</v>
      </c>
      <c r="P235" t="s">
        <v>135</v>
      </c>
      <c r="Q235" t="s">
        <v>136</v>
      </c>
      <c r="R235" t="s">
        <v>127</v>
      </c>
      <c r="S235" t="s">
        <v>46</v>
      </c>
      <c r="T235" t="s">
        <v>137</v>
      </c>
      <c r="U235" t="s">
        <v>48</v>
      </c>
      <c r="V235">
        <v>0</v>
      </c>
      <c r="W235" t="s">
        <v>48</v>
      </c>
      <c r="X235" t="s">
        <v>48</v>
      </c>
      <c r="Y235">
        <v>0</v>
      </c>
      <c r="Z235">
        <v>48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4.1000000000000002E-2</v>
      </c>
      <c r="AG235">
        <v>5.1999999999999998E-2</v>
      </c>
      <c r="AH235">
        <v>0.23699999999999999</v>
      </c>
      <c r="AI235">
        <v>3.0009999999999999</v>
      </c>
      <c r="AJ235">
        <v>377.64699999999999</v>
      </c>
      <c r="AK235">
        <v>386.73700000000002</v>
      </c>
    </row>
    <row r="236" spans="1:37" x14ac:dyDescent="0.35">
      <c r="A236">
        <v>202</v>
      </c>
      <c r="B236">
        <v>202</v>
      </c>
      <c r="C236" t="s">
        <v>38</v>
      </c>
      <c r="D236">
        <v>2</v>
      </c>
      <c r="E236" t="s">
        <v>584</v>
      </c>
      <c r="F236">
        <v>1</v>
      </c>
      <c r="G236">
        <v>4</v>
      </c>
      <c r="H236">
        <v>1</v>
      </c>
      <c r="I236">
        <v>115</v>
      </c>
      <c r="J236">
        <v>0</v>
      </c>
      <c r="K236">
        <v>1</v>
      </c>
      <c r="L236" t="s">
        <v>48</v>
      </c>
      <c r="M236" t="s">
        <v>414</v>
      </c>
      <c r="N236">
        <v>7</v>
      </c>
      <c r="O236" t="s">
        <v>413</v>
      </c>
      <c r="P236" t="s">
        <v>48</v>
      </c>
      <c r="Q236" t="s">
        <v>48</v>
      </c>
      <c r="R236" t="s">
        <v>48</v>
      </c>
      <c r="S236" t="s">
        <v>48</v>
      </c>
      <c r="T236" t="s">
        <v>48</v>
      </c>
      <c r="U236" t="s">
        <v>48</v>
      </c>
      <c r="V236">
        <v>0</v>
      </c>
      <c r="W236" t="s">
        <v>48</v>
      </c>
      <c r="X236" t="s">
        <v>48</v>
      </c>
      <c r="Y236">
        <v>0</v>
      </c>
      <c r="Z236">
        <v>48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5.0999999999999997E-2</v>
      </c>
      <c r="AG236">
        <v>5.1999999999999998E-2</v>
      </c>
      <c r="AH236">
        <v>0.22600000000000001</v>
      </c>
      <c r="AI236">
        <v>3.0009999999999999</v>
      </c>
      <c r="AJ236">
        <v>380.64800000000002</v>
      </c>
      <c r="AK236">
        <v>389.738</v>
      </c>
    </row>
    <row r="237" spans="1:37" x14ac:dyDescent="0.35">
      <c r="A237">
        <v>202</v>
      </c>
      <c r="B237">
        <v>202</v>
      </c>
      <c r="C237" t="s">
        <v>38</v>
      </c>
      <c r="D237">
        <v>2</v>
      </c>
      <c r="E237" t="s">
        <v>584</v>
      </c>
      <c r="F237">
        <v>1</v>
      </c>
      <c r="G237">
        <v>4</v>
      </c>
      <c r="H237">
        <v>1</v>
      </c>
      <c r="I237">
        <v>116</v>
      </c>
      <c r="J237">
        <v>70</v>
      </c>
      <c r="K237">
        <v>2</v>
      </c>
      <c r="L237" t="s">
        <v>217</v>
      </c>
      <c r="M237" t="s">
        <v>538</v>
      </c>
      <c r="N237">
        <v>6</v>
      </c>
      <c r="O237" t="s">
        <v>581</v>
      </c>
      <c r="P237" t="s">
        <v>202</v>
      </c>
      <c r="Q237" t="s">
        <v>218</v>
      </c>
      <c r="R237" t="s">
        <v>202</v>
      </c>
      <c r="S237" t="s">
        <v>53</v>
      </c>
      <c r="T237" t="s">
        <v>219</v>
      </c>
      <c r="U237" t="s">
        <v>48</v>
      </c>
      <c r="V237">
        <v>0</v>
      </c>
      <c r="W237" t="s">
        <v>48</v>
      </c>
      <c r="X237" t="s">
        <v>48</v>
      </c>
      <c r="Y237">
        <v>0</v>
      </c>
      <c r="Z237">
        <v>48</v>
      </c>
      <c r="AA237">
        <v>1</v>
      </c>
      <c r="AB237">
        <v>0</v>
      </c>
      <c r="AC237">
        <v>0</v>
      </c>
      <c r="AD237">
        <v>0</v>
      </c>
      <c r="AE237">
        <v>1</v>
      </c>
      <c r="AF237">
        <v>1.6E-2</v>
      </c>
      <c r="AG237">
        <v>1.0999999999999999E-2</v>
      </c>
      <c r="AH237">
        <v>0.23499999999999999</v>
      </c>
      <c r="AI237">
        <v>4.0010000000000003</v>
      </c>
      <c r="AJ237">
        <v>384.65</v>
      </c>
      <c r="AK237">
        <v>393.73899999999998</v>
      </c>
    </row>
    <row r="238" spans="1:37" x14ac:dyDescent="0.35">
      <c r="A238">
        <v>202</v>
      </c>
      <c r="B238">
        <v>202</v>
      </c>
      <c r="C238" t="s">
        <v>38</v>
      </c>
      <c r="D238">
        <v>2</v>
      </c>
      <c r="E238" t="s">
        <v>584</v>
      </c>
      <c r="F238">
        <v>1</v>
      </c>
      <c r="G238">
        <v>4</v>
      </c>
      <c r="H238">
        <v>1</v>
      </c>
      <c r="I238">
        <v>117</v>
      </c>
      <c r="J238">
        <v>6</v>
      </c>
      <c r="K238">
        <v>1</v>
      </c>
      <c r="L238" t="s">
        <v>89</v>
      </c>
      <c r="M238" t="s">
        <v>533</v>
      </c>
      <c r="N238">
        <v>1</v>
      </c>
      <c r="O238" t="s">
        <v>580</v>
      </c>
      <c r="P238" t="s">
        <v>60</v>
      </c>
      <c r="Q238" t="s">
        <v>61</v>
      </c>
      <c r="R238" t="s">
        <v>52</v>
      </c>
      <c r="S238" t="s">
        <v>53</v>
      </c>
      <c r="T238" t="s">
        <v>90</v>
      </c>
      <c r="U238" t="s">
        <v>48</v>
      </c>
      <c r="V238">
        <v>0</v>
      </c>
      <c r="W238" t="s">
        <v>48</v>
      </c>
      <c r="X238" t="s">
        <v>48</v>
      </c>
      <c r="Y238">
        <v>0</v>
      </c>
      <c r="Z238">
        <v>48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4.1000000000000002E-2</v>
      </c>
      <c r="AG238">
        <v>5.1999999999999998E-2</v>
      </c>
      <c r="AH238">
        <v>0.23400000000000001</v>
      </c>
      <c r="AI238">
        <v>3.0009999999999999</v>
      </c>
      <c r="AJ238">
        <v>387.65100000000001</v>
      </c>
      <c r="AK238">
        <v>396.74</v>
      </c>
    </row>
    <row r="239" spans="1:37" x14ac:dyDescent="0.35">
      <c r="A239">
        <v>202</v>
      </c>
      <c r="B239">
        <v>202</v>
      </c>
      <c r="C239" t="s">
        <v>38</v>
      </c>
      <c r="D239">
        <v>2</v>
      </c>
      <c r="E239" t="s">
        <v>584</v>
      </c>
      <c r="F239">
        <v>1</v>
      </c>
      <c r="G239">
        <v>4</v>
      </c>
      <c r="H239">
        <v>1</v>
      </c>
      <c r="I239">
        <v>118</v>
      </c>
      <c r="J239">
        <v>38</v>
      </c>
      <c r="K239">
        <v>2</v>
      </c>
      <c r="L239" t="s">
        <v>65</v>
      </c>
      <c r="M239" t="s">
        <v>482</v>
      </c>
      <c r="N239">
        <v>2</v>
      </c>
      <c r="O239" t="s">
        <v>579</v>
      </c>
      <c r="P239" t="s">
        <v>66</v>
      </c>
      <c r="Q239" t="s">
        <v>67</v>
      </c>
      <c r="R239" t="s">
        <v>62</v>
      </c>
      <c r="S239" t="s">
        <v>63</v>
      </c>
      <c r="T239" t="s">
        <v>68</v>
      </c>
      <c r="U239" t="s">
        <v>48</v>
      </c>
      <c r="V239">
        <v>0</v>
      </c>
      <c r="W239" t="s">
        <v>48</v>
      </c>
      <c r="X239" t="s">
        <v>48</v>
      </c>
      <c r="Y239">
        <v>0</v>
      </c>
      <c r="Z239">
        <v>48</v>
      </c>
      <c r="AA239">
        <v>1</v>
      </c>
      <c r="AB239">
        <v>0</v>
      </c>
      <c r="AC239">
        <v>0</v>
      </c>
      <c r="AD239">
        <v>0</v>
      </c>
      <c r="AE239">
        <v>1</v>
      </c>
      <c r="AF239">
        <v>0.03</v>
      </c>
      <c r="AG239">
        <v>4.1000000000000002E-2</v>
      </c>
      <c r="AH239">
        <v>0.23300000000000001</v>
      </c>
      <c r="AI239">
        <v>4.0010000000000003</v>
      </c>
      <c r="AJ239">
        <v>391.65199999999999</v>
      </c>
      <c r="AK239">
        <v>400.74099999999999</v>
      </c>
    </row>
    <row r="240" spans="1:37" x14ac:dyDescent="0.35">
      <c r="A240">
        <v>202</v>
      </c>
      <c r="B240">
        <v>202</v>
      </c>
      <c r="C240" t="s">
        <v>38</v>
      </c>
      <c r="D240">
        <v>2</v>
      </c>
      <c r="E240" t="s">
        <v>584</v>
      </c>
      <c r="F240">
        <v>1</v>
      </c>
      <c r="G240">
        <v>4</v>
      </c>
      <c r="H240">
        <v>1</v>
      </c>
      <c r="I240">
        <v>119</v>
      </c>
      <c r="J240">
        <v>0</v>
      </c>
      <c r="K240">
        <v>1</v>
      </c>
      <c r="L240" t="s">
        <v>48</v>
      </c>
      <c r="M240" t="s">
        <v>48</v>
      </c>
      <c r="N240">
        <v>8</v>
      </c>
      <c r="O240" t="s">
        <v>416</v>
      </c>
      <c r="P240" t="s">
        <v>48</v>
      </c>
      <c r="Q240" t="s">
        <v>48</v>
      </c>
      <c r="R240" t="s">
        <v>48</v>
      </c>
      <c r="S240" t="s">
        <v>48</v>
      </c>
      <c r="T240" t="s">
        <v>48</v>
      </c>
      <c r="U240" t="s">
        <v>48</v>
      </c>
      <c r="V240">
        <v>0</v>
      </c>
      <c r="W240" t="s">
        <v>48</v>
      </c>
      <c r="X240" t="s">
        <v>48</v>
      </c>
      <c r="Y240">
        <v>0</v>
      </c>
      <c r="Z240">
        <v>48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1.6E-2</v>
      </c>
      <c r="AG240">
        <v>1.9E-2</v>
      </c>
      <c r="AH240">
        <v>0.217</v>
      </c>
      <c r="AI240">
        <v>3.0009999999999999</v>
      </c>
      <c r="AJ240">
        <v>394.65300000000002</v>
      </c>
      <c r="AK240">
        <v>403.74200000000002</v>
      </c>
    </row>
    <row r="241" spans="1:37" x14ac:dyDescent="0.35">
      <c r="A241">
        <v>202</v>
      </c>
      <c r="B241">
        <v>202</v>
      </c>
      <c r="C241" t="s">
        <v>38</v>
      </c>
      <c r="D241">
        <v>2</v>
      </c>
      <c r="E241" t="s">
        <v>584</v>
      </c>
      <c r="F241">
        <v>1</v>
      </c>
      <c r="G241">
        <v>4</v>
      </c>
      <c r="H241">
        <v>1</v>
      </c>
      <c r="I241">
        <v>120</v>
      </c>
      <c r="J241">
        <v>35</v>
      </c>
      <c r="K241">
        <v>1</v>
      </c>
      <c r="L241" t="s">
        <v>260</v>
      </c>
      <c r="M241" t="s">
        <v>491</v>
      </c>
      <c r="N241">
        <v>5</v>
      </c>
      <c r="O241" t="s">
        <v>577</v>
      </c>
      <c r="P241" t="s">
        <v>202</v>
      </c>
      <c r="Q241" t="s">
        <v>232</v>
      </c>
      <c r="R241" t="s">
        <v>202</v>
      </c>
      <c r="S241" t="s">
        <v>81</v>
      </c>
      <c r="T241" t="s">
        <v>261</v>
      </c>
      <c r="U241" t="s">
        <v>48</v>
      </c>
      <c r="V241">
        <v>0</v>
      </c>
      <c r="W241" t="s">
        <v>48</v>
      </c>
      <c r="X241" t="s">
        <v>48</v>
      </c>
      <c r="Y241">
        <v>0</v>
      </c>
      <c r="Z241">
        <v>48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1.6E-2</v>
      </c>
      <c r="AG241">
        <v>1.2999999999999999E-2</v>
      </c>
      <c r="AH241">
        <v>0.23100000000000001</v>
      </c>
      <c r="AI241">
        <v>3.0009999999999999</v>
      </c>
      <c r="AJ241">
        <v>397.654</v>
      </c>
      <c r="AK241">
        <v>406.74299999999999</v>
      </c>
    </row>
    <row r="242" spans="1:37" x14ac:dyDescent="0.35">
      <c r="A242">
        <v>202</v>
      </c>
      <c r="B242">
        <v>202</v>
      </c>
      <c r="C242" t="s">
        <v>38</v>
      </c>
      <c r="D242">
        <v>2</v>
      </c>
      <c r="E242" t="s">
        <v>578</v>
      </c>
      <c r="F242">
        <v>1</v>
      </c>
      <c r="G242">
        <v>7</v>
      </c>
      <c r="H242">
        <v>1</v>
      </c>
      <c r="I242">
        <v>1</v>
      </c>
      <c r="J242">
        <v>18</v>
      </c>
      <c r="K242">
        <v>1</v>
      </c>
      <c r="L242" t="s">
        <v>308</v>
      </c>
      <c r="M242" t="s">
        <v>451</v>
      </c>
      <c r="N242">
        <v>3</v>
      </c>
      <c r="O242" t="s">
        <v>583</v>
      </c>
      <c r="P242" t="s">
        <v>153</v>
      </c>
      <c r="Q242" t="s">
        <v>154</v>
      </c>
      <c r="R242" t="s">
        <v>132</v>
      </c>
      <c r="S242" t="s">
        <v>81</v>
      </c>
      <c r="T242" t="s">
        <v>309</v>
      </c>
      <c r="U242" t="s">
        <v>48</v>
      </c>
      <c r="V242">
        <v>0</v>
      </c>
      <c r="W242" t="s">
        <v>48</v>
      </c>
      <c r="X242" t="s">
        <v>48</v>
      </c>
      <c r="Y242">
        <v>0</v>
      </c>
      <c r="Z242">
        <v>48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0.03</v>
      </c>
      <c r="AG242">
        <v>3.2000000000000001E-2</v>
      </c>
      <c r="AH242">
        <v>0.255</v>
      </c>
      <c r="AI242">
        <v>3.0009999999999999</v>
      </c>
      <c r="AJ242">
        <v>3.0009999999999999</v>
      </c>
      <c r="AK242">
        <v>12.045</v>
      </c>
    </row>
    <row r="243" spans="1:37" x14ac:dyDescent="0.35">
      <c r="A243">
        <v>202</v>
      </c>
      <c r="B243">
        <v>202</v>
      </c>
      <c r="C243" t="s">
        <v>38</v>
      </c>
      <c r="D243">
        <v>2</v>
      </c>
      <c r="E243" t="s">
        <v>578</v>
      </c>
      <c r="F243">
        <v>1</v>
      </c>
      <c r="G243">
        <v>7</v>
      </c>
      <c r="H243">
        <v>1</v>
      </c>
      <c r="I243">
        <v>2</v>
      </c>
      <c r="J243">
        <v>36</v>
      </c>
      <c r="K243">
        <v>1</v>
      </c>
      <c r="L243" t="s">
        <v>320</v>
      </c>
      <c r="M243" t="s">
        <v>448</v>
      </c>
      <c r="N243">
        <v>5</v>
      </c>
      <c r="O243" t="s">
        <v>577</v>
      </c>
      <c r="P243" t="s">
        <v>202</v>
      </c>
      <c r="Q243" t="s">
        <v>232</v>
      </c>
      <c r="R243" t="s">
        <v>202</v>
      </c>
      <c r="S243" t="s">
        <v>63</v>
      </c>
      <c r="T243" t="s">
        <v>321</v>
      </c>
      <c r="U243" t="s">
        <v>48</v>
      </c>
      <c r="V243">
        <v>0</v>
      </c>
      <c r="W243" t="s">
        <v>48</v>
      </c>
      <c r="X243" t="s">
        <v>48</v>
      </c>
      <c r="Y243">
        <v>0</v>
      </c>
      <c r="Z243">
        <v>48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2.5000000000000001E-2</v>
      </c>
      <c r="AG243">
        <v>0.03</v>
      </c>
      <c r="AH243">
        <v>0.23499999999999999</v>
      </c>
      <c r="AI243">
        <v>3.0009999999999999</v>
      </c>
      <c r="AJ243">
        <v>6.0019999999999998</v>
      </c>
      <c r="AK243">
        <v>15.045999999999999</v>
      </c>
    </row>
    <row r="244" spans="1:37" x14ac:dyDescent="0.35">
      <c r="A244">
        <v>202</v>
      </c>
      <c r="B244">
        <v>202</v>
      </c>
      <c r="C244" t="s">
        <v>38</v>
      </c>
      <c r="D244">
        <v>2</v>
      </c>
      <c r="E244" t="s">
        <v>578</v>
      </c>
      <c r="F244">
        <v>1</v>
      </c>
      <c r="G244">
        <v>7</v>
      </c>
      <c r="H244">
        <v>1</v>
      </c>
      <c r="I244">
        <v>3</v>
      </c>
      <c r="J244">
        <v>8</v>
      </c>
      <c r="K244">
        <v>1</v>
      </c>
      <c r="L244" t="s">
        <v>282</v>
      </c>
      <c r="M244" t="s">
        <v>421</v>
      </c>
      <c r="N244">
        <v>2</v>
      </c>
      <c r="O244" t="s">
        <v>579</v>
      </c>
      <c r="P244" t="s">
        <v>43</v>
      </c>
      <c r="Q244" t="s">
        <v>44</v>
      </c>
      <c r="R244" t="s">
        <v>62</v>
      </c>
      <c r="S244" t="s">
        <v>63</v>
      </c>
      <c r="T244" t="s">
        <v>283</v>
      </c>
      <c r="U244" t="s">
        <v>48</v>
      </c>
      <c r="V244">
        <v>0</v>
      </c>
      <c r="W244" t="s">
        <v>48</v>
      </c>
      <c r="X244" t="s">
        <v>48</v>
      </c>
      <c r="Y244">
        <v>0</v>
      </c>
      <c r="Z244">
        <v>48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1.4999999999999999E-2</v>
      </c>
      <c r="AG244">
        <v>1.2E-2</v>
      </c>
      <c r="AH244">
        <v>0.24299999999999999</v>
      </c>
      <c r="AI244">
        <v>4.0010000000000003</v>
      </c>
      <c r="AJ244">
        <v>10.003</v>
      </c>
      <c r="AK244">
        <v>19.047000000000001</v>
      </c>
    </row>
    <row r="245" spans="1:37" x14ac:dyDescent="0.35">
      <c r="A245">
        <v>202</v>
      </c>
      <c r="B245">
        <v>202</v>
      </c>
      <c r="C245" t="s">
        <v>38</v>
      </c>
      <c r="D245">
        <v>2</v>
      </c>
      <c r="E245" t="s">
        <v>578</v>
      </c>
      <c r="F245">
        <v>1</v>
      </c>
      <c r="G245">
        <v>7</v>
      </c>
      <c r="H245">
        <v>1</v>
      </c>
      <c r="I245">
        <v>4</v>
      </c>
      <c r="J245">
        <v>33</v>
      </c>
      <c r="K245">
        <v>1</v>
      </c>
      <c r="L245" t="s">
        <v>318</v>
      </c>
      <c r="M245" t="s">
        <v>471</v>
      </c>
      <c r="N245">
        <v>6</v>
      </c>
      <c r="O245" t="s">
        <v>581</v>
      </c>
      <c r="P245" t="s">
        <v>202</v>
      </c>
      <c r="Q245" t="s">
        <v>209</v>
      </c>
      <c r="R245" t="s">
        <v>202</v>
      </c>
      <c r="S245" t="s">
        <v>81</v>
      </c>
      <c r="T245" t="s">
        <v>319</v>
      </c>
      <c r="U245" t="s">
        <v>48</v>
      </c>
      <c r="V245">
        <v>0</v>
      </c>
      <c r="W245" t="s">
        <v>48</v>
      </c>
      <c r="X245" t="s">
        <v>48</v>
      </c>
      <c r="Y245">
        <v>0</v>
      </c>
      <c r="Z245">
        <v>48</v>
      </c>
      <c r="AA245">
        <v>1</v>
      </c>
      <c r="AB245">
        <v>0</v>
      </c>
      <c r="AC245">
        <v>0</v>
      </c>
      <c r="AD245">
        <v>0</v>
      </c>
      <c r="AE245">
        <v>1</v>
      </c>
      <c r="AF245">
        <v>1.4999999999999999E-2</v>
      </c>
      <c r="AG245">
        <v>0.02</v>
      </c>
      <c r="AH245">
        <v>0.23200000000000001</v>
      </c>
      <c r="AI245">
        <v>4.0010000000000003</v>
      </c>
      <c r="AJ245">
        <v>14.004</v>
      </c>
      <c r="AK245">
        <v>23.047999999999998</v>
      </c>
    </row>
    <row r="246" spans="1:37" x14ac:dyDescent="0.35">
      <c r="A246">
        <v>202</v>
      </c>
      <c r="B246">
        <v>202</v>
      </c>
      <c r="C246" t="s">
        <v>38</v>
      </c>
      <c r="D246">
        <v>2</v>
      </c>
      <c r="E246" t="s">
        <v>578</v>
      </c>
      <c r="F246">
        <v>1</v>
      </c>
      <c r="G246">
        <v>7</v>
      </c>
      <c r="H246">
        <v>1</v>
      </c>
      <c r="I246">
        <v>5</v>
      </c>
      <c r="J246">
        <v>0</v>
      </c>
      <c r="K246">
        <v>1</v>
      </c>
      <c r="L246" t="s">
        <v>48</v>
      </c>
      <c r="M246" t="s">
        <v>445</v>
      </c>
      <c r="N246">
        <v>7</v>
      </c>
      <c r="O246" t="s">
        <v>413</v>
      </c>
      <c r="P246" t="s">
        <v>48</v>
      </c>
      <c r="Q246" t="s">
        <v>48</v>
      </c>
      <c r="R246" t="s">
        <v>48</v>
      </c>
      <c r="S246" t="s">
        <v>48</v>
      </c>
      <c r="T246" t="s">
        <v>48</v>
      </c>
      <c r="U246" t="s">
        <v>48</v>
      </c>
      <c r="V246">
        <v>0</v>
      </c>
      <c r="W246" t="s">
        <v>48</v>
      </c>
      <c r="X246" t="s">
        <v>48</v>
      </c>
      <c r="Y246">
        <v>0</v>
      </c>
      <c r="Z246">
        <v>48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2.5000000000000001E-2</v>
      </c>
      <c r="AG246">
        <v>3.1E-2</v>
      </c>
      <c r="AH246">
        <v>0.221</v>
      </c>
      <c r="AI246">
        <v>3.0009999999999999</v>
      </c>
      <c r="AJ246">
        <v>17.004999999999999</v>
      </c>
      <c r="AK246">
        <v>26.048999999999999</v>
      </c>
    </row>
    <row r="247" spans="1:37" x14ac:dyDescent="0.35">
      <c r="A247">
        <v>202</v>
      </c>
      <c r="B247">
        <v>202</v>
      </c>
      <c r="C247" t="s">
        <v>38</v>
      </c>
      <c r="D247">
        <v>2</v>
      </c>
      <c r="E247" t="s">
        <v>578</v>
      </c>
      <c r="F247">
        <v>1</v>
      </c>
      <c r="G247">
        <v>7</v>
      </c>
      <c r="H247">
        <v>1</v>
      </c>
      <c r="I247">
        <v>6</v>
      </c>
      <c r="J247">
        <v>1</v>
      </c>
      <c r="K247">
        <v>1</v>
      </c>
      <c r="L247" t="s">
        <v>280</v>
      </c>
      <c r="M247" t="s">
        <v>464</v>
      </c>
      <c r="N247">
        <v>2</v>
      </c>
      <c r="O247" t="s">
        <v>579</v>
      </c>
      <c r="P247" t="s">
        <v>98</v>
      </c>
      <c r="Q247" t="s">
        <v>99</v>
      </c>
      <c r="R247" t="s">
        <v>62</v>
      </c>
      <c r="S247" t="s">
        <v>63</v>
      </c>
      <c r="T247" t="s">
        <v>281</v>
      </c>
      <c r="U247" t="s">
        <v>48</v>
      </c>
      <c r="V247">
        <v>0</v>
      </c>
      <c r="W247" t="s">
        <v>48</v>
      </c>
      <c r="X247" t="s">
        <v>48</v>
      </c>
      <c r="Y247">
        <v>0</v>
      </c>
      <c r="Z247">
        <v>48</v>
      </c>
      <c r="AA247">
        <v>1</v>
      </c>
      <c r="AB247">
        <v>0</v>
      </c>
      <c r="AC247">
        <v>0</v>
      </c>
      <c r="AD247">
        <v>0</v>
      </c>
      <c r="AE247">
        <v>1</v>
      </c>
      <c r="AF247">
        <v>2.5000000000000001E-2</v>
      </c>
      <c r="AG247">
        <v>3.1E-2</v>
      </c>
      <c r="AH247">
        <v>0.23</v>
      </c>
      <c r="AI247">
        <v>4.0010000000000003</v>
      </c>
      <c r="AJ247">
        <v>21.006</v>
      </c>
      <c r="AK247">
        <v>30.05</v>
      </c>
    </row>
    <row r="248" spans="1:37" x14ac:dyDescent="0.35">
      <c r="A248">
        <v>202</v>
      </c>
      <c r="B248">
        <v>202</v>
      </c>
      <c r="C248" t="s">
        <v>38</v>
      </c>
      <c r="D248">
        <v>2</v>
      </c>
      <c r="E248" t="s">
        <v>578</v>
      </c>
      <c r="F248">
        <v>1</v>
      </c>
      <c r="G248">
        <v>7</v>
      </c>
      <c r="H248">
        <v>1</v>
      </c>
      <c r="I248">
        <v>7</v>
      </c>
      <c r="J248">
        <v>35</v>
      </c>
      <c r="K248">
        <v>1</v>
      </c>
      <c r="L248" t="s">
        <v>326</v>
      </c>
      <c r="M248" t="s">
        <v>463</v>
      </c>
      <c r="N248">
        <v>6</v>
      </c>
      <c r="O248" t="s">
        <v>581</v>
      </c>
      <c r="P248" t="s">
        <v>202</v>
      </c>
      <c r="Q248" t="s">
        <v>232</v>
      </c>
      <c r="R248" t="s">
        <v>202</v>
      </c>
      <c r="S248" t="s">
        <v>46</v>
      </c>
      <c r="T248" t="s">
        <v>327</v>
      </c>
      <c r="U248" t="s">
        <v>48</v>
      </c>
      <c r="V248">
        <v>0</v>
      </c>
      <c r="W248" t="s">
        <v>48</v>
      </c>
      <c r="X248" t="s">
        <v>48</v>
      </c>
      <c r="Y248">
        <v>0</v>
      </c>
      <c r="Z248">
        <v>48</v>
      </c>
      <c r="AA248">
        <v>1</v>
      </c>
      <c r="AB248">
        <v>0</v>
      </c>
      <c r="AC248">
        <v>0</v>
      </c>
      <c r="AD248">
        <v>0</v>
      </c>
      <c r="AE248">
        <v>1</v>
      </c>
      <c r="AF248">
        <v>3.5000000000000003E-2</v>
      </c>
      <c r="AG248">
        <v>3.2000000000000001E-2</v>
      </c>
      <c r="AH248">
        <v>0.22900000000000001</v>
      </c>
      <c r="AI248">
        <v>4.0010000000000003</v>
      </c>
      <c r="AJ248">
        <v>25.007000000000001</v>
      </c>
      <c r="AK248">
        <v>34.052</v>
      </c>
    </row>
    <row r="249" spans="1:37" x14ac:dyDescent="0.35">
      <c r="A249">
        <v>202</v>
      </c>
      <c r="B249">
        <v>202</v>
      </c>
      <c r="C249" t="s">
        <v>38</v>
      </c>
      <c r="D249">
        <v>2</v>
      </c>
      <c r="E249" t="s">
        <v>578</v>
      </c>
      <c r="F249">
        <v>1</v>
      </c>
      <c r="G249">
        <v>7</v>
      </c>
      <c r="H249">
        <v>1</v>
      </c>
      <c r="I249">
        <v>8</v>
      </c>
      <c r="J249">
        <v>0</v>
      </c>
      <c r="K249">
        <v>1</v>
      </c>
      <c r="L249" t="s">
        <v>48</v>
      </c>
      <c r="M249" t="s">
        <v>48</v>
      </c>
      <c r="N249">
        <v>8</v>
      </c>
      <c r="O249" t="s">
        <v>416</v>
      </c>
      <c r="P249" t="s">
        <v>48</v>
      </c>
      <c r="Q249" t="s">
        <v>48</v>
      </c>
      <c r="R249" t="s">
        <v>48</v>
      </c>
      <c r="S249" t="s">
        <v>48</v>
      </c>
      <c r="T249" t="s">
        <v>48</v>
      </c>
      <c r="U249" t="s">
        <v>48</v>
      </c>
      <c r="V249">
        <v>0</v>
      </c>
      <c r="W249" t="s">
        <v>48</v>
      </c>
      <c r="X249" t="s">
        <v>48</v>
      </c>
      <c r="Y249">
        <v>0</v>
      </c>
      <c r="Z249">
        <v>48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3.5000000000000003E-2</v>
      </c>
      <c r="AG249">
        <v>4.2000000000000003E-2</v>
      </c>
      <c r="AH249">
        <v>0.217</v>
      </c>
      <c r="AI249">
        <v>3.0009999999999999</v>
      </c>
      <c r="AJ249">
        <v>28.007999999999999</v>
      </c>
      <c r="AK249">
        <v>37.052999999999997</v>
      </c>
    </row>
    <row r="250" spans="1:37" x14ac:dyDescent="0.35">
      <c r="A250">
        <v>202</v>
      </c>
      <c r="B250">
        <v>202</v>
      </c>
      <c r="C250" t="s">
        <v>38</v>
      </c>
      <c r="D250">
        <v>2</v>
      </c>
      <c r="E250" t="s">
        <v>578</v>
      </c>
      <c r="F250">
        <v>1</v>
      </c>
      <c r="G250">
        <v>7</v>
      </c>
      <c r="H250">
        <v>1</v>
      </c>
      <c r="I250">
        <v>9</v>
      </c>
      <c r="J250">
        <v>26</v>
      </c>
      <c r="K250">
        <v>1</v>
      </c>
      <c r="L250" t="s">
        <v>312</v>
      </c>
      <c r="M250" t="s">
        <v>425</v>
      </c>
      <c r="N250">
        <v>6</v>
      </c>
      <c r="O250" t="s">
        <v>581</v>
      </c>
      <c r="P250" t="s">
        <v>202</v>
      </c>
      <c r="Q250" t="s">
        <v>221</v>
      </c>
      <c r="R250" t="s">
        <v>202</v>
      </c>
      <c r="S250" t="s">
        <v>53</v>
      </c>
      <c r="T250" t="s">
        <v>313</v>
      </c>
      <c r="U250" t="s">
        <v>48</v>
      </c>
      <c r="V250">
        <v>0</v>
      </c>
      <c r="W250" t="s">
        <v>48</v>
      </c>
      <c r="X250" t="s">
        <v>48</v>
      </c>
      <c r="Y250">
        <v>0</v>
      </c>
      <c r="Z250">
        <v>48</v>
      </c>
      <c r="AA250">
        <v>1</v>
      </c>
      <c r="AB250">
        <v>0</v>
      </c>
      <c r="AC250">
        <v>0</v>
      </c>
      <c r="AD250">
        <v>0</v>
      </c>
      <c r="AE250">
        <v>1</v>
      </c>
      <c r="AF250">
        <v>5.0000000000000001E-3</v>
      </c>
      <c r="AG250">
        <v>1.2999999999999999E-2</v>
      </c>
      <c r="AH250">
        <v>0.23699999999999999</v>
      </c>
      <c r="AI250">
        <v>4.0010000000000003</v>
      </c>
      <c r="AJ250">
        <v>32.01</v>
      </c>
      <c r="AK250">
        <v>41.054000000000002</v>
      </c>
    </row>
    <row r="251" spans="1:37" x14ac:dyDescent="0.35">
      <c r="A251">
        <v>202</v>
      </c>
      <c r="B251">
        <v>202</v>
      </c>
      <c r="C251" t="s">
        <v>38</v>
      </c>
      <c r="D251">
        <v>2</v>
      </c>
      <c r="E251" t="s">
        <v>578</v>
      </c>
      <c r="F251">
        <v>1</v>
      </c>
      <c r="G251">
        <v>7</v>
      </c>
      <c r="H251">
        <v>1</v>
      </c>
      <c r="I251">
        <v>10</v>
      </c>
      <c r="J251">
        <v>0</v>
      </c>
      <c r="K251">
        <v>1</v>
      </c>
      <c r="L251" t="s">
        <v>48</v>
      </c>
      <c r="M251" t="s">
        <v>48</v>
      </c>
      <c r="N251">
        <v>8</v>
      </c>
      <c r="O251" t="s">
        <v>416</v>
      </c>
      <c r="P251" t="s">
        <v>48</v>
      </c>
      <c r="Q251" t="s">
        <v>48</v>
      </c>
      <c r="R251" t="s">
        <v>48</v>
      </c>
      <c r="S251" t="s">
        <v>48</v>
      </c>
      <c r="T251" t="s">
        <v>48</v>
      </c>
      <c r="U251" t="s">
        <v>48</v>
      </c>
      <c r="V251">
        <v>0</v>
      </c>
      <c r="W251" t="s">
        <v>48</v>
      </c>
      <c r="X251" t="s">
        <v>48</v>
      </c>
      <c r="Y251">
        <v>0</v>
      </c>
      <c r="Z251">
        <v>48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2.5000000000000001E-2</v>
      </c>
      <c r="AG251">
        <v>0.03</v>
      </c>
      <c r="AH251">
        <v>0.217</v>
      </c>
      <c r="AI251">
        <v>3.0009999999999999</v>
      </c>
      <c r="AJ251">
        <v>35.01</v>
      </c>
      <c r="AK251">
        <v>44.055</v>
      </c>
    </row>
    <row r="252" spans="1:37" x14ac:dyDescent="0.35">
      <c r="A252">
        <v>202</v>
      </c>
      <c r="B252">
        <v>202</v>
      </c>
      <c r="C252" t="s">
        <v>38</v>
      </c>
      <c r="D252">
        <v>2</v>
      </c>
      <c r="E252" t="s">
        <v>578</v>
      </c>
      <c r="F252">
        <v>1</v>
      </c>
      <c r="G252">
        <v>7</v>
      </c>
      <c r="H252">
        <v>1</v>
      </c>
      <c r="I252">
        <v>11</v>
      </c>
      <c r="J252">
        <v>0</v>
      </c>
      <c r="K252">
        <v>1</v>
      </c>
      <c r="L252" t="s">
        <v>48</v>
      </c>
      <c r="M252" t="s">
        <v>414</v>
      </c>
      <c r="N252">
        <v>7</v>
      </c>
      <c r="O252" t="s">
        <v>413</v>
      </c>
      <c r="P252" t="s">
        <v>48</v>
      </c>
      <c r="Q252" t="s">
        <v>48</v>
      </c>
      <c r="R252" t="s">
        <v>48</v>
      </c>
      <c r="S252" t="s">
        <v>48</v>
      </c>
      <c r="T252" t="s">
        <v>48</v>
      </c>
      <c r="U252" t="s">
        <v>48</v>
      </c>
      <c r="V252">
        <v>0</v>
      </c>
      <c r="W252" t="s">
        <v>48</v>
      </c>
      <c r="X252" t="s">
        <v>48</v>
      </c>
      <c r="Y252">
        <v>0</v>
      </c>
      <c r="Z252">
        <v>48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3.5000000000000003E-2</v>
      </c>
      <c r="AG252">
        <v>3.1E-2</v>
      </c>
      <c r="AH252">
        <v>0.224</v>
      </c>
      <c r="AI252">
        <v>3.0009999999999999</v>
      </c>
      <c r="AJ252">
        <v>38.011000000000003</v>
      </c>
      <c r="AK252">
        <v>47.055999999999997</v>
      </c>
    </row>
    <row r="253" spans="1:37" x14ac:dyDescent="0.35">
      <c r="A253">
        <v>202</v>
      </c>
      <c r="B253">
        <v>202</v>
      </c>
      <c r="C253" t="s">
        <v>38</v>
      </c>
      <c r="D253">
        <v>2</v>
      </c>
      <c r="E253" t="s">
        <v>578</v>
      </c>
      <c r="F253">
        <v>1</v>
      </c>
      <c r="G253">
        <v>7</v>
      </c>
      <c r="H253">
        <v>1</v>
      </c>
      <c r="I253">
        <v>12</v>
      </c>
      <c r="J253">
        <v>0</v>
      </c>
      <c r="K253">
        <v>1</v>
      </c>
      <c r="L253" t="s">
        <v>48</v>
      </c>
      <c r="M253" t="s">
        <v>440</v>
      </c>
      <c r="N253">
        <v>7</v>
      </c>
      <c r="O253" t="s">
        <v>413</v>
      </c>
      <c r="P253" t="s">
        <v>48</v>
      </c>
      <c r="Q253" t="s">
        <v>48</v>
      </c>
      <c r="R253" t="s">
        <v>48</v>
      </c>
      <c r="S253" t="s">
        <v>48</v>
      </c>
      <c r="T253" t="s">
        <v>48</v>
      </c>
      <c r="U253" t="s">
        <v>48</v>
      </c>
      <c r="V253">
        <v>0</v>
      </c>
      <c r="W253" t="s">
        <v>48</v>
      </c>
      <c r="X253" t="s">
        <v>48</v>
      </c>
      <c r="Y253">
        <v>0</v>
      </c>
      <c r="Z253">
        <v>48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2.5000000000000001E-2</v>
      </c>
      <c r="AG253">
        <v>0.02</v>
      </c>
      <c r="AH253">
        <v>0.224</v>
      </c>
      <c r="AI253">
        <v>3.0009999999999999</v>
      </c>
      <c r="AJ253">
        <v>41.012</v>
      </c>
      <c r="AK253">
        <v>50.055999999999997</v>
      </c>
    </row>
    <row r="254" spans="1:37" x14ac:dyDescent="0.35">
      <c r="A254">
        <v>202</v>
      </c>
      <c r="B254">
        <v>202</v>
      </c>
      <c r="C254" t="s">
        <v>38</v>
      </c>
      <c r="D254">
        <v>2</v>
      </c>
      <c r="E254" t="s">
        <v>578</v>
      </c>
      <c r="F254">
        <v>1</v>
      </c>
      <c r="G254">
        <v>7</v>
      </c>
      <c r="H254">
        <v>1</v>
      </c>
      <c r="I254">
        <v>13</v>
      </c>
      <c r="J254">
        <v>24</v>
      </c>
      <c r="K254">
        <v>1</v>
      </c>
      <c r="L254" t="s">
        <v>296</v>
      </c>
      <c r="M254" t="s">
        <v>422</v>
      </c>
      <c r="N254">
        <v>3</v>
      </c>
      <c r="O254" t="s">
        <v>583</v>
      </c>
      <c r="P254" t="s">
        <v>177</v>
      </c>
      <c r="Q254" t="s">
        <v>178</v>
      </c>
      <c r="R254" t="s">
        <v>147</v>
      </c>
      <c r="S254" t="s">
        <v>63</v>
      </c>
      <c r="T254" t="s">
        <v>297</v>
      </c>
      <c r="U254" t="s">
        <v>48</v>
      </c>
      <c r="V254">
        <v>0</v>
      </c>
      <c r="W254" t="s">
        <v>48</v>
      </c>
      <c r="X254" t="s">
        <v>48</v>
      </c>
      <c r="Y254">
        <v>0</v>
      </c>
      <c r="Z254">
        <v>48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2.5000000000000001E-2</v>
      </c>
      <c r="AG254">
        <v>2.1999999999999999E-2</v>
      </c>
      <c r="AH254">
        <v>0.23300000000000001</v>
      </c>
      <c r="AI254">
        <v>3.0009999999999999</v>
      </c>
      <c r="AJ254">
        <v>44.012999999999998</v>
      </c>
      <c r="AK254">
        <v>53.057000000000002</v>
      </c>
    </row>
    <row r="255" spans="1:37" x14ac:dyDescent="0.35">
      <c r="A255">
        <v>202</v>
      </c>
      <c r="B255">
        <v>202</v>
      </c>
      <c r="C255" t="s">
        <v>38</v>
      </c>
      <c r="D255">
        <v>2</v>
      </c>
      <c r="E255" t="s">
        <v>578</v>
      </c>
      <c r="F255">
        <v>1</v>
      </c>
      <c r="G255">
        <v>7</v>
      </c>
      <c r="H255">
        <v>1</v>
      </c>
      <c r="I255">
        <v>14</v>
      </c>
      <c r="J255">
        <v>0</v>
      </c>
      <c r="K255">
        <v>1</v>
      </c>
      <c r="L255" t="s">
        <v>48</v>
      </c>
      <c r="M255" t="s">
        <v>48</v>
      </c>
      <c r="N255">
        <v>8</v>
      </c>
      <c r="O255" t="s">
        <v>416</v>
      </c>
      <c r="P255" t="s">
        <v>48</v>
      </c>
      <c r="Q255" t="s">
        <v>48</v>
      </c>
      <c r="R255" t="s">
        <v>48</v>
      </c>
      <c r="S255" t="s">
        <v>48</v>
      </c>
      <c r="T255" t="s">
        <v>48</v>
      </c>
      <c r="U255" t="s">
        <v>48</v>
      </c>
      <c r="V255">
        <v>0</v>
      </c>
      <c r="W255" t="s">
        <v>48</v>
      </c>
      <c r="X255" t="s">
        <v>48</v>
      </c>
      <c r="Y255">
        <v>0</v>
      </c>
      <c r="Z255">
        <v>48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2.5000000000000001E-2</v>
      </c>
      <c r="AG255">
        <v>2.7E-2</v>
      </c>
      <c r="AH255">
        <v>0.217</v>
      </c>
      <c r="AI255">
        <v>3.0009999999999999</v>
      </c>
      <c r="AJ255">
        <v>47.014000000000003</v>
      </c>
      <c r="AK255">
        <v>56.058</v>
      </c>
    </row>
    <row r="256" spans="1:37" x14ac:dyDescent="0.35">
      <c r="A256">
        <v>202</v>
      </c>
      <c r="B256">
        <v>202</v>
      </c>
      <c r="C256" t="s">
        <v>38</v>
      </c>
      <c r="D256">
        <v>2</v>
      </c>
      <c r="E256" t="s">
        <v>578</v>
      </c>
      <c r="F256">
        <v>1</v>
      </c>
      <c r="G256">
        <v>7</v>
      </c>
      <c r="H256">
        <v>1</v>
      </c>
      <c r="I256">
        <v>15</v>
      </c>
      <c r="J256">
        <v>30</v>
      </c>
      <c r="K256">
        <v>1</v>
      </c>
      <c r="L256" t="s">
        <v>334</v>
      </c>
      <c r="M256" t="s">
        <v>461</v>
      </c>
      <c r="N256">
        <v>5</v>
      </c>
      <c r="O256" t="s">
        <v>577</v>
      </c>
      <c r="P256" t="s">
        <v>202</v>
      </c>
      <c r="Q256" t="s">
        <v>215</v>
      </c>
      <c r="R256" t="s">
        <v>202</v>
      </c>
      <c r="S256" t="s">
        <v>81</v>
      </c>
      <c r="T256" t="s">
        <v>335</v>
      </c>
      <c r="U256" t="s">
        <v>48</v>
      </c>
      <c r="V256">
        <v>0</v>
      </c>
      <c r="W256" t="s">
        <v>48</v>
      </c>
      <c r="X256" t="s">
        <v>48</v>
      </c>
      <c r="Y256">
        <v>0</v>
      </c>
      <c r="Z256">
        <v>48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1.4999999999999999E-2</v>
      </c>
      <c r="AG256">
        <v>2.1000000000000001E-2</v>
      </c>
      <c r="AH256">
        <v>0.23100000000000001</v>
      </c>
      <c r="AI256">
        <v>3.0009999999999999</v>
      </c>
      <c r="AJ256">
        <v>50.015000000000001</v>
      </c>
      <c r="AK256">
        <v>59.058999999999997</v>
      </c>
    </row>
    <row r="257" spans="1:37" x14ac:dyDescent="0.35">
      <c r="A257">
        <v>202</v>
      </c>
      <c r="B257">
        <v>202</v>
      </c>
      <c r="C257" t="s">
        <v>38</v>
      </c>
      <c r="D257">
        <v>2</v>
      </c>
      <c r="E257" t="s">
        <v>578</v>
      </c>
      <c r="F257">
        <v>1</v>
      </c>
      <c r="G257">
        <v>7</v>
      </c>
      <c r="H257">
        <v>1</v>
      </c>
      <c r="I257">
        <v>16</v>
      </c>
      <c r="J257">
        <v>32</v>
      </c>
      <c r="K257">
        <v>1</v>
      </c>
      <c r="L257" t="s">
        <v>332</v>
      </c>
      <c r="M257" t="s">
        <v>460</v>
      </c>
      <c r="N257">
        <v>6</v>
      </c>
      <c r="O257" t="s">
        <v>581</v>
      </c>
      <c r="P257" t="s">
        <v>202</v>
      </c>
      <c r="Q257" t="s">
        <v>212</v>
      </c>
      <c r="R257" t="s">
        <v>202</v>
      </c>
      <c r="S257" t="s">
        <v>63</v>
      </c>
      <c r="T257" t="s">
        <v>333</v>
      </c>
      <c r="U257" t="s">
        <v>48</v>
      </c>
      <c r="V257">
        <v>0</v>
      </c>
      <c r="W257" t="s">
        <v>48</v>
      </c>
      <c r="X257" t="s">
        <v>48</v>
      </c>
      <c r="Y257">
        <v>0</v>
      </c>
      <c r="Z257">
        <v>48</v>
      </c>
      <c r="AA257">
        <v>1</v>
      </c>
      <c r="AB257">
        <v>0</v>
      </c>
      <c r="AC257">
        <v>0</v>
      </c>
      <c r="AD257">
        <v>0</v>
      </c>
      <c r="AE257">
        <v>1</v>
      </c>
      <c r="AF257">
        <v>5.0000000000000001E-3</v>
      </c>
      <c r="AG257">
        <v>0.01</v>
      </c>
      <c r="AH257">
        <v>0.23</v>
      </c>
      <c r="AI257">
        <v>4.0010000000000003</v>
      </c>
      <c r="AJ257">
        <v>54.015999999999998</v>
      </c>
      <c r="AK257">
        <v>63.06</v>
      </c>
    </row>
    <row r="258" spans="1:37" x14ac:dyDescent="0.35">
      <c r="A258">
        <v>202</v>
      </c>
      <c r="B258">
        <v>202</v>
      </c>
      <c r="C258" t="s">
        <v>38</v>
      </c>
      <c r="D258">
        <v>2</v>
      </c>
      <c r="E258" t="s">
        <v>578</v>
      </c>
      <c r="F258">
        <v>1</v>
      </c>
      <c r="G258">
        <v>7</v>
      </c>
      <c r="H258">
        <v>1</v>
      </c>
      <c r="I258">
        <v>17</v>
      </c>
      <c r="J258">
        <v>28</v>
      </c>
      <c r="K258">
        <v>1</v>
      </c>
      <c r="L258" t="s">
        <v>322</v>
      </c>
      <c r="M258" t="s">
        <v>427</v>
      </c>
      <c r="N258">
        <v>5</v>
      </c>
      <c r="O258" t="s">
        <v>577</v>
      </c>
      <c r="P258" t="s">
        <v>202</v>
      </c>
      <c r="Q258" t="s">
        <v>206</v>
      </c>
      <c r="R258" t="s">
        <v>202</v>
      </c>
      <c r="S258" t="s">
        <v>53</v>
      </c>
      <c r="T258" t="s">
        <v>323</v>
      </c>
      <c r="U258" t="s">
        <v>48</v>
      </c>
      <c r="V258">
        <v>0</v>
      </c>
      <c r="W258" t="s">
        <v>48</v>
      </c>
      <c r="X258" t="s">
        <v>48</v>
      </c>
      <c r="Y258">
        <v>0</v>
      </c>
      <c r="Z258">
        <v>48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5.0000000000000001E-3</v>
      </c>
      <c r="AG258">
        <v>0.01</v>
      </c>
      <c r="AH258">
        <v>0.22900000000000001</v>
      </c>
      <c r="AI258">
        <v>3.0009999999999999</v>
      </c>
      <c r="AJ258">
        <v>57.017000000000003</v>
      </c>
      <c r="AK258">
        <v>66.061000000000007</v>
      </c>
    </row>
    <row r="259" spans="1:37" x14ac:dyDescent="0.35">
      <c r="A259">
        <v>202</v>
      </c>
      <c r="B259">
        <v>202</v>
      </c>
      <c r="C259" t="s">
        <v>38</v>
      </c>
      <c r="D259">
        <v>2</v>
      </c>
      <c r="E259" t="s">
        <v>578</v>
      </c>
      <c r="F259">
        <v>1</v>
      </c>
      <c r="G259">
        <v>7</v>
      </c>
      <c r="H259">
        <v>1</v>
      </c>
      <c r="I259">
        <v>18</v>
      </c>
      <c r="J259">
        <v>0</v>
      </c>
      <c r="K259">
        <v>1</v>
      </c>
      <c r="L259" t="s">
        <v>48</v>
      </c>
      <c r="M259" t="s">
        <v>435</v>
      </c>
      <c r="N259">
        <v>7</v>
      </c>
      <c r="O259" t="s">
        <v>413</v>
      </c>
      <c r="P259" t="s">
        <v>48</v>
      </c>
      <c r="Q259" t="s">
        <v>48</v>
      </c>
      <c r="R259" t="s">
        <v>48</v>
      </c>
      <c r="S259" t="s">
        <v>48</v>
      </c>
      <c r="T259" t="s">
        <v>48</v>
      </c>
      <c r="U259" t="s">
        <v>48</v>
      </c>
      <c r="V259">
        <v>0</v>
      </c>
      <c r="W259" t="s">
        <v>48</v>
      </c>
      <c r="X259" t="s">
        <v>48</v>
      </c>
      <c r="Y259">
        <v>0</v>
      </c>
      <c r="Z259">
        <v>48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1.4999999999999999E-2</v>
      </c>
      <c r="AG259">
        <v>0.02</v>
      </c>
      <c r="AH259">
        <v>0.22800000000000001</v>
      </c>
      <c r="AI259">
        <v>3.0009999999999999</v>
      </c>
      <c r="AJ259">
        <v>60.018000000000001</v>
      </c>
      <c r="AK259">
        <v>69.061999999999998</v>
      </c>
    </row>
    <row r="260" spans="1:37" x14ac:dyDescent="0.35">
      <c r="A260">
        <v>202</v>
      </c>
      <c r="B260">
        <v>202</v>
      </c>
      <c r="C260" t="s">
        <v>38</v>
      </c>
      <c r="D260">
        <v>2</v>
      </c>
      <c r="E260" t="s">
        <v>578</v>
      </c>
      <c r="F260">
        <v>1</v>
      </c>
      <c r="G260">
        <v>7</v>
      </c>
      <c r="H260">
        <v>1</v>
      </c>
      <c r="I260">
        <v>19</v>
      </c>
      <c r="J260">
        <v>0</v>
      </c>
      <c r="K260">
        <v>1</v>
      </c>
      <c r="L260" t="s">
        <v>48</v>
      </c>
      <c r="M260" t="s">
        <v>428</v>
      </c>
      <c r="N260">
        <v>7</v>
      </c>
      <c r="O260" t="s">
        <v>413</v>
      </c>
      <c r="P260" t="s">
        <v>48</v>
      </c>
      <c r="Q260" t="s">
        <v>48</v>
      </c>
      <c r="R260" t="s">
        <v>48</v>
      </c>
      <c r="S260" t="s">
        <v>48</v>
      </c>
      <c r="T260" t="s">
        <v>48</v>
      </c>
      <c r="U260" t="s">
        <v>48</v>
      </c>
      <c r="V260">
        <v>0</v>
      </c>
      <c r="W260" t="s">
        <v>48</v>
      </c>
      <c r="X260" t="s">
        <v>48</v>
      </c>
      <c r="Y260">
        <v>0</v>
      </c>
      <c r="Z260">
        <v>48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5.0000000000000001E-3</v>
      </c>
      <c r="AG260">
        <v>0.01</v>
      </c>
      <c r="AH260">
        <v>0.22700000000000001</v>
      </c>
      <c r="AI260">
        <v>3.0009999999999999</v>
      </c>
      <c r="AJ260">
        <v>63.018999999999998</v>
      </c>
      <c r="AK260">
        <v>72.063000000000002</v>
      </c>
    </row>
    <row r="261" spans="1:37" x14ac:dyDescent="0.35">
      <c r="A261">
        <v>202</v>
      </c>
      <c r="B261">
        <v>202</v>
      </c>
      <c r="C261" t="s">
        <v>38</v>
      </c>
      <c r="D261">
        <v>2</v>
      </c>
      <c r="E261" t="s">
        <v>578</v>
      </c>
      <c r="F261">
        <v>1</v>
      </c>
      <c r="G261">
        <v>7</v>
      </c>
      <c r="H261">
        <v>1</v>
      </c>
      <c r="I261">
        <v>20</v>
      </c>
      <c r="J261">
        <v>19</v>
      </c>
      <c r="K261">
        <v>1</v>
      </c>
      <c r="L261" t="s">
        <v>292</v>
      </c>
      <c r="M261" t="s">
        <v>456</v>
      </c>
      <c r="N261">
        <v>4</v>
      </c>
      <c r="O261" t="s">
        <v>582</v>
      </c>
      <c r="P261" t="s">
        <v>135</v>
      </c>
      <c r="Q261" t="s">
        <v>136</v>
      </c>
      <c r="R261" t="s">
        <v>132</v>
      </c>
      <c r="S261" t="s">
        <v>81</v>
      </c>
      <c r="T261" t="s">
        <v>293</v>
      </c>
      <c r="U261" t="s">
        <v>48</v>
      </c>
      <c r="V261">
        <v>0</v>
      </c>
      <c r="W261" t="s">
        <v>48</v>
      </c>
      <c r="X261" t="s">
        <v>48</v>
      </c>
      <c r="Y261">
        <v>0</v>
      </c>
      <c r="Z261">
        <v>48</v>
      </c>
      <c r="AA261">
        <v>1</v>
      </c>
      <c r="AB261">
        <v>0</v>
      </c>
      <c r="AC261">
        <v>0</v>
      </c>
      <c r="AD261">
        <v>0</v>
      </c>
      <c r="AE261">
        <v>1</v>
      </c>
      <c r="AF261">
        <v>5.0000000000000001E-3</v>
      </c>
      <c r="AG261">
        <v>1.2E-2</v>
      </c>
      <c r="AH261">
        <v>0.23499999999999999</v>
      </c>
      <c r="AI261">
        <v>4.0010000000000003</v>
      </c>
      <c r="AJ261">
        <v>67.02</v>
      </c>
      <c r="AK261">
        <v>76.063999999999993</v>
      </c>
    </row>
    <row r="262" spans="1:37" x14ac:dyDescent="0.35">
      <c r="A262">
        <v>202</v>
      </c>
      <c r="B262">
        <v>202</v>
      </c>
      <c r="C262" t="s">
        <v>38</v>
      </c>
      <c r="D262">
        <v>2</v>
      </c>
      <c r="E262" t="s">
        <v>578</v>
      </c>
      <c r="F262">
        <v>1</v>
      </c>
      <c r="G262">
        <v>7</v>
      </c>
      <c r="H262">
        <v>1</v>
      </c>
      <c r="I262">
        <v>21</v>
      </c>
      <c r="J262">
        <v>0</v>
      </c>
      <c r="K262">
        <v>1</v>
      </c>
      <c r="L262" t="s">
        <v>48</v>
      </c>
      <c r="M262" t="s">
        <v>454</v>
      </c>
      <c r="N262">
        <v>7</v>
      </c>
      <c r="O262" t="s">
        <v>413</v>
      </c>
      <c r="P262" t="s">
        <v>48</v>
      </c>
      <c r="Q262" t="s">
        <v>48</v>
      </c>
      <c r="R262" t="s">
        <v>48</v>
      </c>
      <c r="S262" t="s">
        <v>48</v>
      </c>
      <c r="T262" t="s">
        <v>48</v>
      </c>
      <c r="U262" t="s">
        <v>48</v>
      </c>
      <c r="V262">
        <v>0</v>
      </c>
      <c r="W262" t="s">
        <v>48</v>
      </c>
      <c r="X262" t="s">
        <v>48</v>
      </c>
      <c r="Y262">
        <v>0</v>
      </c>
      <c r="Z262">
        <v>48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1.4999999999999999E-2</v>
      </c>
      <c r="AG262">
        <v>2.1999999999999999E-2</v>
      </c>
      <c r="AH262">
        <v>0.22500000000000001</v>
      </c>
      <c r="AI262">
        <v>3.0009999999999999</v>
      </c>
      <c r="AJ262">
        <v>70.021000000000001</v>
      </c>
      <c r="AK262">
        <v>79.064999999999998</v>
      </c>
    </row>
    <row r="263" spans="1:37" x14ac:dyDescent="0.35">
      <c r="A263">
        <v>202</v>
      </c>
      <c r="B263">
        <v>202</v>
      </c>
      <c r="C263" t="s">
        <v>38</v>
      </c>
      <c r="D263">
        <v>2</v>
      </c>
      <c r="E263" t="s">
        <v>578</v>
      </c>
      <c r="F263">
        <v>1</v>
      </c>
      <c r="G263">
        <v>7</v>
      </c>
      <c r="H263">
        <v>1</v>
      </c>
      <c r="I263">
        <v>22</v>
      </c>
      <c r="J263">
        <v>29</v>
      </c>
      <c r="K263">
        <v>1</v>
      </c>
      <c r="L263" t="s">
        <v>314</v>
      </c>
      <c r="M263" t="s">
        <v>462</v>
      </c>
      <c r="N263">
        <v>5</v>
      </c>
      <c r="O263" t="s">
        <v>577</v>
      </c>
      <c r="P263" t="s">
        <v>202</v>
      </c>
      <c r="Q263" t="s">
        <v>215</v>
      </c>
      <c r="R263" t="s">
        <v>202</v>
      </c>
      <c r="S263" t="s">
        <v>46</v>
      </c>
      <c r="T263" t="s">
        <v>315</v>
      </c>
      <c r="U263" t="s">
        <v>48</v>
      </c>
      <c r="V263">
        <v>0</v>
      </c>
      <c r="W263" t="s">
        <v>48</v>
      </c>
      <c r="X263" t="s">
        <v>48</v>
      </c>
      <c r="Y263">
        <v>0</v>
      </c>
      <c r="Z263">
        <v>48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1.9E-2</v>
      </c>
      <c r="AG263">
        <v>2.3E-2</v>
      </c>
      <c r="AH263">
        <v>0.24299999999999999</v>
      </c>
      <c r="AI263">
        <v>3.0009999999999999</v>
      </c>
      <c r="AJ263">
        <v>73.022000000000006</v>
      </c>
      <c r="AK263">
        <v>82.066000000000003</v>
      </c>
    </row>
    <row r="264" spans="1:37" x14ac:dyDescent="0.35">
      <c r="A264">
        <v>202</v>
      </c>
      <c r="B264">
        <v>202</v>
      </c>
      <c r="C264" t="s">
        <v>38</v>
      </c>
      <c r="D264">
        <v>2</v>
      </c>
      <c r="E264" t="s">
        <v>578</v>
      </c>
      <c r="F264">
        <v>1</v>
      </c>
      <c r="G264">
        <v>7</v>
      </c>
      <c r="H264">
        <v>1</v>
      </c>
      <c r="I264">
        <v>23</v>
      </c>
      <c r="J264">
        <v>22</v>
      </c>
      <c r="K264">
        <v>1</v>
      </c>
      <c r="L264" t="s">
        <v>306</v>
      </c>
      <c r="M264" t="s">
        <v>436</v>
      </c>
      <c r="N264">
        <v>3</v>
      </c>
      <c r="O264" t="s">
        <v>583</v>
      </c>
      <c r="P264" t="s">
        <v>125</v>
      </c>
      <c r="Q264" t="s">
        <v>126</v>
      </c>
      <c r="R264" t="s">
        <v>150</v>
      </c>
      <c r="S264" t="s">
        <v>53</v>
      </c>
      <c r="T264" t="s">
        <v>307</v>
      </c>
      <c r="U264" t="s">
        <v>48</v>
      </c>
      <c r="V264">
        <v>0</v>
      </c>
      <c r="W264" t="s">
        <v>48</v>
      </c>
      <c r="X264" t="s">
        <v>48</v>
      </c>
      <c r="Y264">
        <v>0</v>
      </c>
      <c r="Z264">
        <v>48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1.4999999999999999E-2</v>
      </c>
      <c r="AG264">
        <v>0.02</v>
      </c>
      <c r="AH264">
        <v>0.223</v>
      </c>
      <c r="AI264">
        <v>3.0009999999999999</v>
      </c>
      <c r="AJ264">
        <v>76.022999999999996</v>
      </c>
      <c r="AK264">
        <v>85.066999999999993</v>
      </c>
    </row>
    <row r="265" spans="1:37" x14ac:dyDescent="0.35">
      <c r="A265">
        <v>202</v>
      </c>
      <c r="B265">
        <v>202</v>
      </c>
      <c r="C265" t="s">
        <v>38</v>
      </c>
      <c r="D265">
        <v>2</v>
      </c>
      <c r="E265" t="s">
        <v>578</v>
      </c>
      <c r="F265">
        <v>1</v>
      </c>
      <c r="G265">
        <v>7</v>
      </c>
      <c r="H265">
        <v>1</v>
      </c>
      <c r="I265">
        <v>24</v>
      </c>
      <c r="J265">
        <v>12</v>
      </c>
      <c r="K265">
        <v>1</v>
      </c>
      <c r="L265" t="s">
        <v>270</v>
      </c>
      <c r="M265" t="s">
        <v>441</v>
      </c>
      <c r="N265">
        <v>2</v>
      </c>
      <c r="O265" t="s">
        <v>579</v>
      </c>
      <c r="P265" t="s">
        <v>78</v>
      </c>
      <c r="Q265" t="s">
        <v>79</v>
      </c>
      <c r="R265" t="s">
        <v>62</v>
      </c>
      <c r="S265" t="s">
        <v>63</v>
      </c>
      <c r="T265" t="s">
        <v>271</v>
      </c>
      <c r="U265" t="s">
        <v>48</v>
      </c>
      <c r="V265">
        <v>0</v>
      </c>
      <c r="W265" t="s">
        <v>48</v>
      </c>
      <c r="X265" t="s">
        <v>48</v>
      </c>
      <c r="Y265">
        <v>0</v>
      </c>
      <c r="Z265">
        <v>48</v>
      </c>
      <c r="AA265">
        <v>1</v>
      </c>
      <c r="AB265">
        <v>0</v>
      </c>
      <c r="AC265">
        <v>0</v>
      </c>
      <c r="AD265">
        <v>0</v>
      </c>
      <c r="AE265">
        <v>1</v>
      </c>
      <c r="AF265">
        <v>1.9E-2</v>
      </c>
      <c r="AG265">
        <v>2.1999999999999999E-2</v>
      </c>
      <c r="AH265">
        <v>0.24199999999999999</v>
      </c>
      <c r="AI265">
        <v>4.0010000000000003</v>
      </c>
      <c r="AJ265">
        <v>80.024000000000001</v>
      </c>
      <c r="AK265">
        <v>89.067999999999998</v>
      </c>
    </row>
    <row r="266" spans="1:37" x14ac:dyDescent="0.35">
      <c r="A266">
        <v>202</v>
      </c>
      <c r="B266">
        <v>202</v>
      </c>
      <c r="C266" t="s">
        <v>38</v>
      </c>
      <c r="D266">
        <v>2</v>
      </c>
      <c r="E266" t="s">
        <v>578</v>
      </c>
      <c r="F266">
        <v>1</v>
      </c>
      <c r="G266">
        <v>7</v>
      </c>
      <c r="H266">
        <v>1</v>
      </c>
      <c r="I266">
        <v>25</v>
      </c>
      <c r="J266">
        <v>15</v>
      </c>
      <c r="K266">
        <v>1</v>
      </c>
      <c r="L266" t="s">
        <v>294</v>
      </c>
      <c r="M266" t="s">
        <v>439</v>
      </c>
      <c r="N266">
        <v>4</v>
      </c>
      <c r="O266" t="s">
        <v>582</v>
      </c>
      <c r="P266" t="s">
        <v>157</v>
      </c>
      <c r="Q266" t="s">
        <v>158</v>
      </c>
      <c r="R266" t="s">
        <v>127</v>
      </c>
      <c r="S266" t="s">
        <v>46</v>
      </c>
      <c r="T266" t="s">
        <v>295</v>
      </c>
      <c r="U266" t="s">
        <v>48</v>
      </c>
      <c r="V266">
        <v>0</v>
      </c>
      <c r="W266" t="s">
        <v>48</v>
      </c>
      <c r="X266" t="s">
        <v>48</v>
      </c>
      <c r="Y266">
        <v>0</v>
      </c>
      <c r="Z266">
        <v>48</v>
      </c>
      <c r="AA266">
        <v>1</v>
      </c>
      <c r="AB266">
        <v>0</v>
      </c>
      <c r="AC266">
        <v>0</v>
      </c>
      <c r="AD266">
        <v>0</v>
      </c>
      <c r="AE266">
        <v>1</v>
      </c>
      <c r="AF266">
        <v>1.9E-2</v>
      </c>
      <c r="AG266">
        <v>2.1000000000000001E-2</v>
      </c>
      <c r="AH266">
        <v>0.24199999999999999</v>
      </c>
      <c r="AI266">
        <v>4.0010000000000003</v>
      </c>
      <c r="AJ266">
        <v>84.025000000000006</v>
      </c>
      <c r="AK266">
        <v>93.069000000000003</v>
      </c>
    </row>
    <row r="267" spans="1:37" x14ac:dyDescent="0.35">
      <c r="A267">
        <v>202</v>
      </c>
      <c r="B267">
        <v>202</v>
      </c>
      <c r="C267" t="s">
        <v>38</v>
      </c>
      <c r="D267">
        <v>2</v>
      </c>
      <c r="E267" t="s">
        <v>578</v>
      </c>
      <c r="F267">
        <v>1</v>
      </c>
      <c r="G267">
        <v>7</v>
      </c>
      <c r="H267">
        <v>1</v>
      </c>
      <c r="I267">
        <v>26</v>
      </c>
      <c r="J267">
        <v>5</v>
      </c>
      <c r="K267">
        <v>1</v>
      </c>
      <c r="L267" t="s">
        <v>286</v>
      </c>
      <c r="M267" t="s">
        <v>437</v>
      </c>
      <c r="N267">
        <v>1</v>
      </c>
      <c r="O267" t="s">
        <v>580</v>
      </c>
      <c r="P267" t="s">
        <v>60</v>
      </c>
      <c r="Q267" t="s">
        <v>61</v>
      </c>
      <c r="R267" t="s">
        <v>45</v>
      </c>
      <c r="S267" t="s">
        <v>46</v>
      </c>
      <c r="T267" t="s">
        <v>287</v>
      </c>
      <c r="U267" t="s">
        <v>48</v>
      </c>
      <c r="V267">
        <v>0</v>
      </c>
      <c r="W267" t="s">
        <v>48</v>
      </c>
      <c r="X267" t="s">
        <v>48</v>
      </c>
      <c r="Y267">
        <v>0</v>
      </c>
      <c r="Z267">
        <v>48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8.0000000000000002E-3</v>
      </c>
      <c r="AG267">
        <v>1.0999999999999999E-2</v>
      </c>
      <c r="AH267">
        <v>0.56999999999999995</v>
      </c>
      <c r="AI267">
        <v>3.0009999999999999</v>
      </c>
      <c r="AJ267">
        <v>87.025999999999996</v>
      </c>
      <c r="AK267">
        <v>96.07</v>
      </c>
    </row>
    <row r="268" spans="1:37" x14ac:dyDescent="0.35">
      <c r="A268">
        <v>202</v>
      </c>
      <c r="B268">
        <v>202</v>
      </c>
      <c r="C268" t="s">
        <v>38</v>
      </c>
      <c r="D268">
        <v>2</v>
      </c>
      <c r="E268" t="s">
        <v>578</v>
      </c>
      <c r="F268">
        <v>1</v>
      </c>
      <c r="G268">
        <v>7</v>
      </c>
      <c r="H268">
        <v>1</v>
      </c>
      <c r="I268">
        <v>27</v>
      </c>
      <c r="J268">
        <v>0</v>
      </c>
      <c r="K268">
        <v>1</v>
      </c>
      <c r="L268" t="s">
        <v>48</v>
      </c>
      <c r="M268" t="s">
        <v>48</v>
      </c>
      <c r="N268">
        <v>8</v>
      </c>
      <c r="O268" t="s">
        <v>416</v>
      </c>
      <c r="P268" t="s">
        <v>48</v>
      </c>
      <c r="Q268" t="s">
        <v>48</v>
      </c>
      <c r="R268" t="s">
        <v>48</v>
      </c>
      <c r="S268" t="s">
        <v>48</v>
      </c>
      <c r="T268" t="s">
        <v>48</v>
      </c>
      <c r="U268" t="s">
        <v>48</v>
      </c>
      <c r="V268">
        <v>0</v>
      </c>
      <c r="W268" t="s">
        <v>48</v>
      </c>
      <c r="X268" t="s">
        <v>48</v>
      </c>
      <c r="Y268">
        <v>0</v>
      </c>
      <c r="Z268">
        <v>48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2.4E-2</v>
      </c>
      <c r="AG268">
        <v>2.3E-2</v>
      </c>
      <c r="AH268">
        <v>0.217</v>
      </c>
      <c r="AI268">
        <v>3.0009999999999999</v>
      </c>
      <c r="AJ268">
        <v>90.027000000000001</v>
      </c>
      <c r="AK268">
        <v>99.070999999999998</v>
      </c>
    </row>
    <row r="269" spans="1:37" x14ac:dyDescent="0.35">
      <c r="A269">
        <v>202</v>
      </c>
      <c r="B269">
        <v>202</v>
      </c>
      <c r="C269" t="s">
        <v>38</v>
      </c>
      <c r="D269">
        <v>2</v>
      </c>
      <c r="E269" t="s">
        <v>578</v>
      </c>
      <c r="F269">
        <v>1</v>
      </c>
      <c r="G269">
        <v>7</v>
      </c>
      <c r="H269">
        <v>1</v>
      </c>
      <c r="I269">
        <v>28</v>
      </c>
      <c r="J269">
        <v>13</v>
      </c>
      <c r="K269">
        <v>1</v>
      </c>
      <c r="L269" t="s">
        <v>298</v>
      </c>
      <c r="M269" t="s">
        <v>468</v>
      </c>
      <c r="N269">
        <v>3</v>
      </c>
      <c r="O269" t="s">
        <v>583</v>
      </c>
      <c r="P269" t="s">
        <v>163</v>
      </c>
      <c r="Q269" t="s">
        <v>164</v>
      </c>
      <c r="R269" t="s">
        <v>147</v>
      </c>
      <c r="S269" t="s">
        <v>63</v>
      </c>
      <c r="T269" t="s">
        <v>299</v>
      </c>
      <c r="U269" t="s">
        <v>48</v>
      </c>
      <c r="V269">
        <v>0</v>
      </c>
      <c r="W269" t="s">
        <v>48</v>
      </c>
      <c r="X269" t="s">
        <v>48</v>
      </c>
      <c r="Y269">
        <v>0</v>
      </c>
      <c r="Z269">
        <v>48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1.9E-2</v>
      </c>
      <c r="AG269">
        <v>2.1000000000000001E-2</v>
      </c>
      <c r="AH269">
        <v>0.23899999999999999</v>
      </c>
      <c r="AI269">
        <v>3.0009999999999999</v>
      </c>
      <c r="AJ269">
        <v>93.028000000000006</v>
      </c>
      <c r="AK269">
        <v>102.072</v>
      </c>
    </row>
    <row r="270" spans="1:37" x14ac:dyDescent="0.35">
      <c r="A270">
        <v>202</v>
      </c>
      <c r="B270">
        <v>202</v>
      </c>
      <c r="C270" t="s">
        <v>38</v>
      </c>
      <c r="D270">
        <v>2</v>
      </c>
      <c r="E270" t="s">
        <v>578</v>
      </c>
      <c r="F270">
        <v>1</v>
      </c>
      <c r="G270">
        <v>7</v>
      </c>
      <c r="H270">
        <v>1</v>
      </c>
      <c r="I270">
        <v>29</v>
      </c>
      <c r="J270">
        <v>23</v>
      </c>
      <c r="K270">
        <v>1</v>
      </c>
      <c r="L270" t="s">
        <v>310</v>
      </c>
      <c r="M270" t="s">
        <v>442</v>
      </c>
      <c r="N270">
        <v>4</v>
      </c>
      <c r="O270" t="s">
        <v>582</v>
      </c>
      <c r="P270" t="s">
        <v>177</v>
      </c>
      <c r="Q270" t="s">
        <v>178</v>
      </c>
      <c r="R270" t="s">
        <v>127</v>
      </c>
      <c r="S270" t="s">
        <v>46</v>
      </c>
      <c r="T270" t="s">
        <v>311</v>
      </c>
      <c r="U270" t="s">
        <v>48</v>
      </c>
      <c r="V270">
        <v>0</v>
      </c>
      <c r="W270" t="s">
        <v>48</v>
      </c>
      <c r="X270" t="s">
        <v>48</v>
      </c>
      <c r="Y270">
        <v>0</v>
      </c>
      <c r="Z270">
        <v>48</v>
      </c>
      <c r="AA270">
        <v>1</v>
      </c>
      <c r="AB270">
        <v>0</v>
      </c>
      <c r="AC270">
        <v>0</v>
      </c>
      <c r="AD270">
        <v>0</v>
      </c>
      <c r="AE270">
        <v>1</v>
      </c>
      <c r="AF270">
        <v>4.0000000000000001E-3</v>
      </c>
      <c r="AG270">
        <v>2E-3</v>
      </c>
      <c r="AH270">
        <v>0.23699999999999999</v>
      </c>
      <c r="AI270">
        <v>4.0010000000000003</v>
      </c>
      <c r="AJ270">
        <v>97.028999999999996</v>
      </c>
      <c r="AK270">
        <v>106.07299999999999</v>
      </c>
    </row>
    <row r="271" spans="1:37" x14ac:dyDescent="0.35">
      <c r="A271">
        <v>202</v>
      </c>
      <c r="B271">
        <v>202</v>
      </c>
      <c r="C271" t="s">
        <v>38</v>
      </c>
      <c r="D271">
        <v>2</v>
      </c>
      <c r="E271" t="s">
        <v>578</v>
      </c>
      <c r="F271">
        <v>1</v>
      </c>
      <c r="G271">
        <v>7</v>
      </c>
      <c r="H271">
        <v>1</v>
      </c>
      <c r="I271">
        <v>30</v>
      </c>
      <c r="J271">
        <v>0</v>
      </c>
      <c r="K271">
        <v>1</v>
      </c>
      <c r="L271" t="s">
        <v>48</v>
      </c>
      <c r="M271" t="s">
        <v>423</v>
      </c>
      <c r="N271">
        <v>7</v>
      </c>
      <c r="O271" t="s">
        <v>413</v>
      </c>
      <c r="P271" t="s">
        <v>48</v>
      </c>
      <c r="Q271" t="s">
        <v>48</v>
      </c>
      <c r="R271" t="s">
        <v>48</v>
      </c>
      <c r="S271" t="s">
        <v>48</v>
      </c>
      <c r="T271" t="s">
        <v>48</v>
      </c>
      <c r="U271" t="s">
        <v>48</v>
      </c>
      <c r="V271">
        <v>0</v>
      </c>
      <c r="W271" t="s">
        <v>48</v>
      </c>
      <c r="X271" t="s">
        <v>48</v>
      </c>
      <c r="Y271">
        <v>0</v>
      </c>
      <c r="Z271">
        <v>48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4.0000000000000001E-3</v>
      </c>
      <c r="AG271">
        <v>0.01</v>
      </c>
      <c r="AH271">
        <v>0.22600000000000001</v>
      </c>
      <c r="AI271">
        <v>3.0009999999999999</v>
      </c>
      <c r="AJ271">
        <v>100.03</v>
      </c>
      <c r="AK271">
        <v>109.074</v>
      </c>
    </row>
    <row r="272" spans="1:37" x14ac:dyDescent="0.35">
      <c r="A272">
        <v>202</v>
      </c>
      <c r="B272">
        <v>202</v>
      </c>
      <c r="C272" t="s">
        <v>38</v>
      </c>
      <c r="D272">
        <v>2</v>
      </c>
      <c r="E272" t="s">
        <v>578</v>
      </c>
      <c r="F272">
        <v>1</v>
      </c>
      <c r="G272">
        <v>7</v>
      </c>
      <c r="H272">
        <v>1</v>
      </c>
      <c r="I272">
        <v>31</v>
      </c>
      <c r="J272">
        <v>16</v>
      </c>
      <c r="K272">
        <v>1</v>
      </c>
      <c r="L272" t="s">
        <v>304</v>
      </c>
      <c r="M272" t="s">
        <v>418</v>
      </c>
      <c r="N272">
        <v>3</v>
      </c>
      <c r="O272" t="s">
        <v>583</v>
      </c>
      <c r="P272" t="s">
        <v>157</v>
      </c>
      <c r="Q272" t="s">
        <v>158</v>
      </c>
      <c r="R272" t="s">
        <v>150</v>
      </c>
      <c r="S272" t="s">
        <v>53</v>
      </c>
      <c r="T272" t="s">
        <v>305</v>
      </c>
      <c r="U272" t="s">
        <v>48</v>
      </c>
      <c r="V272">
        <v>0</v>
      </c>
      <c r="W272" t="s">
        <v>48</v>
      </c>
      <c r="X272" t="s">
        <v>48</v>
      </c>
      <c r="Y272">
        <v>0</v>
      </c>
      <c r="Z272">
        <v>48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1.9E-2</v>
      </c>
      <c r="AG272">
        <v>2.1000000000000001E-2</v>
      </c>
      <c r="AH272">
        <v>0.23499999999999999</v>
      </c>
      <c r="AI272">
        <v>3.0009999999999999</v>
      </c>
      <c r="AJ272">
        <v>103.03100000000001</v>
      </c>
      <c r="AK272">
        <v>112.075</v>
      </c>
    </row>
    <row r="273" spans="1:37" x14ac:dyDescent="0.35">
      <c r="A273">
        <v>202</v>
      </c>
      <c r="B273">
        <v>202</v>
      </c>
      <c r="C273" t="s">
        <v>38</v>
      </c>
      <c r="D273">
        <v>2</v>
      </c>
      <c r="E273" t="s">
        <v>578</v>
      </c>
      <c r="F273">
        <v>1</v>
      </c>
      <c r="G273">
        <v>7</v>
      </c>
      <c r="H273">
        <v>1</v>
      </c>
      <c r="I273">
        <v>32</v>
      </c>
      <c r="J273">
        <v>0</v>
      </c>
      <c r="K273">
        <v>1</v>
      </c>
      <c r="L273" t="s">
        <v>48</v>
      </c>
      <c r="M273" t="s">
        <v>465</v>
      </c>
      <c r="N273">
        <v>7</v>
      </c>
      <c r="O273" t="s">
        <v>413</v>
      </c>
      <c r="P273" t="s">
        <v>48</v>
      </c>
      <c r="Q273" t="s">
        <v>48</v>
      </c>
      <c r="R273" t="s">
        <v>48</v>
      </c>
      <c r="S273" t="s">
        <v>48</v>
      </c>
      <c r="T273" t="s">
        <v>48</v>
      </c>
      <c r="U273" t="s">
        <v>48</v>
      </c>
      <c r="V273">
        <v>0</v>
      </c>
      <c r="W273" t="s">
        <v>48</v>
      </c>
      <c r="X273" t="s">
        <v>48</v>
      </c>
      <c r="Y273">
        <v>0</v>
      </c>
      <c r="Z273">
        <v>48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1.4E-2</v>
      </c>
      <c r="AG273">
        <v>0.01</v>
      </c>
      <c r="AH273">
        <v>0.224</v>
      </c>
      <c r="AI273">
        <v>3.0009999999999999</v>
      </c>
      <c r="AJ273">
        <v>106.032</v>
      </c>
      <c r="AK273">
        <v>115.07599999999999</v>
      </c>
    </row>
    <row r="274" spans="1:37" x14ac:dyDescent="0.35">
      <c r="A274">
        <v>202</v>
      </c>
      <c r="B274">
        <v>202</v>
      </c>
      <c r="C274" t="s">
        <v>38</v>
      </c>
      <c r="D274">
        <v>2</v>
      </c>
      <c r="E274" t="s">
        <v>578</v>
      </c>
      <c r="F274">
        <v>1</v>
      </c>
      <c r="G274">
        <v>7</v>
      </c>
      <c r="H274">
        <v>1</v>
      </c>
      <c r="I274">
        <v>33</v>
      </c>
      <c r="J274">
        <v>20</v>
      </c>
      <c r="K274">
        <v>1</v>
      </c>
      <c r="L274" t="s">
        <v>288</v>
      </c>
      <c r="M274" t="s">
        <v>419</v>
      </c>
      <c r="N274">
        <v>4</v>
      </c>
      <c r="O274" t="s">
        <v>582</v>
      </c>
      <c r="P274" t="s">
        <v>135</v>
      </c>
      <c r="Q274" t="s">
        <v>136</v>
      </c>
      <c r="R274" t="s">
        <v>147</v>
      </c>
      <c r="S274" t="s">
        <v>63</v>
      </c>
      <c r="T274" t="s">
        <v>289</v>
      </c>
      <c r="U274" t="s">
        <v>48</v>
      </c>
      <c r="V274">
        <v>0</v>
      </c>
      <c r="W274" t="s">
        <v>48</v>
      </c>
      <c r="X274" t="s">
        <v>48</v>
      </c>
      <c r="Y274">
        <v>0</v>
      </c>
      <c r="Z274">
        <v>48</v>
      </c>
      <c r="AA274">
        <v>1</v>
      </c>
      <c r="AB274">
        <v>0</v>
      </c>
      <c r="AC274">
        <v>0</v>
      </c>
      <c r="AD274">
        <v>0</v>
      </c>
      <c r="AE274">
        <v>1</v>
      </c>
      <c r="AF274">
        <v>1.7999999999999999E-2</v>
      </c>
      <c r="AG274">
        <v>0.02</v>
      </c>
      <c r="AH274">
        <v>0.23400000000000001</v>
      </c>
      <c r="AI274">
        <v>4.0010000000000003</v>
      </c>
      <c r="AJ274">
        <v>110.033</v>
      </c>
      <c r="AK274">
        <v>119.077</v>
      </c>
    </row>
    <row r="275" spans="1:37" x14ac:dyDescent="0.35">
      <c r="A275">
        <v>202</v>
      </c>
      <c r="B275">
        <v>202</v>
      </c>
      <c r="C275" t="s">
        <v>38</v>
      </c>
      <c r="D275">
        <v>2</v>
      </c>
      <c r="E275" t="s">
        <v>578</v>
      </c>
      <c r="F275">
        <v>1</v>
      </c>
      <c r="G275">
        <v>7</v>
      </c>
      <c r="H275">
        <v>1</v>
      </c>
      <c r="I275">
        <v>34</v>
      </c>
      <c r="J275">
        <v>11</v>
      </c>
      <c r="K275">
        <v>1</v>
      </c>
      <c r="L275" t="s">
        <v>278</v>
      </c>
      <c r="M275" t="s">
        <v>472</v>
      </c>
      <c r="N275">
        <v>2</v>
      </c>
      <c r="O275" t="s">
        <v>579</v>
      </c>
      <c r="P275" t="s">
        <v>78</v>
      </c>
      <c r="Q275" t="s">
        <v>79</v>
      </c>
      <c r="R275" t="s">
        <v>45</v>
      </c>
      <c r="S275" t="s">
        <v>46</v>
      </c>
      <c r="T275" t="s">
        <v>279</v>
      </c>
      <c r="U275" t="s">
        <v>48</v>
      </c>
      <c r="V275">
        <v>0</v>
      </c>
      <c r="W275" t="s">
        <v>48</v>
      </c>
      <c r="X275" t="s">
        <v>48</v>
      </c>
      <c r="Y275">
        <v>0</v>
      </c>
      <c r="Z275">
        <v>48</v>
      </c>
      <c r="AA275">
        <v>1</v>
      </c>
      <c r="AB275">
        <v>0</v>
      </c>
      <c r="AC275">
        <v>0</v>
      </c>
      <c r="AD275">
        <v>0</v>
      </c>
      <c r="AE275">
        <v>1</v>
      </c>
      <c r="AF275">
        <v>1.7999999999999999E-2</v>
      </c>
      <c r="AG275">
        <v>2.1000000000000001E-2</v>
      </c>
      <c r="AH275">
        <v>0.23100000000000001</v>
      </c>
      <c r="AI275">
        <v>4.0010000000000003</v>
      </c>
      <c r="AJ275">
        <v>114.03400000000001</v>
      </c>
      <c r="AK275">
        <v>123.07899999999999</v>
      </c>
    </row>
    <row r="276" spans="1:37" x14ac:dyDescent="0.35">
      <c r="A276">
        <v>202</v>
      </c>
      <c r="B276">
        <v>202</v>
      </c>
      <c r="C276" t="s">
        <v>38</v>
      </c>
      <c r="D276">
        <v>2</v>
      </c>
      <c r="E276" t="s">
        <v>578</v>
      </c>
      <c r="F276">
        <v>1</v>
      </c>
      <c r="G276">
        <v>7</v>
      </c>
      <c r="H276">
        <v>1</v>
      </c>
      <c r="I276">
        <v>35</v>
      </c>
      <c r="J276">
        <v>0</v>
      </c>
      <c r="K276">
        <v>1</v>
      </c>
      <c r="L276" t="s">
        <v>48</v>
      </c>
      <c r="M276" t="s">
        <v>444</v>
      </c>
      <c r="N276">
        <v>7</v>
      </c>
      <c r="O276" t="s">
        <v>413</v>
      </c>
      <c r="P276" t="s">
        <v>48</v>
      </c>
      <c r="Q276" t="s">
        <v>48</v>
      </c>
      <c r="R276" t="s">
        <v>48</v>
      </c>
      <c r="S276" t="s">
        <v>48</v>
      </c>
      <c r="T276" t="s">
        <v>48</v>
      </c>
      <c r="U276" t="s">
        <v>48</v>
      </c>
      <c r="V276">
        <v>0</v>
      </c>
      <c r="W276" t="s">
        <v>48</v>
      </c>
      <c r="X276" t="s">
        <v>48</v>
      </c>
      <c r="Y276">
        <v>0</v>
      </c>
      <c r="Z276">
        <v>48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2.8000000000000001E-2</v>
      </c>
      <c r="AG276">
        <v>3.1E-2</v>
      </c>
      <c r="AH276">
        <v>0.22</v>
      </c>
      <c r="AI276">
        <v>3.0009999999999999</v>
      </c>
      <c r="AJ276">
        <v>117.035</v>
      </c>
      <c r="AK276">
        <v>126.08</v>
      </c>
    </row>
    <row r="277" spans="1:37" x14ac:dyDescent="0.35">
      <c r="A277">
        <v>202</v>
      </c>
      <c r="B277">
        <v>202</v>
      </c>
      <c r="C277" t="s">
        <v>38</v>
      </c>
      <c r="D277">
        <v>2</v>
      </c>
      <c r="E277" t="s">
        <v>578</v>
      </c>
      <c r="F277">
        <v>1</v>
      </c>
      <c r="G277">
        <v>7</v>
      </c>
      <c r="H277">
        <v>1</v>
      </c>
      <c r="I277">
        <v>36</v>
      </c>
      <c r="J277">
        <v>27</v>
      </c>
      <c r="K277">
        <v>1</v>
      </c>
      <c r="L277" t="s">
        <v>328</v>
      </c>
      <c r="M277" t="s">
        <v>458</v>
      </c>
      <c r="N277">
        <v>6</v>
      </c>
      <c r="O277" t="s">
        <v>581</v>
      </c>
      <c r="P277" t="s">
        <v>202</v>
      </c>
      <c r="Q277" t="s">
        <v>206</v>
      </c>
      <c r="R277" t="s">
        <v>202</v>
      </c>
      <c r="S277" t="s">
        <v>46</v>
      </c>
      <c r="T277" t="s">
        <v>329</v>
      </c>
      <c r="U277" t="s">
        <v>48</v>
      </c>
      <c r="V277">
        <v>0</v>
      </c>
      <c r="W277" t="s">
        <v>48</v>
      </c>
      <c r="X277" t="s">
        <v>48</v>
      </c>
      <c r="Y277">
        <v>0</v>
      </c>
      <c r="Z277">
        <v>48</v>
      </c>
      <c r="AA277">
        <v>1</v>
      </c>
      <c r="AB277">
        <v>0</v>
      </c>
      <c r="AC277">
        <v>0</v>
      </c>
      <c r="AD277">
        <v>0</v>
      </c>
      <c r="AE277">
        <v>1</v>
      </c>
      <c r="AF277">
        <v>2.8000000000000001E-2</v>
      </c>
      <c r="AG277">
        <v>3.1E-2</v>
      </c>
      <c r="AH277">
        <v>0.22900000000000001</v>
      </c>
      <c r="AI277">
        <v>4.0010000000000003</v>
      </c>
      <c r="AJ277">
        <v>121.03700000000001</v>
      </c>
      <c r="AK277">
        <v>130.08099999999999</v>
      </c>
    </row>
    <row r="278" spans="1:37" x14ac:dyDescent="0.35">
      <c r="A278">
        <v>202</v>
      </c>
      <c r="B278">
        <v>202</v>
      </c>
      <c r="C278" t="s">
        <v>38</v>
      </c>
      <c r="D278">
        <v>2</v>
      </c>
      <c r="E278" t="s">
        <v>578</v>
      </c>
      <c r="F278">
        <v>1</v>
      </c>
      <c r="G278">
        <v>7</v>
      </c>
      <c r="H278">
        <v>1</v>
      </c>
      <c r="I278">
        <v>37</v>
      </c>
      <c r="J278">
        <v>2</v>
      </c>
      <c r="K278">
        <v>1</v>
      </c>
      <c r="L278" t="s">
        <v>276</v>
      </c>
      <c r="M278" t="s">
        <v>430</v>
      </c>
      <c r="N278">
        <v>1</v>
      </c>
      <c r="O278" t="s">
        <v>580</v>
      </c>
      <c r="P278" t="s">
        <v>98</v>
      </c>
      <c r="Q278" t="s">
        <v>99</v>
      </c>
      <c r="R278" t="s">
        <v>52</v>
      </c>
      <c r="S278" t="s">
        <v>53</v>
      </c>
      <c r="T278" t="s">
        <v>277</v>
      </c>
      <c r="U278" t="s">
        <v>48</v>
      </c>
      <c r="V278">
        <v>0</v>
      </c>
      <c r="W278" t="s">
        <v>48</v>
      </c>
      <c r="X278" t="s">
        <v>48</v>
      </c>
      <c r="Y278">
        <v>0</v>
      </c>
      <c r="Z278">
        <v>48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2.8000000000000001E-2</v>
      </c>
      <c r="AG278">
        <v>2.1999999999999999E-2</v>
      </c>
      <c r="AH278">
        <v>0.23699999999999999</v>
      </c>
      <c r="AI278">
        <v>3.0009999999999999</v>
      </c>
      <c r="AJ278">
        <v>124.038</v>
      </c>
      <c r="AK278">
        <v>133.08199999999999</v>
      </c>
    </row>
    <row r="279" spans="1:37" x14ac:dyDescent="0.35">
      <c r="A279">
        <v>202</v>
      </c>
      <c r="B279">
        <v>202</v>
      </c>
      <c r="C279" t="s">
        <v>38</v>
      </c>
      <c r="D279">
        <v>2</v>
      </c>
      <c r="E279" t="s">
        <v>578</v>
      </c>
      <c r="F279">
        <v>1</v>
      </c>
      <c r="G279">
        <v>7</v>
      </c>
      <c r="H279">
        <v>1</v>
      </c>
      <c r="I279">
        <v>38</v>
      </c>
      <c r="J279">
        <v>31</v>
      </c>
      <c r="K279">
        <v>1</v>
      </c>
      <c r="L279" t="s">
        <v>316</v>
      </c>
      <c r="M279" t="s">
        <v>470</v>
      </c>
      <c r="N279">
        <v>6</v>
      </c>
      <c r="O279" t="s">
        <v>581</v>
      </c>
      <c r="P279" t="s">
        <v>202</v>
      </c>
      <c r="Q279" t="s">
        <v>212</v>
      </c>
      <c r="R279" t="s">
        <v>202</v>
      </c>
      <c r="S279" t="s">
        <v>81</v>
      </c>
      <c r="T279" t="s">
        <v>317</v>
      </c>
      <c r="U279" t="s">
        <v>48</v>
      </c>
      <c r="V279">
        <v>0</v>
      </c>
      <c r="W279" t="s">
        <v>48</v>
      </c>
      <c r="X279" t="s">
        <v>48</v>
      </c>
      <c r="Y279">
        <v>0</v>
      </c>
      <c r="Z279">
        <v>48</v>
      </c>
      <c r="AA279">
        <v>1</v>
      </c>
      <c r="AB279">
        <v>0</v>
      </c>
      <c r="AC279">
        <v>0</v>
      </c>
      <c r="AD279">
        <v>0</v>
      </c>
      <c r="AE279">
        <v>1</v>
      </c>
      <c r="AF279">
        <v>8.0000000000000002E-3</v>
      </c>
      <c r="AG279">
        <v>1.0999999999999999E-2</v>
      </c>
      <c r="AH279">
        <v>0.23799999999999999</v>
      </c>
      <c r="AI279">
        <v>4.0010000000000003</v>
      </c>
      <c r="AJ279">
        <v>128.03899999999999</v>
      </c>
      <c r="AK279">
        <v>137.083</v>
      </c>
    </row>
    <row r="280" spans="1:37" x14ac:dyDescent="0.35">
      <c r="A280">
        <v>202</v>
      </c>
      <c r="B280">
        <v>202</v>
      </c>
      <c r="C280" t="s">
        <v>38</v>
      </c>
      <c r="D280">
        <v>2</v>
      </c>
      <c r="E280" t="s">
        <v>578</v>
      </c>
      <c r="F280">
        <v>1</v>
      </c>
      <c r="G280">
        <v>7</v>
      </c>
      <c r="H280">
        <v>1</v>
      </c>
      <c r="I280">
        <v>39</v>
      </c>
      <c r="J280">
        <v>21</v>
      </c>
      <c r="K280">
        <v>1</v>
      </c>
      <c r="L280" t="s">
        <v>300</v>
      </c>
      <c r="M280" t="s">
        <v>432</v>
      </c>
      <c r="N280">
        <v>3</v>
      </c>
      <c r="O280" t="s">
        <v>583</v>
      </c>
      <c r="P280" t="s">
        <v>125</v>
      </c>
      <c r="Q280" t="s">
        <v>126</v>
      </c>
      <c r="R280" t="s">
        <v>132</v>
      </c>
      <c r="S280" t="s">
        <v>81</v>
      </c>
      <c r="T280" t="s">
        <v>301</v>
      </c>
      <c r="U280" t="s">
        <v>48</v>
      </c>
      <c r="V280">
        <v>0</v>
      </c>
      <c r="W280" t="s">
        <v>48</v>
      </c>
      <c r="X280" t="s">
        <v>48</v>
      </c>
      <c r="Y280">
        <v>0</v>
      </c>
      <c r="Z280">
        <v>48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1.7999999999999999E-2</v>
      </c>
      <c r="AG280">
        <v>0.02</v>
      </c>
      <c r="AH280">
        <v>0.22600000000000001</v>
      </c>
      <c r="AI280">
        <v>3.0009999999999999</v>
      </c>
      <c r="AJ280">
        <v>131.04</v>
      </c>
      <c r="AK280">
        <v>140.084</v>
      </c>
    </row>
    <row r="281" spans="1:37" x14ac:dyDescent="0.35">
      <c r="A281">
        <v>202</v>
      </c>
      <c r="B281">
        <v>202</v>
      </c>
      <c r="C281" t="s">
        <v>38</v>
      </c>
      <c r="D281">
        <v>2</v>
      </c>
      <c r="E281" t="s">
        <v>578</v>
      </c>
      <c r="F281">
        <v>1</v>
      </c>
      <c r="G281">
        <v>7</v>
      </c>
      <c r="H281">
        <v>1</v>
      </c>
      <c r="I281">
        <v>40</v>
      </c>
      <c r="J281">
        <v>0</v>
      </c>
      <c r="K281">
        <v>1</v>
      </c>
      <c r="L281" t="s">
        <v>48</v>
      </c>
      <c r="M281" t="s">
        <v>455</v>
      </c>
      <c r="N281">
        <v>7</v>
      </c>
      <c r="O281" t="s">
        <v>413</v>
      </c>
      <c r="P281" t="s">
        <v>48</v>
      </c>
      <c r="Q281" t="s">
        <v>48</v>
      </c>
      <c r="R281" t="s">
        <v>48</v>
      </c>
      <c r="S281" t="s">
        <v>48</v>
      </c>
      <c r="T281" t="s">
        <v>48</v>
      </c>
      <c r="U281" t="s">
        <v>48</v>
      </c>
      <c r="V281">
        <v>0</v>
      </c>
      <c r="W281" t="s">
        <v>48</v>
      </c>
      <c r="X281" t="s">
        <v>48</v>
      </c>
      <c r="Y281">
        <v>0</v>
      </c>
      <c r="Z281">
        <v>48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2.8000000000000001E-2</v>
      </c>
      <c r="AG281">
        <v>0.03</v>
      </c>
      <c r="AH281">
        <v>0.22600000000000001</v>
      </c>
      <c r="AI281">
        <v>3.0009999999999999</v>
      </c>
      <c r="AJ281">
        <v>134.04</v>
      </c>
      <c r="AK281">
        <v>143.08500000000001</v>
      </c>
    </row>
    <row r="282" spans="1:37" x14ac:dyDescent="0.35">
      <c r="A282">
        <v>202</v>
      </c>
      <c r="B282">
        <v>202</v>
      </c>
      <c r="C282" t="s">
        <v>38</v>
      </c>
      <c r="D282">
        <v>2</v>
      </c>
      <c r="E282" t="s">
        <v>578</v>
      </c>
      <c r="F282">
        <v>1</v>
      </c>
      <c r="G282">
        <v>7</v>
      </c>
      <c r="H282">
        <v>1</v>
      </c>
      <c r="I282">
        <v>41</v>
      </c>
      <c r="J282">
        <v>3</v>
      </c>
      <c r="K282">
        <v>1</v>
      </c>
      <c r="L282" t="s">
        <v>284</v>
      </c>
      <c r="M282" t="s">
        <v>467</v>
      </c>
      <c r="N282">
        <v>2</v>
      </c>
      <c r="O282" t="s">
        <v>579</v>
      </c>
      <c r="P282" t="s">
        <v>70</v>
      </c>
      <c r="Q282" t="s">
        <v>71</v>
      </c>
      <c r="R282" t="s">
        <v>45</v>
      </c>
      <c r="S282" t="s">
        <v>46</v>
      </c>
      <c r="T282" t="s">
        <v>285</v>
      </c>
      <c r="U282" t="s">
        <v>48</v>
      </c>
      <c r="V282">
        <v>0</v>
      </c>
      <c r="W282" t="s">
        <v>48</v>
      </c>
      <c r="X282" t="s">
        <v>48</v>
      </c>
      <c r="Y282">
        <v>0</v>
      </c>
      <c r="Z282">
        <v>48</v>
      </c>
      <c r="AA282">
        <v>1</v>
      </c>
      <c r="AB282">
        <v>0</v>
      </c>
      <c r="AC282">
        <v>0</v>
      </c>
      <c r="AD282">
        <v>0</v>
      </c>
      <c r="AE282">
        <v>1</v>
      </c>
      <c r="AF282">
        <v>8.0000000000000002E-3</v>
      </c>
      <c r="AG282">
        <v>0.01</v>
      </c>
      <c r="AH282">
        <v>0.23499999999999999</v>
      </c>
      <c r="AI282">
        <v>4.0010000000000003</v>
      </c>
      <c r="AJ282">
        <v>138.042</v>
      </c>
      <c r="AK282">
        <v>147.08600000000001</v>
      </c>
    </row>
    <row r="283" spans="1:37" x14ac:dyDescent="0.35">
      <c r="A283">
        <v>202</v>
      </c>
      <c r="B283">
        <v>202</v>
      </c>
      <c r="C283" t="s">
        <v>38</v>
      </c>
      <c r="D283">
        <v>2</v>
      </c>
      <c r="E283" t="s">
        <v>578</v>
      </c>
      <c r="F283">
        <v>1</v>
      </c>
      <c r="G283">
        <v>7</v>
      </c>
      <c r="H283">
        <v>1</v>
      </c>
      <c r="I283">
        <v>42</v>
      </c>
      <c r="J283">
        <v>10</v>
      </c>
      <c r="K283">
        <v>1</v>
      </c>
      <c r="L283" t="s">
        <v>264</v>
      </c>
      <c r="M283" t="s">
        <v>469</v>
      </c>
      <c r="N283">
        <v>2</v>
      </c>
      <c r="O283" t="s">
        <v>579</v>
      </c>
      <c r="P283" t="s">
        <v>56</v>
      </c>
      <c r="Q283" t="s">
        <v>57</v>
      </c>
      <c r="R283" t="s">
        <v>52</v>
      </c>
      <c r="S283" t="s">
        <v>53</v>
      </c>
      <c r="T283" t="s">
        <v>265</v>
      </c>
      <c r="U283" t="s">
        <v>48</v>
      </c>
      <c r="V283">
        <v>0</v>
      </c>
      <c r="W283" t="s">
        <v>48</v>
      </c>
      <c r="X283" t="s">
        <v>48</v>
      </c>
      <c r="Y283">
        <v>0</v>
      </c>
      <c r="Z283">
        <v>48</v>
      </c>
      <c r="AA283">
        <v>1</v>
      </c>
      <c r="AB283">
        <v>0</v>
      </c>
      <c r="AC283">
        <v>0</v>
      </c>
      <c r="AD283">
        <v>0</v>
      </c>
      <c r="AE283">
        <v>1</v>
      </c>
      <c r="AF283">
        <v>1.7999999999999999E-2</v>
      </c>
      <c r="AG283">
        <v>0.02</v>
      </c>
      <c r="AH283">
        <v>0.223</v>
      </c>
      <c r="AI283">
        <v>4.0010000000000003</v>
      </c>
      <c r="AJ283">
        <v>142.04300000000001</v>
      </c>
      <c r="AK283">
        <v>151.08699999999999</v>
      </c>
    </row>
    <row r="284" spans="1:37" x14ac:dyDescent="0.35">
      <c r="A284">
        <v>202</v>
      </c>
      <c r="B284">
        <v>202</v>
      </c>
      <c r="C284" t="s">
        <v>38</v>
      </c>
      <c r="D284">
        <v>2</v>
      </c>
      <c r="E284" t="s">
        <v>578</v>
      </c>
      <c r="F284">
        <v>1</v>
      </c>
      <c r="G284">
        <v>7</v>
      </c>
      <c r="H284">
        <v>1</v>
      </c>
      <c r="I284">
        <v>43</v>
      </c>
      <c r="J284">
        <v>0</v>
      </c>
      <c r="K284">
        <v>1</v>
      </c>
      <c r="L284" t="s">
        <v>48</v>
      </c>
      <c r="M284" t="s">
        <v>48</v>
      </c>
      <c r="N284">
        <v>8</v>
      </c>
      <c r="O284" t="s">
        <v>416</v>
      </c>
      <c r="P284" t="s">
        <v>48</v>
      </c>
      <c r="Q284" t="s">
        <v>48</v>
      </c>
      <c r="R284" t="s">
        <v>48</v>
      </c>
      <c r="S284" t="s">
        <v>48</v>
      </c>
      <c r="T284" t="s">
        <v>48</v>
      </c>
      <c r="U284" t="s">
        <v>48</v>
      </c>
      <c r="V284">
        <v>0</v>
      </c>
      <c r="W284" t="s">
        <v>48</v>
      </c>
      <c r="X284" t="s">
        <v>48</v>
      </c>
      <c r="Y284">
        <v>0</v>
      </c>
      <c r="Z284">
        <v>48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2.8000000000000001E-2</v>
      </c>
      <c r="AG284">
        <v>2.7E-2</v>
      </c>
      <c r="AH284">
        <v>0.217</v>
      </c>
      <c r="AI284">
        <v>3.0009999999999999</v>
      </c>
      <c r="AJ284">
        <v>145.04400000000001</v>
      </c>
      <c r="AK284">
        <v>154.08799999999999</v>
      </c>
    </row>
    <row r="285" spans="1:37" x14ac:dyDescent="0.35">
      <c r="A285">
        <v>202</v>
      </c>
      <c r="B285">
        <v>202</v>
      </c>
      <c r="C285" t="s">
        <v>38</v>
      </c>
      <c r="D285">
        <v>2</v>
      </c>
      <c r="E285" t="s">
        <v>578</v>
      </c>
      <c r="F285">
        <v>1</v>
      </c>
      <c r="G285">
        <v>7</v>
      </c>
      <c r="H285">
        <v>1</v>
      </c>
      <c r="I285">
        <v>44</v>
      </c>
      <c r="J285">
        <v>34</v>
      </c>
      <c r="K285">
        <v>1</v>
      </c>
      <c r="L285" t="s">
        <v>324</v>
      </c>
      <c r="M285" t="s">
        <v>447</v>
      </c>
      <c r="N285">
        <v>6</v>
      </c>
      <c r="O285" t="s">
        <v>581</v>
      </c>
      <c r="P285" t="s">
        <v>202</v>
      </c>
      <c r="Q285" t="s">
        <v>209</v>
      </c>
      <c r="R285" t="s">
        <v>202</v>
      </c>
      <c r="S285" t="s">
        <v>53</v>
      </c>
      <c r="T285" t="s">
        <v>325</v>
      </c>
      <c r="U285" t="s">
        <v>48</v>
      </c>
      <c r="V285">
        <v>0</v>
      </c>
      <c r="W285" t="s">
        <v>48</v>
      </c>
      <c r="X285" t="s">
        <v>48</v>
      </c>
      <c r="Y285">
        <v>0</v>
      </c>
      <c r="Z285">
        <v>48</v>
      </c>
      <c r="AA285">
        <v>1</v>
      </c>
      <c r="AB285">
        <v>0</v>
      </c>
      <c r="AC285">
        <v>0</v>
      </c>
      <c r="AD285">
        <v>0</v>
      </c>
      <c r="AE285">
        <v>1</v>
      </c>
      <c r="AF285">
        <v>1.7999999999999999E-2</v>
      </c>
      <c r="AG285">
        <v>2.3E-2</v>
      </c>
      <c r="AH285">
        <v>0.23100000000000001</v>
      </c>
      <c r="AI285">
        <v>4.0010000000000003</v>
      </c>
      <c r="AJ285">
        <v>149.04499999999999</v>
      </c>
      <c r="AK285">
        <v>158.089</v>
      </c>
    </row>
    <row r="286" spans="1:37" x14ac:dyDescent="0.35">
      <c r="A286">
        <v>202</v>
      </c>
      <c r="B286">
        <v>202</v>
      </c>
      <c r="C286" t="s">
        <v>38</v>
      </c>
      <c r="D286">
        <v>2</v>
      </c>
      <c r="E286" t="s">
        <v>578</v>
      </c>
      <c r="F286">
        <v>1</v>
      </c>
      <c r="G286">
        <v>7</v>
      </c>
      <c r="H286">
        <v>1</v>
      </c>
      <c r="I286">
        <v>45</v>
      </c>
      <c r="J286">
        <v>0</v>
      </c>
      <c r="K286">
        <v>1</v>
      </c>
      <c r="L286" t="s">
        <v>48</v>
      </c>
      <c r="M286" t="s">
        <v>459</v>
      </c>
      <c r="N286">
        <v>7</v>
      </c>
      <c r="O286" t="s">
        <v>413</v>
      </c>
      <c r="P286" t="s">
        <v>48</v>
      </c>
      <c r="Q286" t="s">
        <v>48</v>
      </c>
      <c r="R286" t="s">
        <v>48</v>
      </c>
      <c r="S286" t="s">
        <v>48</v>
      </c>
      <c r="T286" t="s">
        <v>48</v>
      </c>
      <c r="U286" t="s">
        <v>48</v>
      </c>
      <c r="V286">
        <v>0</v>
      </c>
      <c r="W286" t="s">
        <v>48</v>
      </c>
      <c r="X286" t="s">
        <v>48</v>
      </c>
      <c r="Y286">
        <v>0</v>
      </c>
      <c r="Z286">
        <v>48</v>
      </c>
      <c r="AA286">
        <v>0.5</v>
      </c>
      <c r="AB286">
        <v>0</v>
      </c>
      <c r="AC286">
        <v>0</v>
      </c>
      <c r="AD286">
        <v>0</v>
      </c>
      <c r="AE286">
        <v>1</v>
      </c>
      <c r="AF286">
        <v>2.8000000000000001E-2</v>
      </c>
      <c r="AG286">
        <v>2.1999999999999999E-2</v>
      </c>
      <c r="AH286">
        <v>0.22900000000000001</v>
      </c>
      <c r="AI286">
        <v>3.5009999999999999</v>
      </c>
      <c r="AJ286">
        <v>152.54599999999999</v>
      </c>
      <c r="AK286">
        <v>161.59</v>
      </c>
    </row>
    <row r="287" spans="1:37" x14ac:dyDescent="0.35">
      <c r="A287">
        <v>202</v>
      </c>
      <c r="B287">
        <v>202</v>
      </c>
      <c r="C287" t="s">
        <v>38</v>
      </c>
      <c r="D287">
        <v>2</v>
      </c>
      <c r="E287" t="s">
        <v>578</v>
      </c>
      <c r="F287">
        <v>1</v>
      </c>
      <c r="G287">
        <v>7</v>
      </c>
      <c r="H287">
        <v>1</v>
      </c>
      <c r="I287">
        <v>46</v>
      </c>
      <c r="J287">
        <v>0</v>
      </c>
      <c r="K287">
        <v>1</v>
      </c>
      <c r="L287" t="s">
        <v>48</v>
      </c>
      <c r="M287" t="s">
        <v>48</v>
      </c>
      <c r="N287">
        <v>8</v>
      </c>
      <c r="O287" t="s">
        <v>416</v>
      </c>
      <c r="P287" t="s">
        <v>48</v>
      </c>
      <c r="Q287" t="s">
        <v>48</v>
      </c>
      <c r="R287" t="s">
        <v>48</v>
      </c>
      <c r="S287" t="s">
        <v>48</v>
      </c>
      <c r="T287" t="s">
        <v>48</v>
      </c>
      <c r="U287" t="s">
        <v>48</v>
      </c>
      <c r="V287">
        <v>0</v>
      </c>
      <c r="W287" t="s">
        <v>48</v>
      </c>
      <c r="X287" t="s">
        <v>48</v>
      </c>
      <c r="Y287">
        <v>0</v>
      </c>
      <c r="Z287">
        <v>48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2.3E-2</v>
      </c>
      <c r="AG287">
        <v>2.3E-2</v>
      </c>
      <c r="AH287">
        <v>0.217</v>
      </c>
      <c r="AI287">
        <v>3.0009999999999999</v>
      </c>
      <c r="AJ287">
        <v>155.547</v>
      </c>
      <c r="AK287">
        <v>164.59100000000001</v>
      </c>
    </row>
    <row r="288" spans="1:37" x14ac:dyDescent="0.35">
      <c r="A288">
        <v>202</v>
      </c>
      <c r="B288">
        <v>202</v>
      </c>
      <c r="C288" t="s">
        <v>38</v>
      </c>
      <c r="D288">
        <v>2</v>
      </c>
      <c r="E288" t="s">
        <v>578</v>
      </c>
      <c r="F288">
        <v>1</v>
      </c>
      <c r="G288">
        <v>7</v>
      </c>
      <c r="H288">
        <v>1</v>
      </c>
      <c r="I288">
        <v>47</v>
      </c>
      <c r="J288">
        <v>0</v>
      </c>
      <c r="K288">
        <v>1</v>
      </c>
      <c r="L288" t="s">
        <v>48</v>
      </c>
      <c r="M288" t="s">
        <v>449</v>
      </c>
      <c r="N288">
        <v>7</v>
      </c>
      <c r="O288" t="s">
        <v>413</v>
      </c>
      <c r="P288" t="s">
        <v>48</v>
      </c>
      <c r="Q288" t="s">
        <v>48</v>
      </c>
      <c r="R288" t="s">
        <v>48</v>
      </c>
      <c r="S288" t="s">
        <v>48</v>
      </c>
      <c r="T288" t="s">
        <v>48</v>
      </c>
      <c r="U288" t="s">
        <v>48</v>
      </c>
      <c r="V288">
        <v>0</v>
      </c>
      <c r="W288" t="s">
        <v>48</v>
      </c>
      <c r="X288" t="s">
        <v>48</v>
      </c>
      <c r="Y288">
        <v>0</v>
      </c>
      <c r="Z288">
        <v>48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1.2999999999999999E-2</v>
      </c>
      <c r="AG288">
        <v>2.1000000000000001E-2</v>
      </c>
      <c r="AH288">
        <v>0.22800000000000001</v>
      </c>
      <c r="AI288">
        <v>3.0009999999999999</v>
      </c>
      <c r="AJ288">
        <v>158.548</v>
      </c>
      <c r="AK288">
        <v>167.59200000000001</v>
      </c>
    </row>
    <row r="289" spans="1:37" x14ac:dyDescent="0.35">
      <c r="A289">
        <v>202</v>
      </c>
      <c r="B289">
        <v>202</v>
      </c>
      <c r="C289" t="s">
        <v>38</v>
      </c>
      <c r="D289">
        <v>2</v>
      </c>
      <c r="E289" t="s">
        <v>578</v>
      </c>
      <c r="F289">
        <v>1</v>
      </c>
      <c r="G289">
        <v>7</v>
      </c>
      <c r="H289">
        <v>1</v>
      </c>
      <c r="I289">
        <v>48</v>
      </c>
      <c r="J289">
        <v>0</v>
      </c>
      <c r="K289">
        <v>1</v>
      </c>
      <c r="L289" t="s">
        <v>48</v>
      </c>
      <c r="M289" t="s">
        <v>48</v>
      </c>
      <c r="N289">
        <v>8</v>
      </c>
      <c r="O289" t="s">
        <v>416</v>
      </c>
      <c r="P289" t="s">
        <v>48</v>
      </c>
      <c r="Q289" t="s">
        <v>48</v>
      </c>
      <c r="R289" t="s">
        <v>48</v>
      </c>
      <c r="S289" t="s">
        <v>48</v>
      </c>
      <c r="T289" t="s">
        <v>48</v>
      </c>
      <c r="U289" t="s">
        <v>48</v>
      </c>
      <c r="V289">
        <v>0</v>
      </c>
      <c r="W289" t="s">
        <v>48</v>
      </c>
      <c r="X289" t="s">
        <v>48</v>
      </c>
      <c r="Y289">
        <v>0</v>
      </c>
      <c r="Z289">
        <v>48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2.3E-2</v>
      </c>
      <c r="AG289">
        <v>2.1000000000000001E-2</v>
      </c>
      <c r="AH289">
        <v>0.217</v>
      </c>
      <c r="AI289">
        <v>3.0009999999999999</v>
      </c>
      <c r="AJ289">
        <v>161.54900000000001</v>
      </c>
      <c r="AK289">
        <v>170.59299999999999</v>
      </c>
    </row>
    <row r="290" spans="1:37" x14ac:dyDescent="0.35">
      <c r="A290">
        <v>202</v>
      </c>
      <c r="B290">
        <v>202</v>
      </c>
      <c r="C290" t="s">
        <v>38</v>
      </c>
      <c r="D290">
        <v>2</v>
      </c>
      <c r="E290" t="s">
        <v>578</v>
      </c>
      <c r="F290">
        <v>1</v>
      </c>
      <c r="G290">
        <v>7</v>
      </c>
      <c r="H290">
        <v>1</v>
      </c>
      <c r="I290">
        <v>49</v>
      </c>
      <c r="J290">
        <v>0</v>
      </c>
      <c r="K290">
        <v>1</v>
      </c>
      <c r="L290" t="s">
        <v>48</v>
      </c>
      <c r="M290" t="s">
        <v>455</v>
      </c>
      <c r="N290">
        <v>7</v>
      </c>
      <c r="O290" t="s">
        <v>413</v>
      </c>
      <c r="P290" t="s">
        <v>48</v>
      </c>
      <c r="Q290" t="s">
        <v>48</v>
      </c>
      <c r="R290" t="s">
        <v>48</v>
      </c>
      <c r="S290" t="s">
        <v>48</v>
      </c>
      <c r="T290" t="s">
        <v>48</v>
      </c>
      <c r="U290" t="s">
        <v>48</v>
      </c>
      <c r="V290">
        <v>0</v>
      </c>
      <c r="W290" t="s">
        <v>48</v>
      </c>
      <c r="X290" t="s">
        <v>48</v>
      </c>
      <c r="Y290">
        <v>0</v>
      </c>
      <c r="Z290">
        <v>48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2.3E-2</v>
      </c>
      <c r="AG290">
        <v>2.1000000000000001E-2</v>
      </c>
      <c r="AH290">
        <v>0.22600000000000001</v>
      </c>
      <c r="AI290">
        <v>3.0009999999999999</v>
      </c>
      <c r="AJ290">
        <v>164.55</v>
      </c>
      <c r="AK290">
        <v>173.59399999999999</v>
      </c>
    </row>
    <row r="291" spans="1:37" x14ac:dyDescent="0.35">
      <c r="A291">
        <v>202</v>
      </c>
      <c r="B291">
        <v>202</v>
      </c>
      <c r="C291" t="s">
        <v>38</v>
      </c>
      <c r="D291">
        <v>2</v>
      </c>
      <c r="E291" t="s">
        <v>578</v>
      </c>
      <c r="F291">
        <v>1</v>
      </c>
      <c r="G291">
        <v>7</v>
      </c>
      <c r="H291">
        <v>1</v>
      </c>
      <c r="I291">
        <v>50</v>
      </c>
      <c r="J291">
        <v>25</v>
      </c>
      <c r="K291">
        <v>1</v>
      </c>
      <c r="L291" t="s">
        <v>434</v>
      </c>
      <c r="M291" t="s">
        <v>433</v>
      </c>
      <c r="N291">
        <v>5</v>
      </c>
      <c r="O291" t="s">
        <v>577</v>
      </c>
      <c r="P291" t="s">
        <v>202</v>
      </c>
      <c r="Q291" t="s">
        <v>221</v>
      </c>
      <c r="R291" t="s">
        <v>202</v>
      </c>
      <c r="S291" t="s">
        <v>63</v>
      </c>
      <c r="T291" t="s">
        <v>331</v>
      </c>
      <c r="U291" t="s">
        <v>48</v>
      </c>
      <c r="V291">
        <v>0</v>
      </c>
      <c r="W291" t="s">
        <v>48</v>
      </c>
      <c r="X291" t="s">
        <v>48</v>
      </c>
      <c r="Y291">
        <v>0</v>
      </c>
      <c r="Z291">
        <v>48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2E-3</v>
      </c>
      <c r="AH291">
        <v>0.23499999999999999</v>
      </c>
      <c r="AI291">
        <v>3.0009999999999999</v>
      </c>
      <c r="AJ291">
        <v>167.55099999999999</v>
      </c>
      <c r="AK291">
        <v>176.595</v>
      </c>
    </row>
    <row r="292" spans="1:37" x14ac:dyDescent="0.35">
      <c r="A292">
        <v>202</v>
      </c>
      <c r="B292">
        <v>202</v>
      </c>
      <c r="C292" t="s">
        <v>38</v>
      </c>
      <c r="D292">
        <v>2</v>
      </c>
      <c r="E292" t="s">
        <v>578</v>
      </c>
      <c r="F292">
        <v>1</v>
      </c>
      <c r="G292">
        <v>7</v>
      </c>
      <c r="H292">
        <v>1</v>
      </c>
      <c r="I292">
        <v>51</v>
      </c>
      <c r="J292">
        <v>7</v>
      </c>
      <c r="K292">
        <v>1</v>
      </c>
      <c r="L292" t="s">
        <v>274</v>
      </c>
      <c r="M292" t="s">
        <v>473</v>
      </c>
      <c r="N292">
        <v>1</v>
      </c>
      <c r="O292" t="s">
        <v>580</v>
      </c>
      <c r="P292" t="s">
        <v>43</v>
      </c>
      <c r="Q292" t="s">
        <v>44</v>
      </c>
      <c r="R292" t="s">
        <v>80</v>
      </c>
      <c r="S292" t="s">
        <v>81</v>
      </c>
      <c r="T292" t="s">
        <v>275</v>
      </c>
      <c r="U292" t="s">
        <v>48</v>
      </c>
      <c r="V292">
        <v>0</v>
      </c>
      <c r="W292" t="s">
        <v>48</v>
      </c>
      <c r="X292" t="s">
        <v>48</v>
      </c>
      <c r="Y292">
        <v>0</v>
      </c>
      <c r="Z292">
        <v>48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3.0000000000000001E-3</v>
      </c>
      <c r="AG292">
        <v>1.2E-2</v>
      </c>
      <c r="AH292">
        <v>0.23400000000000001</v>
      </c>
      <c r="AI292">
        <v>3.0009999999999999</v>
      </c>
      <c r="AJ292">
        <v>170.55199999999999</v>
      </c>
      <c r="AK292">
        <v>179.596</v>
      </c>
    </row>
    <row r="293" spans="1:37" x14ac:dyDescent="0.35">
      <c r="A293">
        <v>202</v>
      </c>
      <c r="B293">
        <v>202</v>
      </c>
      <c r="C293" t="s">
        <v>38</v>
      </c>
      <c r="D293">
        <v>2</v>
      </c>
      <c r="E293" t="s">
        <v>578</v>
      </c>
      <c r="F293">
        <v>1</v>
      </c>
      <c r="G293">
        <v>7</v>
      </c>
      <c r="H293">
        <v>1</v>
      </c>
      <c r="I293">
        <v>52</v>
      </c>
      <c r="J293">
        <v>0</v>
      </c>
      <c r="K293">
        <v>1</v>
      </c>
      <c r="L293" t="s">
        <v>48</v>
      </c>
      <c r="M293" t="s">
        <v>48</v>
      </c>
      <c r="N293">
        <v>8</v>
      </c>
      <c r="O293" t="s">
        <v>416</v>
      </c>
      <c r="P293" t="s">
        <v>48</v>
      </c>
      <c r="Q293" t="s">
        <v>48</v>
      </c>
      <c r="R293" t="s">
        <v>48</v>
      </c>
      <c r="S293" t="s">
        <v>48</v>
      </c>
      <c r="T293" t="s">
        <v>48</v>
      </c>
      <c r="U293" t="s">
        <v>48</v>
      </c>
      <c r="V293">
        <v>0</v>
      </c>
      <c r="W293" t="s">
        <v>48</v>
      </c>
      <c r="X293" t="s">
        <v>48</v>
      </c>
      <c r="Y293">
        <v>0</v>
      </c>
      <c r="Z293">
        <v>48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1.2999999999999999E-2</v>
      </c>
      <c r="AG293">
        <v>1.7000000000000001E-2</v>
      </c>
      <c r="AH293">
        <v>0.217</v>
      </c>
      <c r="AI293">
        <v>3.0009999999999999</v>
      </c>
      <c r="AJ293">
        <v>173.55199999999999</v>
      </c>
      <c r="AK293">
        <v>182.59700000000001</v>
      </c>
    </row>
    <row r="294" spans="1:37" x14ac:dyDescent="0.35">
      <c r="A294">
        <v>202</v>
      </c>
      <c r="B294">
        <v>202</v>
      </c>
      <c r="C294" t="s">
        <v>38</v>
      </c>
      <c r="D294">
        <v>2</v>
      </c>
      <c r="E294" t="s">
        <v>578</v>
      </c>
      <c r="F294">
        <v>1</v>
      </c>
      <c r="G294">
        <v>7</v>
      </c>
      <c r="H294">
        <v>1</v>
      </c>
      <c r="I294">
        <v>53</v>
      </c>
      <c r="J294">
        <v>0</v>
      </c>
      <c r="K294">
        <v>1</v>
      </c>
      <c r="L294" t="s">
        <v>48</v>
      </c>
      <c r="M294" t="s">
        <v>423</v>
      </c>
      <c r="N294">
        <v>7</v>
      </c>
      <c r="O294" t="s">
        <v>413</v>
      </c>
      <c r="P294" t="s">
        <v>48</v>
      </c>
      <c r="Q294" t="s">
        <v>48</v>
      </c>
      <c r="R294" t="s">
        <v>48</v>
      </c>
      <c r="S294" t="s">
        <v>48</v>
      </c>
      <c r="T294" t="s">
        <v>48</v>
      </c>
      <c r="U294" t="s">
        <v>48</v>
      </c>
      <c r="V294">
        <v>0</v>
      </c>
      <c r="W294" t="s">
        <v>48</v>
      </c>
      <c r="X294" t="s">
        <v>48</v>
      </c>
      <c r="Y294">
        <v>0</v>
      </c>
      <c r="Z294">
        <v>48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2.3E-2</v>
      </c>
      <c r="AG294">
        <v>2.1000000000000001E-2</v>
      </c>
      <c r="AH294">
        <v>0.222</v>
      </c>
      <c r="AI294">
        <v>3.0009999999999999</v>
      </c>
      <c r="AJ294">
        <v>176.553</v>
      </c>
      <c r="AK294">
        <v>185.59800000000001</v>
      </c>
    </row>
    <row r="295" spans="1:37" x14ac:dyDescent="0.35">
      <c r="A295">
        <v>202</v>
      </c>
      <c r="B295">
        <v>202</v>
      </c>
      <c r="C295" t="s">
        <v>38</v>
      </c>
      <c r="D295">
        <v>2</v>
      </c>
      <c r="E295" t="s">
        <v>578</v>
      </c>
      <c r="F295">
        <v>1</v>
      </c>
      <c r="G295">
        <v>7</v>
      </c>
      <c r="H295">
        <v>1</v>
      </c>
      <c r="I295">
        <v>54</v>
      </c>
      <c r="J295">
        <v>17</v>
      </c>
      <c r="K295">
        <v>1</v>
      </c>
      <c r="L295" t="s">
        <v>302</v>
      </c>
      <c r="M295" t="s">
        <v>443</v>
      </c>
      <c r="N295">
        <v>3</v>
      </c>
      <c r="O295" t="s">
        <v>583</v>
      </c>
      <c r="P295" t="s">
        <v>153</v>
      </c>
      <c r="Q295" t="s">
        <v>154</v>
      </c>
      <c r="R295" t="s">
        <v>127</v>
      </c>
      <c r="S295" t="s">
        <v>46</v>
      </c>
      <c r="T295" t="s">
        <v>303</v>
      </c>
      <c r="U295" t="s">
        <v>48</v>
      </c>
      <c r="V295">
        <v>0</v>
      </c>
      <c r="W295" t="s">
        <v>48</v>
      </c>
      <c r="X295" t="s">
        <v>48</v>
      </c>
      <c r="Y295">
        <v>0</v>
      </c>
      <c r="Z295">
        <v>48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2.9000000000000001E-2</v>
      </c>
      <c r="AG295">
        <v>3.1E-2</v>
      </c>
      <c r="AH295">
        <v>0.23100000000000001</v>
      </c>
      <c r="AI295">
        <v>3.0009999999999999</v>
      </c>
      <c r="AJ295">
        <v>179.554</v>
      </c>
      <c r="AK295">
        <v>188.59800000000001</v>
      </c>
    </row>
    <row r="296" spans="1:37" x14ac:dyDescent="0.35">
      <c r="A296">
        <v>202</v>
      </c>
      <c r="B296">
        <v>202</v>
      </c>
      <c r="C296" t="s">
        <v>38</v>
      </c>
      <c r="D296">
        <v>2</v>
      </c>
      <c r="E296" t="s">
        <v>578</v>
      </c>
      <c r="F296">
        <v>1</v>
      </c>
      <c r="G296">
        <v>7</v>
      </c>
      <c r="H296">
        <v>1</v>
      </c>
      <c r="I296">
        <v>55</v>
      </c>
      <c r="J296">
        <v>4</v>
      </c>
      <c r="K296">
        <v>1</v>
      </c>
      <c r="L296" t="s">
        <v>268</v>
      </c>
      <c r="M296" t="s">
        <v>453</v>
      </c>
      <c r="N296">
        <v>1</v>
      </c>
      <c r="O296" t="s">
        <v>580</v>
      </c>
      <c r="P296" t="s">
        <v>70</v>
      </c>
      <c r="Q296" t="s">
        <v>71</v>
      </c>
      <c r="R296" t="s">
        <v>52</v>
      </c>
      <c r="S296" t="s">
        <v>53</v>
      </c>
      <c r="T296" t="s">
        <v>269</v>
      </c>
      <c r="U296" t="s">
        <v>48</v>
      </c>
      <c r="V296">
        <v>0</v>
      </c>
      <c r="W296" t="s">
        <v>48</v>
      </c>
      <c r="X296" t="s">
        <v>48</v>
      </c>
      <c r="Y296">
        <v>0</v>
      </c>
      <c r="Z296">
        <v>48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3.0000000000000001E-3</v>
      </c>
      <c r="AG296">
        <v>0.01</v>
      </c>
      <c r="AH296">
        <v>0.23100000000000001</v>
      </c>
      <c r="AI296">
        <v>3.0009999999999999</v>
      </c>
      <c r="AJ296">
        <v>182.55500000000001</v>
      </c>
      <c r="AK296">
        <v>191.59899999999999</v>
      </c>
    </row>
    <row r="297" spans="1:37" x14ac:dyDescent="0.35">
      <c r="A297">
        <v>202</v>
      </c>
      <c r="B297">
        <v>202</v>
      </c>
      <c r="C297" t="s">
        <v>38</v>
      </c>
      <c r="D297">
        <v>2</v>
      </c>
      <c r="E297" t="s">
        <v>578</v>
      </c>
      <c r="F297">
        <v>1</v>
      </c>
      <c r="G297">
        <v>7</v>
      </c>
      <c r="H297">
        <v>1</v>
      </c>
      <c r="I297">
        <v>56</v>
      </c>
      <c r="J297">
        <v>32</v>
      </c>
      <c r="K297">
        <v>1</v>
      </c>
      <c r="L297" t="s">
        <v>332</v>
      </c>
      <c r="M297" t="s">
        <v>460</v>
      </c>
      <c r="N297">
        <v>5</v>
      </c>
      <c r="O297" t="s">
        <v>577</v>
      </c>
      <c r="P297" t="s">
        <v>202</v>
      </c>
      <c r="Q297" t="s">
        <v>212</v>
      </c>
      <c r="R297" t="s">
        <v>202</v>
      </c>
      <c r="S297" t="s">
        <v>63</v>
      </c>
      <c r="T297" t="s">
        <v>333</v>
      </c>
      <c r="U297" t="s">
        <v>48</v>
      </c>
      <c r="V297">
        <v>0</v>
      </c>
      <c r="W297" t="s">
        <v>48</v>
      </c>
      <c r="X297" t="s">
        <v>48</v>
      </c>
      <c r="Y297">
        <v>0</v>
      </c>
      <c r="Z297">
        <v>48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1.1539999999999999</v>
      </c>
      <c r="AG297">
        <v>1.1599999999999999</v>
      </c>
      <c r="AH297">
        <v>0.219</v>
      </c>
      <c r="AI297">
        <v>3.0009999999999999</v>
      </c>
      <c r="AJ297">
        <v>185.55600000000001</v>
      </c>
      <c r="AK297">
        <v>194.6</v>
      </c>
    </row>
    <row r="298" spans="1:37" x14ac:dyDescent="0.35">
      <c r="A298">
        <v>202</v>
      </c>
      <c r="B298">
        <v>202</v>
      </c>
      <c r="C298" t="s">
        <v>38</v>
      </c>
      <c r="D298">
        <v>2</v>
      </c>
      <c r="E298" t="s">
        <v>578</v>
      </c>
      <c r="F298">
        <v>1</v>
      </c>
      <c r="G298">
        <v>7</v>
      </c>
      <c r="H298">
        <v>1</v>
      </c>
      <c r="I298">
        <v>57</v>
      </c>
      <c r="J298">
        <v>34</v>
      </c>
      <c r="K298">
        <v>1</v>
      </c>
      <c r="L298" t="s">
        <v>324</v>
      </c>
      <c r="M298" t="s">
        <v>447</v>
      </c>
      <c r="N298">
        <v>5</v>
      </c>
      <c r="O298" t="s">
        <v>577</v>
      </c>
      <c r="P298" t="s">
        <v>202</v>
      </c>
      <c r="Q298" t="s">
        <v>209</v>
      </c>
      <c r="R298" t="s">
        <v>202</v>
      </c>
      <c r="S298" t="s">
        <v>53</v>
      </c>
      <c r="T298" t="s">
        <v>325</v>
      </c>
      <c r="U298" t="s">
        <v>48</v>
      </c>
      <c r="V298">
        <v>0</v>
      </c>
      <c r="W298" t="s">
        <v>48</v>
      </c>
      <c r="X298" t="s">
        <v>48</v>
      </c>
      <c r="Y298">
        <v>0</v>
      </c>
      <c r="Z298">
        <v>48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3.0000000000000001E-3</v>
      </c>
      <c r="AG298">
        <v>0.01</v>
      </c>
      <c r="AH298">
        <v>0.22900000000000001</v>
      </c>
      <c r="AI298">
        <v>3.0009999999999999</v>
      </c>
      <c r="AJ298">
        <v>188.55699999999999</v>
      </c>
      <c r="AK298">
        <v>197.601</v>
      </c>
    </row>
    <row r="299" spans="1:37" x14ac:dyDescent="0.35">
      <c r="A299">
        <v>202</v>
      </c>
      <c r="B299">
        <v>202</v>
      </c>
      <c r="C299" t="s">
        <v>38</v>
      </c>
      <c r="D299">
        <v>2</v>
      </c>
      <c r="E299" t="s">
        <v>578</v>
      </c>
      <c r="F299">
        <v>1</v>
      </c>
      <c r="G299">
        <v>7</v>
      </c>
      <c r="H299">
        <v>1</v>
      </c>
      <c r="I299">
        <v>58</v>
      </c>
      <c r="J299">
        <v>14</v>
      </c>
      <c r="K299">
        <v>1</v>
      </c>
      <c r="L299" t="s">
        <v>290</v>
      </c>
      <c r="M299" t="s">
        <v>452</v>
      </c>
      <c r="N299">
        <v>3</v>
      </c>
      <c r="O299" t="s">
        <v>583</v>
      </c>
      <c r="P299" t="s">
        <v>163</v>
      </c>
      <c r="Q299" t="s">
        <v>164</v>
      </c>
      <c r="R299" t="s">
        <v>150</v>
      </c>
      <c r="S299" t="s">
        <v>53</v>
      </c>
      <c r="T299" t="s">
        <v>291</v>
      </c>
      <c r="U299" t="s">
        <v>48</v>
      </c>
      <c r="V299">
        <v>0</v>
      </c>
      <c r="W299" t="s">
        <v>48</v>
      </c>
      <c r="X299" t="s">
        <v>48</v>
      </c>
      <c r="Y299">
        <v>0</v>
      </c>
      <c r="Z299">
        <v>48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1.9E-2</v>
      </c>
      <c r="AG299">
        <v>2.1000000000000001E-2</v>
      </c>
      <c r="AH299">
        <v>0.23799999999999999</v>
      </c>
      <c r="AI299">
        <v>3.0009999999999999</v>
      </c>
      <c r="AJ299">
        <v>191.55799999999999</v>
      </c>
      <c r="AK299">
        <v>200.602</v>
      </c>
    </row>
    <row r="300" spans="1:37" x14ac:dyDescent="0.35">
      <c r="A300">
        <v>202</v>
      </c>
      <c r="B300">
        <v>202</v>
      </c>
      <c r="C300" t="s">
        <v>38</v>
      </c>
      <c r="D300">
        <v>2</v>
      </c>
      <c r="E300" t="s">
        <v>578</v>
      </c>
      <c r="F300">
        <v>1</v>
      </c>
      <c r="G300">
        <v>7</v>
      </c>
      <c r="H300">
        <v>1</v>
      </c>
      <c r="I300">
        <v>59</v>
      </c>
      <c r="J300">
        <v>6</v>
      </c>
      <c r="K300">
        <v>1</v>
      </c>
      <c r="L300" t="s">
        <v>266</v>
      </c>
      <c r="M300" t="s">
        <v>457</v>
      </c>
      <c r="N300">
        <v>2</v>
      </c>
      <c r="O300" t="s">
        <v>579</v>
      </c>
      <c r="P300" t="s">
        <v>60</v>
      </c>
      <c r="Q300" t="s">
        <v>61</v>
      </c>
      <c r="R300" t="s">
        <v>80</v>
      </c>
      <c r="S300" t="s">
        <v>81</v>
      </c>
      <c r="T300" t="s">
        <v>267</v>
      </c>
      <c r="U300" t="s">
        <v>48</v>
      </c>
      <c r="V300">
        <v>0</v>
      </c>
      <c r="W300" t="s">
        <v>48</v>
      </c>
      <c r="X300" t="s">
        <v>48</v>
      </c>
      <c r="Y300">
        <v>0</v>
      </c>
      <c r="Z300">
        <v>48</v>
      </c>
      <c r="AA300">
        <v>1</v>
      </c>
      <c r="AB300">
        <v>0</v>
      </c>
      <c r="AC300">
        <v>0</v>
      </c>
      <c r="AD300">
        <v>0</v>
      </c>
      <c r="AE300">
        <v>1</v>
      </c>
      <c r="AF300">
        <v>3.0000000000000001E-3</v>
      </c>
      <c r="AG300">
        <v>2E-3</v>
      </c>
      <c r="AH300">
        <v>0.23699999999999999</v>
      </c>
      <c r="AI300">
        <v>4.0010000000000003</v>
      </c>
      <c r="AJ300">
        <v>195.559</v>
      </c>
      <c r="AK300">
        <v>204.60300000000001</v>
      </c>
    </row>
    <row r="301" spans="1:37" x14ac:dyDescent="0.35">
      <c r="A301">
        <v>202</v>
      </c>
      <c r="B301">
        <v>202</v>
      </c>
      <c r="C301" t="s">
        <v>38</v>
      </c>
      <c r="D301">
        <v>2</v>
      </c>
      <c r="E301" t="s">
        <v>578</v>
      </c>
      <c r="F301">
        <v>1</v>
      </c>
      <c r="G301">
        <v>7</v>
      </c>
      <c r="H301">
        <v>1</v>
      </c>
      <c r="I301">
        <v>60</v>
      </c>
      <c r="J301">
        <v>26</v>
      </c>
      <c r="K301">
        <v>1</v>
      </c>
      <c r="L301" t="s">
        <v>312</v>
      </c>
      <c r="M301" t="s">
        <v>425</v>
      </c>
      <c r="N301">
        <v>6</v>
      </c>
      <c r="O301" t="s">
        <v>581</v>
      </c>
      <c r="P301" t="s">
        <v>202</v>
      </c>
      <c r="Q301" t="s">
        <v>221</v>
      </c>
      <c r="R301" t="s">
        <v>202</v>
      </c>
      <c r="S301" t="s">
        <v>53</v>
      </c>
      <c r="T301" t="s">
        <v>313</v>
      </c>
      <c r="U301" t="s">
        <v>48</v>
      </c>
      <c r="V301">
        <v>0</v>
      </c>
      <c r="W301" t="s">
        <v>48</v>
      </c>
      <c r="X301" t="s">
        <v>48</v>
      </c>
      <c r="Y301">
        <v>0</v>
      </c>
      <c r="Z301">
        <v>48</v>
      </c>
      <c r="AA301">
        <v>1</v>
      </c>
      <c r="AB301">
        <v>0</v>
      </c>
      <c r="AC301">
        <v>0</v>
      </c>
      <c r="AD301">
        <v>0</v>
      </c>
      <c r="AE301">
        <v>1</v>
      </c>
      <c r="AF301">
        <v>3.0000000000000001E-3</v>
      </c>
      <c r="AG301">
        <v>0.01</v>
      </c>
      <c r="AH301">
        <v>0.22600000000000001</v>
      </c>
      <c r="AI301">
        <v>4.0010000000000003</v>
      </c>
      <c r="AJ301">
        <v>199.56</v>
      </c>
      <c r="AK301">
        <v>208.60400000000001</v>
      </c>
    </row>
    <row r="302" spans="1:37" x14ac:dyDescent="0.35">
      <c r="A302">
        <v>202</v>
      </c>
      <c r="B302">
        <v>202</v>
      </c>
      <c r="C302" t="s">
        <v>38</v>
      </c>
      <c r="D302">
        <v>2</v>
      </c>
      <c r="E302" t="s">
        <v>578</v>
      </c>
      <c r="F302">
        <v>1</v>
      </c>
      <c r="G302">
        <v>7</v>
      </c>
      <c r="H302">
        <v>1</v>
      </c>
      <c r="I302">
        <v>61</v>
      </c>
      <c r="J302">
        <v>0</v>
      </c>
      <c r="K302">
        <v>1</v>
      </c>
      <c r="L302" t="s">
        <v>48</v>
      </c>
      <c r="M302" t="s">
        <v>48</v>
      </c>
      <c r="N302">
        <v>8</v>
      </c>
      <c r="O302" t="s">
        <v>416</v>
      </c>
      <c r="P302" t="s">
        <v>48</v>
      </c>
      <c r="Q302" t="s">
        <v>48</v>
      </c>
      <c r="R302" t="s">
        <v>48</v>
      </c>
      <c r="S302" t="s">
        <v>48</v>
      </c>
      <c r="T302" t="s">
        <v>48</v>
      </c>
      <c r="U302" t="s">
        <v>48</v>
      </c>
      <c r="V302">
        <v>0</v>
      </c>
      <c r="W302" t="s">
        <v>48</v>
      </c>
      <c r="X302" t="s">
        <v>48</v>
      </c>
      <c r="Y302">
        <v>0</v>
      </c>
      <c r="Z302">
        <v>48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1.2E-2</v>
      </c>
      <c r="AG302">
        <v>1.9E-2</v>
      </c>
      <c r="AH302">
        <v>0.217</v>
      </c>
      <c r="AI302">
        <v>3.0009999999999999</v>
      </c>
      <c r="AJ302">
        <v>202.56100000000001</v>
      </c>
      <c r="AK302">
        <v>211.60499999999999</v>
      </c>
    </row>
    <row r="303" spans="1:37" x14ac:dyDescent="0.35">
      <c r="A303">
        <v>202</v>
      </c>
      <c r="B303">
        <v>202</v>
      </c>
      <c r="C303" t="s">
        <v>38</v>
      </c>
      <c r="D303">
        <v>2</v>
      </c>
      <c r="E303" t="s">
        <v>578</v>
      </c>
      <c r="F303">
        <v>1</v>
      </c>
      <c r="G303">
        <v>7</v>
      </c>
      <c r="H303">
        <v>1</v>
      </c>
      <c r="I303">
        <v>62</v>
      </c>
      <c r="J303">
        <v>0</v>
      </c>
      <c r="K303">
        <v>1</v>
      </c>
      <c r="L303" t="s">
        <v>48</v>
      </c>
      <c r="M303" t="s">
        <v>428</v>
      </c>
      <c r="N303">
        <v>7</v>
      </c>
      <c r="O303" t="s">
        <v>413</v>
      </c>
      <c r="P303" t="s">
        <v>48</v>
      </c>
      <c r="Q303" t="s">
        <v>48</v>
      </c>
      <c r="R303" t="s">
        <v>48</v>
      </c>
      <c r="S303" t="s">
        <v>48</v>
      </c>
      <c r="T303" t="s">
        <v>48</v>
      </c>
      <c r="U303" t="s">
        <v>48</v>
      </c>
      <c r="V303">
        <v>0</v>
      </c>
      <c r="W303" t="s">
        <v>48</v>
      </c>
      <c r="X303" t="s">
        <v>48</v>
      </c>
      <c r="Y303">
        <v>0</v>
      </c>
      <c r="Z303">
        <v>48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2E-3</v>
      </c>
      <c r="AG303">
        <v>2E-3</v>
      </c>
      <c r="AH303">
        <v>0.223</v>
      </c>
      <c r="AI303">
        <v>3.0009999999999999</v>
      </c>
      <c r="AJ303">
        <v>205.56200000000001</v>
      </c>
      <c r="AK303">
        <v>214.60599999999999</v>
      </c>
    </row>
    <row r="304" spans="1:37" x14ac:dyDescent="0.35">
      <c r="A304">
        <v>202</v>
      </c>
      <c r="B304">
        <v>202</v>
      </c>
      <c r="C304" t="s">
        <v>38</v>
      </c>
      <c r="D304">
        <v>2</v>
      </c>
      <c r="E304" t="s">
        <v>578</v>
      </c>
      <c r="F304">
        <v>1</v>
      </c>
      <c r="G304">
        <v>7</v>
      </c>
      <c r="H304">
        <v>1</v>
      </c>
      <c r="I304">
        <v>63</v>
      </c>
      <c r="J304">
        <v>21</v>
      </c>
      <c r="K304">
        <v>1</v>
      </c>
      <c r="L304" t="s">
        <v>300</v>
      </c>
      <c r="M304" t="s">
        <v>432</v>
      </c>
      <c r="N304">
        <v>4</v>
      </c>
      <c r="O304" t="s">
        <v>582</v>
      </c>
      <c r="P304" t="s">
        <v>125</v>
      </c>
      <c r="Q304" t="s">
        <v>126</v>
      </c>
      <c r="R304" t="s">
        <v>132</v>
      </c>
      <c r="S304" t="s">
        <v>81</v>
      </c>
      <c r="T304" t="s">
        <v>301</v>
      </c>
      <c r="U304" t="s">
        <v>48</v>
      </c>
      <c r="V304">
        <v>0</v>
      </c>
      <c r="W304" t="s">
        <v>48</v>
      </c>
      <c r="X304" t="s">
        <v>48</v>
      </c>
      <c r="Y304">
        <v>0</v>
      </c>
      <c r="Z304">
        <v>48</v>
      </c>
      <c r="AA304">
        <v>1</v>
      </c>
      <c r="AB304">
        <v>0</v>
      </c>
      <c r="AC304">
        <v>0</v>
      </c>
      <c r="AD304">
        <v>0</v>
      </c>
      <c r="AE304">
        <v>1</v>
      </c>
      <c r="AF304">
        <v>2E-3</v>
      </c>
      <c r="AG304">
        <v>1.0999999999999999E-2</v>
      </c>
      <c r="AH304">
        <v>0.222</v>
      </c>
      <c r="AI304">
        <v>4.0010000000000003</v>
      </c>
      <c r="AJ304">
        <v>209.56299999999999</v>
      </c>
      <c r="AK304">
        <v>218.607</v>
      </c>
    </row>
    <row r="305" spans="1:37" x14ac:dyDescent="0.35">
      <c r="A305">
        <v>202</v>
      </c>
      <c r="B305">
        <v>202</v>
      </c>
      <c r="C305" t="s">
        <v>38</v>
      </c>
      <c r="D305">
        <v>2</v>
      </c>
      <c r="E305" t="s">
        <v>578</v>
      </c>
      <c r="F305">
        <v>1</v>
      </c>
      <c r="G305">
        <v>7</v>
      </c>
      <c r="H305">
        <v>1</v>
      </c>
      <c r="I305">
        <v>64</v>
      </c>
      <c r="J305">
        <v>9</v>
      </c>
      <c r="K305">
        <v>1</v>
      </c>
      <c r="L305" t="s">
        <v>272</v>
      </c>
      <c r="M305" t="s">
        <v>466</v>
      </c>
      <c r="N305">
        <v>2</v>
      </c>
      <c r="O305" t="s">
        <v>579</v>
      </c>
      <c r="P305" t="s">
        <v>56</v>
      </c>
      <c r="Q305" t="s">
        <v>57</v>
      </c>
      <c r="R305" t="s">
        <v>80</v>
      </c>
      <c r="S305" t="s">
        <v>81</v>
      </c>
      <c r="T305" t="s">
        <v>273</v>
      </c>
      <c r="U305" t="s">
        <v>48</v>
      </c>
      <c r="V305">
        <v>0</v>
      </c>
      <c r="W305" t="s">
        <v>48</v>
      </c>
      <c r="X305" t="s">
        <v>48</v>
      </c>
      <c r="Y305">
        <v>0</v>
      </c>
      <c r="Z305">
        <v>48</v>
      </c>
      <c r="AA305">
        <v>1</v>
      </c>
      <c r="AB305">
        <v>0</v>
      </c>
      <c r="AC305">
        <v>0</v>
      </c>
      <c r="AD305">
        <v>0</v>
      </c>
      <c r="AE305">
        <v>1</v>
      </c>
      <c r="AF305">
        <v>2E-3</v>
      </c>
      <c r="AG305">
        <v>0.01</v>
      </c>
      <c r="AH305">
        <v>0.221</v>
      </c>
      <c r="AI305">
        <v>4.0010000000000003</v>
      </c>
      <c r="AJ305">
        <v>213.565</v>
      </c>
      <c r="AK305">
        <v>222.60900000000001</v>
      </c>
    </row>
    <row r="306" spans="1:37" x14ac:dyDescent="0.35">
      <c r="A306">
        <v>202</v>
      </c>
      <c r="B306">
        <v>202</v>
      </c>
      <c r="C306" t="s">
        <v>38</v>
      </c>
      <c r="D306">
        <v>2</v>
      </c>
      <c r="E306" t="s">
        <v>578</v>
      </c>
      <c r="F306">
        <v>1</v>
      </c>
      <c r="G306">
        <v>7</v>
      </c>
      <c r="H306">
        <v>1</v>
      </c>
      <c r="I306">
        <v>65</v>
      </c>
      <c r="J306">
        <v>13</v>
      </c>
      <c r="K306">
        <v>1</v>
      </c>
      <c r="L306" t="s">
        <v>298</v>
      </c>
      <c r="M306" t="s">
        <v>468</v>
      </c>
      <c r="N306">
        <v>3</v>
      </c>
      <c r="O306" t="s">
        <v>583</v>
      </c>
      <c r="P306" t="s">
        <v>163</v>
      </c>
      <c r="Q306" t="s">
        <v>164</v>
      </c>
      <c r="R306" t="s">
        <v>147</v>
      </c>
      <c r="S306" t="s">
        <v>63</v>
      </c>
      <c r="T306" t="s">
        <v>299</v>
      </c>
      <c r="U306" t="s">
        <v>48</v>
      </c>
      <c r="V306">
        <v>0</v>
      </c>
      <c r="W306" t="s">
        <v>48</v>
      </c>
      <c r="X306" t="s">
        <v>48</v>
      </c>
      <c r="Y306">
        <v>0</v>
      </c>
      <c r="Z306">
        <v>48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2E-3</v>
      </c>
      <c r="AG306">
        <v>0.01</v>
      </c>
      <c r="AH306">
        <v>0.22</v>
      </c>
      <c r="AI306">
        <v>3.0009999999999999</v>
      </c>
      <c r="AJ306">
        <v>216.565</v>
      </c>
      <c r="AK306">
        <v>225.61</v>
      </c>
    </row>
    <row r="307" spans="1:37" x14ac:dyDescent="0.35">
      <c r="A307">
        <v>202</v>
      </c>
      <c r="B307">
        <v>202</v>
      </c>
      <c r="C307" t="s">
        <v>38</v>
      </c>
      <c r="D307">
        <v>2</v>
      </c>
      <c r="E307" t="s">
        <v>578</v>
      </c>
      <c r="F307">
        <v>1</v>
      </c>
      <c r="G307">
        <v>7</v>
      </c>
      <c r="H307">
        <v>1</v>
      </c>
      <c r="I307">
        <v>66</v>
      </c>
      <c r="J307">
        <v>0</v>
      </c>
      <c r="K307">
        <v>1</v>
      </c>
      <c r="L307" t="s">
        <v>48</v>
      </c>
      <c r="M307" t="s">
        <v>444</v>
      </c>
      <c r="N307">
        <v>7</v>
      </c>
      <c r="O307" t="s">
        <v>413</v>
      </c>
      <c r="P307" t="s">
        <v>48</v>
      </c>
      <c r="Q307" t="s">
        <v>48</v>
      </c>
      <c r="R307" t="s">
        <v>48</v>
      </c>
      <c r="S307" t="s">
        <v>48</v>
      </c>
      <c r="T307" t="s">
        <v>48</v>
      </c>
      <c r="U307" t="s">
        <v>48</v>
      </c>
      <c r="V307">
        <v>0</v>
      </c>
      <c r="W307" t="s">
        <v>48</v>
      </c>
      <c r="X307" t="s">
        <v>48</v>
      </c>
      <c r="Y307">
        <v>0</v>
      </c>
      <c r="Z307">
        <v>48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1.9E-2</v>
      </c>
      <c r="AG307">
        <v>0.02</v>
      </c>
      <c r="AH307">
        <v>0.23</v>
      </c>
      <c r="AI307">
        <v>3.0009999999999999</v>
      </c>
      <c r="AJ307">
        <v>219.566</v>
      </c>
      <c r="AK307">
        <v>228.61099999999999</v>
      </c>
    </row>
    <row r="308" spans="1:37" x14ac:dyDescent="0.35">
      <c r="A308">
        <v>202</v>
      </c>
      <c r="B308">
        <v>202</v>
      </c>
      <c r="C308" t="s">
        <v>38</v>
      </c>
      <c r="D308">
        <v>2</v>
      </c>
      <c r="E308" t="s">
        <v>578</v>
      </c>
      <c r="F308">
        <v>1</v>
      </c>
      <c r="G308">
        <v>7</v>
      </c>
      <c r="H308">
        <v>1</v>
      </c>
      <c r="I308">
        <v>67</v>
      </c>
      <c r="J308">
        <v>0</v>
      </c>
      <c r="K308">
        <v>1</v>
      </c>
      <c r="L308" t="s">
        <v>48</v>
      </c>
      <c r="M308" t="s">
        <v>435</v>
      </c>
      <c r="N308">
        <v>7</v>
      </c>
      <c r="O308" t="s">
        <v>413</v>
      </c>
      <c r="P308" t="s">
        <v>48</v>
      </c>
      <c r="Q308" t="s">
        <v>48</v>
      </c>
      <c r="R308" t="s">
        <v>48</v>
      </c>
      <c r="S308" t="s">
        <v>48</v>
      </c>
      <c r="T308" t="s">
        <v>48</v>
      </c>
      <c r="U308" t="s">
        <v>48</v>
      </c>
      <c r="V308">
        <v>0</v>
      </c>
      <c r="W308" t="s">
        <v>48</v>
      </c>
      <c r="X308" t="s">
        <v>48</v>
      </c>
      <c r="Y308">
        <v>0</v>
      </c>
      <c r="Z308">
        <v>48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2E-3</v>
      </c>
      <c r="AG308">
        <v>2E-3</v>
      </c>
      <c r="AH308">
        <v>0.22800000000000001</v>
      </c>
      <c r="AI308">
        <v>3.0009999999999999</v>
      </c>
      <c r="AJ308">
        <v>222.56700000000001</v>
      </c>
      <c r="AK308">
        <v>231.61099999999999</v>
      </c>
    </row>
    <row r="309" spans="1:37" x14ac:dyDescent="0.35">
      <c r="A309">
        <v>202</v>
      </c>
      <c r="B309">
        <v>202</v>
      </c>
      <c r="C309" t="s">
        <v>38</v>
      </c>
      <c r="D309">
        <v>2</v>
      </c>
      <c r="E309" t="s">
        <v>578</v>
      </c>
      <c r="F309">
        <v>1</v>
      </c>
      <c r="G309">
        <v>7</v>
      </c>
      <c r="H309">
        <v>1</v>
      </c>
      <c r="I309">
        <v>68</v>
      </c>
      <c r="J309">
        <v>16</v>
      </c>
      <c r="K309">
        <v>1</v>
      </c>
      <c r="L309" t="s">
        <v>304</v>
      </c>
      <c r="M309" t="s">
        <v>418</v>
      </c>
      <c r="N309">
        <v>3</v>
      </c>
      <c r="O309" t="s">
        <v>583</v>
      </c>
      <c r="P309" t="s">
        <v>157</v>
      </c>
      <c r="Q309" t="s">
        <v>158</v>
      </c>
      <c r="R309" t="s">
        <v>150</v>
      </c>
      <c r="S309" t="s">
        <v>53</v>
      </c>
      <c r="T309" t="s">
        <v>305</v>
      </c>
      <c r="U309" t="s">
        <v>48</v>
      </c>
      <c r="V309">
        <v>0</v>
      </c>
      <c r="W309" t="s">
        <v>48</v>
      </c>
      <c r="X309" t="s">
        <v>48</v>
      </c>
      <c r="Y309">
        <v>0</v>
      </c>
      <c r="Z309">
        <v>48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1.214</v>
      </c>
      <c r="AG309">
        <v>1.212</v>
      </c>
      <c r="AH309">
        <v>0.22700000000000001</v>
      </c>
      <c r="AI309">
        <v>3.0009999999999999</v>
      </c>
      <c r="AJ309">
        <v>225.56800000000001</v>
      </c>
      <c r="AK309">
        <v>234.61199999999999</v>
      </c>
    </row>
    <row r="310" spans="1:37" x14ac:dyDescent="0.35">
      <c r="A310">
        <v>202</v>
      </c>
      <c r="B310">
        <v>202</v>
      </c>
      <c r="C310" t="s">
        <v>38</v>
      </c>
      <c r="D310">
        <v>2</v>
      </c>
      <c r="E310" t="s">
        <v>578</v>
      </c>
      <c r="F310">
        <v>1</v>
      </c>
      <c r="G310">
        <v>7</v>
      </c>
      <c r="H310">
        <v>1</v>
      </c>
      <c r="I310">
        <v>69</v>
      </c>
      <c r="J310">
        <v>17</v>
      </c>
      <c r="K310">
        <v>1</v>
      </c>
      <c r="L310" t="s">
        <v>302</v>
      </c>
      <c r="M310" t="s">
        <v>443</v>
      </c>
      <c r="N310">
        <v>3</v>
      </c>
      <c r="O310" t="s">
        <v>583</v>
      </c>
      <c r="P310" t="s">
        <v>153</v>
      </c>
      <c r="Q310" t="s">
        <v>154</v>
      </c>
      <c r="R310" t="s">
        <v>127</v>
      </c>
      <c r="S310" t="s">
        <v>46</v>
      </c>
      <c r="T310" t="s">
        <v>303</v>
      </c>
      <c r="U310" t="s">
        <v>48</v>
      </c>
      <c r="V310">
        <v>0</v>
      </c>
      <c r="W310" t="s">
        <v>48</v>
      </c>
      <c r="X310" t="s">
        <v>48</v>
      </c>
      <c r="Y310">
        <v>0</v>
      </c>
      <c r="Z310">
        <v>48</v>
      </c>
      <c r="AA310">
        <v>0</v>
      </c>
      <c r="AB310">
        <v>0</v>
      </c>
      <c r="AC310">
        <v>0</v>
      </c>
      <c r="AD310">
        <v>0</v>
      </c>
      <c r="AE310">
        <v>1</v>
      </c>
      <c r="AF310">
        <v>2.9000000000000001E-2</v>
      </c>
      <c r="AG310">
        <v>3.1E-2</v>
      </c>
      <c r="AH310">
        <v>0.22600000000000001</v>
      </c>
      <c r="AI310">
        <v>3.0009999999999999</v>
      </c>
      <c r="AJ310">
        <v>228.56899999999999</v>
      </c>
      <c r="AK310">
        <v>237.613</v>
      </c>
    </row>
    <row r="311" spans="1:37" x14ac:dyDescent="0.35">
      <c r="A311">
        <v>202</v>
      </c>
      <c r="B311">
        <v>202</v>
      </c>
      <c r="C311" t="s">
        <v>38</v>
      </c>
      <c r="D311">
        <v>2</v>
      </c>
      <c r="E311" t="s">
        <v>578</v>
      </c>
      <c r="F311">
        <v>1</v>
      </c>
      <c r="G311">
        <v>7</v>
      </c>
      <c r="H311">
        <v>1</v>
      </c>
      <c r="I311">
        <v>70</v>
      </c>
      <c r="J311">
        <v>0</v>
      </c>
      <c r="K311">
        <v>1</v>
      </c>
      <c r="L311" t="s">
        <v>48</v>
      </c>
      <c r="M311" t="s">
        <v>48</v>
      </c>
      <c r="N311">
        <v>8</v>
      </c>
      <c r="O311" t="s">
        <v>416</v>
      </c>
      <c r="P311" t="s">
        <v>48</v>
      </c>
      <c r="Q311" t="s">
        <v>48</v>
      </c>
      <c r="R311" t="s">
        <v>48</v>
      </c>
      <c r="S311" t="s">
        <v>48</v>
      </c>
      <c r="T311" t="s">
        <v>48</v>
      </c>
      <c r="U311" t="s">
        <v>48</v>
      </c>
      <c r="V311">
        <v>0</v>
      </c>
      <c r="W311" t="s">
        <v>48</v>
      </c>
      <c r="X311" t="s">
        <v>48</v>
      </c>
      <c r="Y311">
        <v>0</v>
      </c>
      <c r="Z311">
        <v>48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2.8000000000000001E-2</v>
      </c>
      <c r="AG311">
        <v>2.9000000000000001E-2</v>
      </c>
      <c r="AH311">
        <v>0.217</v>
      </c>
      <c r="AI311">
        <v>3.0009999999999999</v>
      </c>
      <c r="AJ311">
        <v>231.57</v>
      </c>
      <c r="AK311">
        <v>240.614</v>
      </c>
    </row>
    <row r="312" spans="1:37" x14ac:dyDescent="0.35">
      <c r="A312">
        <v>202</v>
      </c>
      <c r="B312">
        <v>202</v>
      </c>
      <c r="C312" t="s">
        <v>38</v>
      </c>
      <c r="D312">
        <v>2</v>
      </c>
      <c r="E312" t="s">
        <v>578</v>
      </c>
      <c r="F312">
        <v>1</v>
      </c>
      <c r="G312">
        <v>7</v>
      </c>
      <c r="H312">
        <v>1</v>
      </c>
      <c r="I312">
        <v>71</v>
      </c>
      <c r="J312">
        <v>30</v>
      </c>
      <c r="K312">
        <v>1</v>
      </c>
      <c r="L312" t="s">
        <v>334</v>
      </c>
      <c r="M312" t="s">
        <v>461</v>
      </c>
      <c r="N312">
        <v>5</v>
      </c>
      <c r="O312" t="s">
        <v>577</v>
      </c>
      <c r="P312" t="s">
        <v>202</v>
      </c>
      <c r="Q312" t="s">
        <v>215</v>
      </c>
      <c r="R312" t="s">
        <v>202</v>
      </c>
      <c r="S312" t="s">
        <v>81</v>
      </c>
      <c r="T312" t="s">
        <v>335</v>
      </c>
      <c r="U312" t="s">
        <v>48</v>
      </c>
      <c r="V312">
        <v>0</v>
      </c>
      <c r="W312" t="s">
        <v>48</v>
      </c>
      <c r="X312" t="s">
        <v>48</v>
      </c>
      <c r="Y312">
        <v>0</v>
      </c>
      <c r="Z312">
        <v>48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2E-3</v>
      </c>
      <c r="AG312">
        <v>2E-3</v>
      </c>
      <c r="AH312">
        <v>0.224</v>
      </c>
      <c r="AI312">
        <v>3.0009999999999999</v>
      </c>
      <c r="AJ312">
        <v>234.571</v>
      </c>
      <c r="AK312">
        <v>243.61500000000001</v>
      </c>
    </row>
    <row r="313" spans="1:37" x14ac:dyDescent="0.35">
      <c r="A313">
        <v>202</v>
      </c>
      <c r="B313">
        <v>202</v>
      </c>
      <c r="C313" t="s">
        <v>38</v>
      </c>
      <c r="D313">
        <v>2</v>
      </c>
      <c r="E313" t="s">
        <v>578</v>
      </c>
      <c r="F313">
        <v>1</v>
      </c>
      <c r="G313">
        <v>7</v>
      </c>
      <c r="H313">
        <v>1</v>
      </c>
      <c r="I313">
        <v>72</v>
      </c>
      <c r="J313">
        <v>20</v>
      </c>
      <c r="K313">
        <v>1</v>
      </c>
      <c r="L313" t="s">
        <v>288</v>
      </c>
      <c r="M313" t="s">
        <v>419</v>
      </c>
      <c r="N313">
        <v>4</v>
      </c>
      <c r="O313" t="s">
        <v>582</v>
      </c>
      <c r="P313" t="s">
        <v>135</v>
      </c>
      <c r="Q313" t="s">
        <v>136</v>
      </c>
      <c r="R313" t="s">
        <v>147</v>
      </c>
      <c r="S313" t="s">
        <v>63</v>
      </c>
      <c r="T313" t="s">
        <v>289</v>
      </c>
      <c r="U313" t="s">
        <v>48</v>
      </c>
      <c r="V313">
        <v>0</v>
      </c>
      <c r="W313" t="s">
        <v>48</v>
      </c>
      <c r="X313" t="s">
        <v>48</v>
      </c>
      <c r="Y313">
        <v>0</v>
      </c>
      <c r="Z313">
        <v>48</v>
      </c>
      <c r="AA313">
        <v>1</v>
      </c>
      <c r="AB313">
        <v>0</v>
      </c>
      <c r="AC313">
        <v>0</v>
      </c>
      <c r="AD313">
        <v>0</v>
      </c>
      <c r="AE313">
        <v>1</v>
      </c>
      <c r="AF313">
        <v>1.7999999999999999E-2</v>
      </c>
      <c r="AG313">
        <v>2.1999999999999999E-2</v>
      </c>
      <c r="AH313">
        <v>0.223</v>
      </c>
      <c r="AI313">
        <v>4.0010000000000003</v>
      </c>
      <c r="AJ313">
        <v>238.572</v>
      </c>
      <c r="AK313">
        <v>247.61600000000001</v>
      </c>
    </row>
    <row r="314" spans="1:37" x14ac:dyDescent="0.35">
      <c r="A314">
        <v>202</v>
      </c>
      <c r="B314">
        <v>202</v>
      </c>
      <c r="C314" t="s">
        <v>38</v>
      </c>
      <c r="D314">
        <v>2</v>
      </c>
      <c r="E314" t="s">
        <v>578</v>
      </c>
      <c r="F314">
        <v>1</v>
      </c>
      <c r="G314">
        <v>7</v>
      </c>
      <c r="H314">
        <v>1</v>
      </c>
      <c r="I314">
        <v>73</v>
      </c>
      <c r="J314">
        <v>0</v>
      </c>
      <c r="K314">
        <v>1</v>
      </c>
      <c r="L314" t="s">
        <v>48</v>
      </c>
      <c r="M314" t="s">
        <v>414</v>
      </c>
      <c r="N314">
        <v>7</v>
      </c>
      <c r="O314" t="s">
        <v>413</v>
      </c>
      <c r="P314" t="s">
        <v>48</v>
      </c>
      <c r="Q314" t="s">
        <v>48</v>
      </c>
      <c r="R314" t="s">
        <v>48</v>
      </c>
      <c r="S314" t="s">
        <v>48</v>
      </c>
      <c r="T314" t="s">
        <v>48</v>
      </c>
      <c r="U314" t="s">
        <v>48</v>
      </c>
      <c r="V314">
        <v>0</v>
      </c>
      <c r="W314" t="s">
        <v>48</v>
      </c>
      <c r="X314" t="s">
        <v>48</v>
      </c>
      <c r="Y314">
        <v>0</v>
      </c>
      <c r="Z314">
        <v>48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1.7999999999999999E-2</v>
      </c>
      <c r="AG314">
        <v>0.02</v>
      </c>
      <c r="AH314">
        <v>0.222</v>
      </c>
      <c r="AI314">
        <v>3.0009999999999999</v>
      </c>
      <c r="AJ314">
        <v>241.57300000000001</v>
      </c>
      <c r="AK314">
        <v>250.61699999999999</v>
      </c>
    </row>
    <row r="315" spans="1:37" x14ac:dyDescent="0.35">
      <c r="A315">
        <v>202</v>
      </c>
      <c r="B315">
        <v>202</v>
      </c>
      <c r="C315" t="s">
        <v>38</v>
      </c>
      <c r="D315">
        <v>2</v>
      </c>
      <c r="E315" t="s">
        <v>578</v>
      </c>
      <c r="F315">
        <v>1</v>
      </c>
      <c r="G315">
        <v>7</v>
      </c>
      <c r="H315">
        <v>1</v>
      </c>
      <c r="I315">
        <v>74</v>
      </c>
      <c r="J315">
        <v>7</v>
      </c>
      <c r="K315">
        <v>1</v>
      </c>
      <c r="L315" t="s">
        <v>274</v>
      </c>
      <c r="M315" t="s">
        <v>473</v>
      </c>
      <c r="N315">
        <v>1</v>
      </c>
      <c r="O315" t="s">
        <v>580</v>
      </c>
      <c r="P315" t="s">
        <v>43</v>
      </c>
      <c r="Q315" t="s">
        <v>44</v>
      </c>
      <c r="R315" t="s">
        <v>80</v>
      </c>
      <c r="S315" t="s">
        <v>81</v>
      </c>
      <c r="T315" t="s">
        <v>275</v>
      </c>
      <c r="U315" t="s">
        <v>48</v>
      </c>
      <c r="V315">
        <v>0</v>
      </c>
      <c r="W315" t="s">
        <v>48</v>
      </c>
      <c r="X315" t="s">
        <v>48</v>
      </c>
      <c r="Y315">
        <v>0</v>
      </c>
      <c r="Z315">
        <v>48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2.8000000000000001E-2</v>
      </c>
      <c r="AG315">
        <v>3.1E-2</v>
      </c>
      <c r="AH315">
        <v>0.221</v>
      </c>
      <c r="AI315">
        <v>3.0009999999999999</v>
      </c>
      <c r="AJ315">
        <v>244.57400000000001</v>
      </c>
      <c r="AK315">
        <v>253.61799999999999</v>
      </c>
    </row>
    <row r="316" spans="1:37" x14ac:dyDescent="0.35">
      <c r="A316">
        <v>202</v>
      </c>
      <c r="B316">
        <v>202</v>
      </c>
      <c r="C316" t="s">
        <v>38</v>
      </c>
      <c r="D316">
        <v>2</v>
      </c>
      <c r="E316" t="s">
        <v>578</v>
      </c>
      <c r="F316">
        <v>1</v>
      </c>
      <c r="G316">
        <v>7</v>
      </c>
      <c r="H316">
        <v>1</v>
      </c>
      <c r="I316">
        <v>75</v>
      </c>
      <c r="J316">
        <v>10</v>
      </c>
      <c r="K316">
        <v>1</v>
      </c>
      <c r="L316" t="s">
        <v>264</v>
      </c>
      <c r="M316" t="s">
        <v>469</v>
      </c>
      <c r="N316">
        <v>1</v>
      </c>
      <c r="O316" t="s">
        <v>580</v>
      </c>
      <c r="P316" t="s">
        <v>56</v>
      </c>
      <c r="Q316" t="s">
        <v>57</v>
      </c>
      <c r="R316" t="s">
        <v>52</v>
      </c>
      <c r="S316" t="s">
        <v>53</v>
      </c>
      <c r="T316" t="s">
        <v>265</v>
      </c>
      <c r="U316" t="s">
        <v>48</v>
      </c>
      <c r="V316">
        <v>0</v>
      </c>
      <c r="W316" t="s">
        <v>48</v>
      </c>
      <c r="X316" t="s">
        <v>48</v>
      </c>
      <c r="Y316">
        <v>0</v>
      </c>
      <c r="Z316">
        <v>48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1.7999999999999999E-2</v>
      </c>
      <c r="AG316">
        <v>2.1999999999999999E-2</v>
      </c>
      <c r="AH316">
        <v>0.22</v>
      </c>
      <c r="AI316">
        <v>3.0009999999999999</v>
      </c>
      <c r="AJ316">
        <v>247.57499999999999</v>
      </c>
      <c r="AK316">
        <v>256.61900000000003</v>
      </c>
    </row>
    <row r="317" spans="1:37" x14ac:dyDescent="0.35">
      <c r="A317">
        <v>202</v>
      </c>
      <c r="B317">
        <v>202</v>
      </c>
      <c r="C317" t="s">
        <v>38</v>
      </c>
      <c r="D317">
        <v>2</v>
      </c>
      <c r="E317" t="s">
        <v>578</v>
      </c>
      <c r="F317">
        <v>1</v>
      </c>
      <c r="G317">
        <v>7</v>
      </c>
      <c r="H317">
        <v>1</v>
      </c>
      <c r="I317">
        <v>76</v>
      </c>
      <c r="J317">
        <v>11</v>
      </c>
      <c r="K317">
        <v>1</v>
      </c>
      <c r="L317" t="s">
        <v>278</v>
      </c>
      <c r="M317" t="s">
        <v>472</v>
      </c>
      <c r="N317">
        <v>1</v>
      </c>
      <c r="O317" t="s">
        <v>580</v>
      </c>
      <c r="P317" t="s">
        <v>78</v>
      </c>
      <c r="Q317" t="s">
        <v>79</v>
      </c>
      <c r="R317" t="s">
        <v>45</v>
      </c>
      <c r="S317" t="s">
        <v>46</v>
      </c>
      <c r="T317" t="s">
        <v>279</v>
      </c>
      <c r="U317" t="s">
        <v>48</v>
      </c>
      <c r="V317">
        <v>0</v>
      </c>
      <c r="W317" t="s">
        <v>48</v>
      </c>
      <c r="X317" t="s">
        <v>48</v>
      </c>
      <c r="Y317">
        <v>0</v>
      </c>
      <c r="Z317">
        <v>48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2E-3</v>
      </c>
      <c r="AG317">
        <v>2E-3</v>
      </c>
      <c r="AH317">
        <v>0.22</v>
      </c>
      <c r="AI317">
        <v>3.0009999999999999</v>
      </c>
      <c r="AJ317">
        <v>250.57599999999999</v>
      </c>
      <c r="AK317">
        <v>259.62</v>
      </c>
    </row>
    <row r="318" spans="1:37" x14ac:dyDescent="0.35">
      <c r="A318">
        <v>202</v>
      </c>
      <c r="B318">
        <v>202</v>
      </c>
      <c r="C318" t="s">
        <v>38</v>
      </c>
      <c r="D318">
        <v>2</v>
      </c>
      <c r="E318" t="s">
        <v>578</v>
      </c>
      <c r="F318">
        <v>1</v>
      </c>
      <c r="G318">
        <v>7</v>
      </c>
      <c r="H318">
        <v>1</v>
      </c>
      <c r="I318">
        <v>77</v>
      </c>
      <c r="J318">
        <v>0</v>
      </c>
      <c r="K318">
        <v>1</v>
      </c>
      <c r="L318" t="s">
        <v>48</v>
      </c>
      <c r="M318" t="s">
        <v>48</v>
      </c>
      <c r="N318">
        <v>8</v>
      </c>
      <c r="O318" t="s">
        <v>416</v>
      </c>
      <c r="P318" t="s">
        <v>48</v>
      </c>
      <c r="Q318" t="s">
        <v>48</v>
      </c>
      <c r="R318" t="s">
        <v>48</v>
      </c>
      <c r="S318" t="s">
        <v>48</v>
      </c>
      <c r="T318" t="s">
        <v>48</v>
      </c>
      <c r="U318" t="s">
        <v>48</v>
      </c>
      <c r="V318">
        <v>0</v>
      </c>
      <c r="W318" t="s">
        <v>48</v>
      </c>
      <c r="X318" t="s">
        <v>48</v>
      </c>
      <c r="Y318">
        <v>0</v>
      </c>
      <c r="Z318">
        <v>48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2.8000000000000001E-2</v>
      </c>
      <c r="AG318">
        <v>2.3E-2</v>
      </c>
      <c r="AH318">
        <v>0.217</v>
      </c>
      <c r="AI318">
        <v>3.0009999999999999</v>
      </c>
      <c r="AJ318">
        <v>253.577</v>
      </c>
      <c r="AK318">
        <v>262.62099999999998</v>
      </c>
    </row>
    <row r="319" spans="1:37" x14ac:dyDescent="0.35">
      <c r="A319">
        <v>202</v>
      </c>
      <c r="B319">
        <v>202</v>
      </c>
      <c r="C319" t="s">
        <v>38</v>
      </c>
      <c r="D319">
        <v>2</v>
      </c>
      <c r="E319" t="s">
        <v>578</v>
      </c>
      <c r="F319">
        <v>1</v>
      </c>
      <c r="G319">
        <v>7</v>
      </c>
      <c r="H319">
        <v>1</v>
      </c>
      <c r="I319">
        <v>78</v>
      </c>
      <c r="J319">
        <v>28</v>
      </c>
      <c r="K319">
        <v>1</v>
      </c>
      <c r="L319" t="s">
        <v>322</v>
      </c>
      <c r="M319" t="s">
        <v>427</v>
      </c>
      <c r="N319">
        <v>5</v>
      </c>
      <c r="O319" t="s">
        <v>577</v>
      </c>
      <c r="P319" t="s">
        <v>202</v>
      </c>
      <c r="Q319" t="s">
        <v>206</v>
      </c>
      <c r="R319" t="s">
        <v>202</v>
      </c>
      <c r="S319" t="s">
        <v>53</v>
      </c>
      <c r="T319" t="s">
        <v>323</v>
      </c>
      <c r="U319" t="s">
        <v>48</v>
      </c>
      <c r="V319">
        <v>0</v>
      </c>
      <c r="W319" t="s">
        <v>48</v>
      </c>
      <c r="X319" t="s">
        <v>48</v>
      </c>
      <c r="Y319">
        <v>0</v>
      </c>
      <c r="Z319">
        <v>48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1.7999999999999999E-2</v>
      </c>
      <c r="AG319">
        <v>2.1000000000000001E-2</v>
      </c>
      <c r="AH319">
        <v>0.22800000000000001</v>
      </c>
      <c r="AI319">
        <v>3.0009999999999999</v>
      </c>
      <c r="AJ319">
        <v>256.57799999999997</v>
      </c>
      <c r="AK319">
        <v>265.62200000000001</v>
      </c>
    </row>
    <row r="320" spans="1:37" x14ac:dyDescent="0.35">
      <c r="A320">
        <v>202</v>
      </c>
      <c r="B320">
        <v>202</v>
      </c>
      <c r="C320" t="s">
        <v>38</v>
      </c>
      <c r="D320">
        <v>2</v>
      </c>
      <c r="E320" t="s">
        <v>578</v>
      </c>
      <c r="F320">
        <v>1</v>
      </c>
      <c r="G320">
        <v>7</v>
      </c>
      <c r="H320">
        <v>1</v>
      </c>
      <c r="I320">
        <v>79</v>
      </c>
      <c r="J320">
        <v>0</v>
      </c>
      <c r="K320">
        <v>1</v>
      </c>
      <c r="L320" t="s">
        <v>48</v>
      </c>
      <c r="M320" t="s">
        <v>48</v>
      </c>
      <c r="N320">
        <v>8</v>
      </c>
      <c r="O320" t="s">
        <v>416</v>
      </c>
      <c r="P320" t="s">
        <v>48</v>
      </c>
      <c r="Q320" t="s">
        <v>48</v>
      </c>
      <c r="R320" t="s">
        <v>48</v>
      </c>
      <c r="S320" t="s">
        <v>48</v>
      </c>
      <c r="T320" t="s">
        <v>48</v>
      </c>
      <c r="U320" t="s">
        <v>48</v>
      </c>
      <c r="V320">
        <v>0</v>
      </c>
      <c r="W320" t="s">
        <v>48</v>
      </c>
      <c r="X320" t="s">
        <v>48</v>
      </c>
      <c r="Y320">
        <v>0</v>
      </c>
      <c r="Z320">
        <v>48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1.7999999999999999E-2</v>
      </c>
      <c r="AG320">
        <v>2.1000000000000001E-2</v>
      </c>
      <c r="AH320">
        <v>0.217</v>
      </c>
      <c r="AI320">
        <v>3.0009999999999999</v>
      </c>
      <c r="AJ320">
        <v>259.57799999999997</v>
      </c>
      <c r="AK320">
        <v>268.62299999999999</v>
      </c>
    </row>
    <row r="321" spans="1:37" x14ac:dyDescent="0.35">
      <c r="A321">
        <v>202</v>
      </c>
      <c r="B321">
        <v>202</v>
      </c>
      <c r="C321" t="s">
        <v>38</v>
      </c>
      <c r="D321">
        <v>2</v>
      </c>
      <c r="E321" t="s">
        <v>578</v>
      </c>
      <c r="F321">
        <v>1</v>
      </c>
      <c r="G321">
        <v>7</v>
      </c>
      <c r="H321">
        <v>1</v>
      </c>
      <c r="I321">
        <v>80</v>
      </c>
      <c r="J321">
        <v>31</v>
      </c>
      <c r="K321">
        <v>1</v>
      </c>
      <c r="L321" t="s">
        <v>316</v>
      </c>
      <c r="M321" t="s">
        <v>470</v>
      </c>
      <c r="N321">
        <v>6</v>
      </c>
      <c r="O321" t="s">
        <v>581</v>
      </c>
      <c r="P321" t="s">
        <v>202</v>
      </c>
      <c r="Q321" t="s">
        <v>212</v>
      </c>
      <c r="R321" t="s">
        <v>202</v>
      </c>
      <c r="S321" t="s">
        <v>81</v>
      </c>
      <c r="T321" t="s">
        <v>317</v>
      </c>
      <c r="U321" t="s">
        <v>48</v>
      </c>
      <c r="V321">
        <v>0</v>
      </c>
      <c r="W321" t="s">
        <v>48</v>
      </c>
      <c r="X321" t="s">
        <v>48</v>
      </c>
      <c r="Y321">
        <v>0</v>
      </c>
      <c r="Z321">
        <v>48</v>
      </c>
      <c r="AA321">
        <v>1</v>
      </c>
      <c r="AB321">
        <v>0</v>
      </c>
      <c r="AC321">
        <v>0</v>
      </c>
      <c r="AD321">
        <v>0</v>
      </c>
      <c r="AE321">
        <v>1</v>
      </c>
      <c r="AF321">
        <v>1.7999999999999999E-2</v>
      </c>
      <c r="AG321">
        <v>2.1999999999999999E-2</v>
      </c>
      <c r="AH321">
        <v>0.22600000000000001</v>
      </c>
      <c r="AI321">
        <v>4.0010000000000003</v>
      </c>
      <c r="AJ321">
        <v>263.58</v>
      </c>
      <c r="AK321">
        <v>272.62400000000002</v>
      </c>
    </row>
    <row r="322" spans="1:37" x14ac:dyDescent="0.35">
      <c r="A322">
        <v>202</v>
      </c>
      <c r="B322">
        <v>202</v>
      </c>
      <c r="C322" t="s">
        <v>38</v>
      </c>
      <c r="D322">
        <v>2</v>
      </c>
      <c r="E322" t="s">
        <v>578</v>
      </c>
      <c r="F322">
        <v>1</v>
      </c>
      <c r="G322">
        <v>7</v>
      </c>
      <c r="H322">
        <v>1</v>
      </c>
      <c r="I322">
        <v>81</v>
      </c>
      <c r="J322">
        <v>29</v>
      </c>
      <c r="K322">
        <v>1</v>
      </c>
      <c r="L322" t="s">
        <v>314</v>
      </c>
      <c r="M322" t="s">
        <v>462</v>
      </c>
      <c r="N322">
        <v>6</v>
      </c>
      <c r="O322" t="s">
        <v>581</v>
      </c>
      <c r="P322" t="s">
        <v>202</v>
      </c>
      <c r="Q322" t="s">
        <v>215</v>
      </c>
      <c r="R322" t="s">
        <v>202</v>
      </c>
      <c r="S322" t="s">
        <v>46</v>
      </c>
      <c r="T322" t="s">
        <v>315</v>
      </c>
      <c r="U322" t="s">
        <v>48</v>
      </c>
      <c r="V322">
        <v>0</v>
      </c>
      <c r="W322" t="s">
        <v>48</v>
      </c>
      <c r="X322" t="s">
        <v>48</v>
      </c>
      <c r="Y322">
        <v>0</v>
      </c>
      <c r="Z322">
        <v>48</v>
      </c>
      <c r="AA322">
        <v>1</v>
      </c>
      <c r="AB322">
        <v>0</v>
      </c>
      <c r="AC322">
        <v>0</v>
      </c>
      <c r="AD322">
        <v>0</v>
      </c>
      <c r="AE322">
        <v>1</v>
      </c>
      <c r="AF322">
        <v>1.7999999999999999E-2</v>
      </c>
      <c r="AG322">
        <v>2.1999999999999999E-2</v>
      </c>
      <c r="AH322">
        <v>0.224</v>
      </c>
      <c r="AI322">
        <v>4.0010000000000003</v>
      </c>
      <c r="AJ322">
        <v>267.58100000000002</v>
      </c>
      <c r="AK322">
        <v>276.625</v>
      </c>
    </row>
    <row r="323" spans="1:37" x14ac:dyDescent="0.35">
      <c r="A323">
        <v>202</v>
      </c>
      <c r="B323">
        <v>202</v>
      </c>
      <c r="C323" t="s">
        <v>38</v>
      </c>
      <c r="D323">
        <v>2</v>
      </c>
      <c r="E323" t="s">
        <v>578</v>
      </c>
      <c r="F323">
        <v>1</v>
      </c>
      <c r="G323">
        <v>7</v>
      </c>
      <c r="H323">
        <v>1</v>
      </c>
      <c r="I323">
        <v>82</v>
      </c>
      <c r="J323">
        <v>0</v>
      </c>
      <c r="K323">
        <v>1</v>
      </c>
      <c r="L323" t="s">
        <v>48</v>
      </c>
      <c r="M323" t="s">
        <v>449</v>
      </c>
      <c r="N323">
        <v>7</v>
      </c>
      <c r="O323" t="s">
        <v>413</v>
      </c>
      <c r="P323" t="s">
        <v>48</v>
      </c>
      <c r="Q323" t="s">
        <v>48</v>
      </c>
      <c r="R323" t="s">
        <v>48</v>
      </c>
      <c r="S323" t="s">
        <v>48</v>
      </c>
      <c r="T323" t="s">
        <v>48</v>
      </c>
      <c r="U323" t="s">
        <v>48</v>
      </c>
      <c r="V323">
        <v>0</v>
      </c>
      <c r="W323" t="s">
        <v>48</v>
      </c>
      <c r="X323" t="s">
        <v>48</v>
      </c>
      <c r="Y323">
        <v>0</v>
      </c>
      <c r="Z323">
        <v>48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1.7999999999999999E-2</v>
      </c>
      <c r="AG323">
        <v>2.1999999999999999E-2</v>
      </c>
      <c r="AH323">
        <v>0.223</v>
      </c>
      <c r="AI323">
        <v>3.0009999999999999</v>
      </c>
      <c r="AJ323">
        <v>270.58199999999999</v>
      </c>
      <c r="AK323">
        <v>279.62599999999998</v>
      </c>
    </row>
    <row r="324" spans="1:37" x14ac:dyDescent="0.35">
      <c r="A324">
        <v>202</v>
      </c>
      <c r="B324">
        <v>202</v>
      </c>
      <c r="C324" t="s">
        <v>38</v>
      </c>
      <c r="D324">
        <v>2</v>
      </c>
      <c r="E324" t="s">
        <v>578</v>
      </c>
      <c r="F324">
        <v>1</v>
      </c>
      <c r="G324">
        <v>7</v>
      </c>
      <c r="H324">
        <v>1</v>
      </c>
      <c r="I324">
        <v>83</v>
      </c>
      <c r="J324">
        <v>0</v>
      </c>
      <c r="K324">
        <v>1</v>
      </c>
      <c r="L324" t="s">
        <v>48</v>
      </c>
      <c r="M324" t="s">
        <v>48</v>
      </c>
      <c r="N324">
        <v>8</v>
      </c>
      <c r="O324" t="s">
        <v>416</v>
      </c>
      <c r="P324" t="s">
        <v>48</v>
      </c>
      <c r="Q324" t="s">
        <v>48</v>
      </c>
      <c r="R324" t="s">
        <v>48</v>
      </c>
      <c r="S324" t="s">
        <v>48</v>
      </c>
      <c r="T324" t="s">
        <v>48</v>
      </c>
      <c r="U324" t="s">
        <v>48</v>
      </c>
      <c r="V324">
        <v>0</v>
      </c>
      <c r="W324" t="s">
        <v>48</v>
      </c>
      <c r="X324" t="s">
        <v>48</v>
      </c>
      <c r="Y324">
        <v>0</v>
      </c>
      <c r="Z324">
        <v>48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1.7999999999999999E-2</v>
      </c>
      <c r="AG324">
        <v>1.7000000000000001E-2</v>
      </c>
      <c r="AH324">
        <v>0.217</v>
      </c>
      <c r="AI324">
        <v>3.0009999999999999</v>
      </c>
      <c r="AJ324">
        <v>273.58300000000003</v>
      </c>
      <c r="AK324">
        <v>282.62700000000001</v>
      </c>
    </row>
    <row r="325" spans="1:37" x14ac:dyDescent="0.35">
      <c r="A325">
        <v>202</v>
      </c>
      <c r="B325">
        <v>202</v>
      </c>
      <c r="C325" t="s">
        <v>38</v>
      </c>
      <c r="D325">
        <v>2</v>
      </c>
      <c r="E325" t="s">
        <v>578</v>
      </c>
      <c r="F325">
        <v>1</v>
      </c>
      <c r="G325">
        <v>7</v>
      </c>
      <c r="H325">
        <v>1</v>
      </c>
      <c r="I325">
        <v>84</v>
      </c>
      <c r="J325">
        <v>0</v>
      </c>
      <c r="K325">
        <v>1</v>
      </c>
      <c r="L325" t="s">
        <v>48</v>
      </c>
      <c r="M325" t="s">
        <v>48</v>
      </c>
      <c r="N325">
        <v>8</v>
      </c>
      <c r="O325" t="s">
        <v>416</v>
      </c>
      <c r="P325" t="s">
        <v>48</v>
      </c>
      <c r="Q325" t="s">
        <v>48</v>
      </c>
      <c r="R325" t="s">
        <v>48</v>
      </c>
      <c r="S325" t="s">
        <v>48</v>
      </c>
      <c r="T325" t="s">
        <v>48</v>
      </c>
      <c r="U325" t="s">
        <v>48</v>
      </c>
      <c r="V325">
        <v>0</v>
      </c>
      <c r="W325" t="s">
        <v>48</v>
      </c>
      <c r="X325" t="s">
        <v>48</v>
      </c>
      <c r="Y325">
        <v>0</v>
      </c>
      <c r="Z325">
        <v>48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2.8000000000000001E-2</v>
      </c>
      <c r="AG325">
        <v>2.7E-2</v>
      </c>
      <c r="AH325">
        <v>0.217</v>
      </c>
      <c r="AI325">
        <v>3.0009999999999999</v>
      </c>
      <c r="AJ325">
        <v>276.584</v>
      </c>
      <c r="AK325">
        <v>285.62799999999999</v>
      </c>
    </row>
    <row r="326" spans="1:37" x14ac:dyDescent="0.35">
      <c r="A326">
        <v>202</v>
      </c>
      <c r="B326">
        <v>202</v>
      </c>
      <c r="C326" t="s">
        <v>38</v>
      </c>
      <c r="D326">
        <v>2</v>
      </c>
      <c r="E326" t="s">
        <v>578</v>
      </c>
      <c r="F326">
        <v>1</v>
      </c>
      <c r="G326">
        <v>7</v>
      </c>
      <c r="H326">
        <v>1</v>
      </c>
      <c r="I326">
        <v>85</v>
      </c>
      <c r="J326">
        <v>6</v>
      </c>
      <c r="K326">
        <v>1</v>
      </c>
      <c r="L326" t="s">
        <v>266</v>
      </c>
      <c r="M326" t="s">
        <v>457</v>
      </c>
      <c r="N326">
        <v>2</v>
      </c>
      <c r="O326" t="s">
        <v>579</v>
      </c>
      <c r="P326" t="s">
        <v>60</v>
      </c>
      <c r="Q326" t="s">
        <v>61</v>
      </c>
      <c r="R326" t="s">
        <v>80</v>
      </c>
      <c r="S326" t="s">
        <v>81</v>
      </c>
      <c r="T326" t="s">
        <v>267</v>
      </c>
      <c r="U326" t="s">
        <v>48</v>
      </c>
      <c r="V326">
        <v>0</v>
      </c>
      <c r="W326" t="s">
        <v>48</v>
      </c>
      <c r="X326" t="s">
        <v>48</v>
      </c>
      <c r="Y326">
        <v>0</v>
      </c>
      <c r="Z326">
        <v>48</v>
      </c>
      <c r="AA326">
        <v>1</v>
      </c>
      <c r="AB326">
        <v>0</v>
      </c>
      <c r="AC326">
        <v>0</v>
      </c>
      <c r="AD326">
        <v>0</v>
      </c>
      <c r="AE326">
        <v>1</v>
      </c>
      <c r="AF326">
        <v>1.7999999999999999E-2</v>
      </c>
      <c r="AG326">
        <v>1.2E-2</v>
      </c>
      <c r="AH326">
        <v>0.22</v>
      </c>
      <c r="AI326">
        <v>4.0010000000000003</v>
      </c>
      <c r="AJ326">
        <v>280.58499999999998</v>
      </c>
      <c r="AK326">
        <v>289.62900000000002</v>
      </c>
    </row>
    <row r="327" spans="1:37" x14ac:dyDescent="0.35">
      <c r="A327">
        <v>202</v>
      </c>
      <c r="B327">
        <v>202</v>
      </c>
      <c r="C327" t="s">
        <v>38</v>
      </c>
      <c r="D327">
        <v>2</v>
      </c>
      <c r="E327" t="s">
        <v>578</v>
      </c>
      <c r="F327">
        <v>1</v>
      </c>
      <c r="G327">
        <v>7</v>
      </c>
      <c r="H327">
        <v>1</v>
      </c>
      <c r="I327">
        <v>86</v>
      </c>
      <c r="J327">
        <v>0</v>
      </c>
      <c r="K327">
        <v>1</v>
      </c>
      <c r="L327" t="s">
        <v>48</v>
      </c>
      <c r="M327" t="s">
        <v>48</v>
      </c>
      <c r="N327">
        <v>8</v>
      </c>
      <c r="O327" t="s">
        <v>416</v>
      </c>
      <c r="P327" t="s">
        <v>48</v>
      </c>
      <c r="Q327" t="s">
        <v>48</v>
      </c>
      <c r="R327" t="s">
        <v>48</v>
      </c>
      <c r="S327" t="s">
        <v>48</v>
      </c>
      <c r="T327" t="s">
        <v>48</v>
      </c>
      <c r="U327" t="s">
        <v>48</v>
      </c>
      <c r="V327">
        <v>0</v>
      </c>
      <c r="W327" t="s">
        <v>48</v>
      </c>
      <c r="X327" t="s">
        <v>48</v>
      </c>
      <c r="Y327">
        <v>0</v>
      </c>
      <c r="Z327">
        <v>48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1.7999999999999999E-2</v>
      </c>
      <c r="AG327">
        <v>1.2999999999999999E-2</v>
      </c>
      <c r="AH327">
        <v>0.217</v>
      </c>
      <c r="AI327">
        <v>3.0009999999999999</v>
      </c>
      <c r="AJ327">
        <v>283.58600000000001</v>
      </c>
      <c r="AK327">
        <v>292.63</v>
      </c>
    </row>
    <row r="328" spans="1:37" x14ac:dyDescent="0.35">
      <c r="A328">
        <v>202</v>
      </c>
      <c r="B328">
        <v>202</v>
      </c>
      <c r="C328" t="s">
        <v>38</v>
      </c>
      <c r="D328">
        <v>2</v>
      </c>
      <c r="E328" t="s">
        <v>578</v>
      </c>
      <c r="F328">
        <v>1</v>
      </c>
      <c r="G328">
        <v>7</v>
      </c>
      <c r="H328">
        <v>1</v>
      </c>
      <c r="I328">
        <v>87</v>
      </c>
      <c r="J328">
        <v>4</v>
      </c>
      <c r="K328">
        <v>1</v>
      </c>
      <c r="L328" t="s">
        <v>268</v>
      </c>
      <c r="M328" t="s">
        <v>453</v>
      </c>
      <c r="N328">
        <v>1</v>
      </c>
      <c r="O328" t="s">
        <v>580</v>
      </c>
      <c r="P328" t="s">
        <v>70</v>
      </c>
      <c r="Q328" t="s">
        <v>71</v>
      </c>
      <c r="R328" t="s">
        <v>52</v>
      </c>
      <c r="S328" t="s">
        <v>53</v>
      </c>
      <c r="T328" t="s">
        <v>269</v>
      </c>
      <c r="U328" t="s">
        <v>48</v>
      </c>
      <c r="V328">
        <v>0</v>
      </c>
      <c r="W328" t="s">
        <v>48</v>
      </c>
      <c r="X328" t="s">
        <v>48</v>
      </c>
      <c r="Y328">
        <v>0</v>
      </c>
      <c r="Z328">
        <v>48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8.0000000000000002E-3</v>
      </c>
      <c r="AG328">
        <v>0.01</v>
      </c>
      <c r="AH328">
        <v>0.23</v>
      </c>
      <c r="AI328">
        <v>3.0009999999999999</v>
      </c>
      <c r="AJ328">
        <v>286.58699999999999</v>
      </c>
      <c r="AK328">
        <v>295.63099999999997</v>
      </c>
    </row>
    <row r="329" spans="1:37" x14ac:dyDescent="0.35">
      <c r="A329">
        <v>202</v>
      </c>
      <c r="B329">
        <v>202</v>
      </c>
      <c r="C329" t="s">
        <v>38</v>
      </c>
      <c r="D329">
        <v>2</v>
      </c>
      <c r="E329" t="s">
        <v>578</v>
      </c>
      <c r="F329">
        <v>1</v>
      </c>
      <c r="G329">
        <v>7</v>
      </c>
      <c r="H329">
        <v>1</v>
      </c>
      <c r="I329">
        <v>88</v>
      </c>
      <c r="J329">
        <v>23</v>
      </c>
      <c r="K329">
        <v>1</v>
      </c>
      <c r="L329" t="s">
        <v>310</v>
      </c>
      <c r="M329" t="s">
        <v>442</v>
      </c>
      <c r="N329">
        <v>4</v>
      </c>
      <c r="O329" t="s">
        <v>582</v>
      </c>
      <c r="P329" t="s">
        <v>177</v>
      </c>
      <c r="Q329" t="s">
        <v>178</v>
      </c>
      <c r="R329" t="s">
        <v>127</v>
      </c>
      <c r="S329" t="s">
        <v>46</v>
      </c>
      <c r="T329" t="s">
        <v>311</v>
      </c>
      <c r="U329" t="s">
        <v>48</v>
      </c>
      <c r="V329">
        <v>0</v>
      </c>
      <c r="W329" t="s">
        <v>48</v>
      </c>
      <c r="X329" t="s">
        <v>48</v>
      </c>
      <c r="Y329">
        <v>0</v>
      </c>
      <c r="Z329">
        <v>48</v>
      </c>
      <c r="AA329">
        <v>1</v>
      </c>
      <c r="AB329">
        <v>0</v>
      </c>
      <c r="AC329">
        <v>0</v>
      </c>
      <c r="AD329">
        <v>0</v>
      </c>
      <c r="AE329">
        <v>1</v>
      </c>
      <c r="AF329">
        <v>3.2000000000000001E-2</v>
      </c>
      <c r="AG329">
        <v>0.04</v>
      </c>
      <c r="AH329">
        <v>0.22800000000000001</v>
      </c>
      <c r="AI329">
        <v>4.0010000000000003</v>
      </c>
      <c r="AJ329">
        <v>290.58800000000002</v>
      </c>
      <c r="AK329">
        <v>299.63200000000001</v>
      </c>
    </row>
    <row r="330" spans="1:37" x14ac:dyDescent="0.35">
      <c r="A330">
        <v>202</v>
      </c>
      <c r="B330">
        <v>202</v>
      </c>
      <c r="C330" t="s">
        <v>38</v>
      </c>
      <c r="D330">
        <v>2</v>
      </c>
      <c r="E330" t="s">
        <v>578</v>
      </c>
      <c r="F330">
        <v>1</v>
      </c>
      <c r="G330">
        <v>7</v>
      </c>
      <c r="H330">
        <v>1</v>
      </c>
      <c r="I330">
        <v>89</v>
      </c>
      <c r="J330">
        <v>2</v>
      </c>
      <c r="K330">
        <v>1</v>
      </c>
      <c r="L330" t="s">
        <v>276</v>
      </c>
      <c r="M330" t="s">
        <v>430</v>
      </c>
      <c r="N330">
        <v>2</v>
      </c>
      <c r="O330" t="s">
        <v>579</v>
      </c>
      <c r="P330" t="s">
        <v>98</v>
      </c>
      <c r="Q330" t="s">
        <v>99</v>
      </c>
      <c r="R330" t="s">
        <v>52</v>
      </c>
      <c r="S330" t="s">
        <v>53</v>
      </c>
      <c r="T330" t="s">
        <v>277</v>
      </c>
      <c r="U330" t="s">
        <v>48</v>
      </c>
      <c r="V330">
        <v>0</v>
      </c>
      <c r="W330" t="s">
        <v>48</v>
      </c>
      <c r="X330" t="s">
        <v>48</v>
      </c>
      <c r="Y330">
        <v>0</v>
      </c>
      <c r="Z330">
        <v>48</v>
      </c>
      <c r="AA330">
        <v>1</v>
      </c>
      <c r="AB330">
        <v>0</v>
      </c>
      <c r="AC330">
        <v>0</v>
      </c>
      <c r="AD330">
        <v>0</v>
      </c>
      <c r="AE330">
        <v>1</v>
      </c>
      <c r="AF330">
        <v>3.2000000000000001E-2</v>
      </c>
      <c r="AG330">
        <v>0.04</v>
      </c>
      <c r="AH330">
        <v>0.22700000000000001</v>
      </c>
      <c r="AI330">
        <v>4.0010000000000003</v>
      </c>
      <c r="AJ330">
        <v>294.589</v>
      </c>
      <c r="AK330">
        <v>303.63299999999998</v>
      </c>
    </row>
    <row r="331" spans="1:37" x14ac:dyDescent="0.35">
      <c r="A331">
        <v>202</v>
      </c>
      <c r="B331">
        <v>202</v>
      </c>
      <c r="C331" t="s">
        <v>38</v>
      </c>
      <c r="D331">
        <v>2</v>
      </c>
      <c r="E331" t="s">
        <v>578</v>
      </c>
      <c r="F331">
        <v>1</v>
      </c>
      <c r="G331">
        <v>7</v>
      </c>
      <c r="H331">
        <v>1</v>
      </c>
      <c r="I331">
        <v>90</v>
      </c>
      <c r="J331">
        <v>0</v>
      </c>
      <c r="K331">
        <v>1</v>
      </c>
      <c r="L331" t="s">
        <v>48</v>
      </c>
      <c r="M331" t="s">
        <v>48</v>
      </c>
      <c r="N331">
        <v>8</v>
      </c>
      <c r="O331" t="s">
        <v>416</v>
      </c>
      <c r="P331" t="s">
        <v>48</v>
      </c>
      <c r="Q331" t="s">
        <v>48</v>
      </c>
      <c r="R331" t="s">
        <v>48</v>
      </c>
      <c r="S331" t="s">
        <v>48</v>
      </c>
      <c r="T331" t="s">
        <v>48</v>
      </c>
      <c r="U331" t="s">
        <v>48</v>
      </c>
      <c r="V331">
        <v>0</v>
      </c>
      <c r="W331" t="s">
        <v>48</v>
      </c>
      <c r="X331" t="s">
        <v>48</v>
      </c>
      <c r="Y331">
        <v>0</v>
      </c>
      <c r="Z331">
        <v>48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8.0000000000000002E-3</v>
      </c>
      <c r="AG331">
        <v>8.9999999999999993E-3</v>
      </c>
      <c r="AH331">
        <v>0.217</v>
      </c>
      <c r="AI331">
        <v>3.0009999999999999</v>
      </c>
      <c r="AJ331">
        <v>297.58999999999997</v>
      </c>
      <c r="AK331">
        <v>306.63400000000001</v>
      </c>
    </row>
    <row r="332" spans="1:37" x14ac:dyDescent="0.35">
      <c r="A332">
        <v>202</v>
      </c>
      <c r="B332">
        <v>202</v>
      </c>
      <c r="C332" t="s">
        <v>38</v>
      </c>
      <c r="D332">
        <v>2</v>
      </c>
      <c r="E332" t="s">
        <v>578</v>
      </c>
      <c r="F332">
        <v>1</v>
      </c>
      <c r="G332">
        <v>7</v>
      </c>
      <c r="H332">
        <v>1</v>
      </c>
      <c r="I332">
        <v>91</v>
      </c>
      <c r="J332">
        <v>22</v>
      </c>
      <c r="K332">
        <v>1</v>
      </c>
      <c r="L332" t="s">
        <v>306</v>
      </c>
      <c r="M332" t="s">
        <v>436</v>
      </c>
      <c r="N332">
        <v>4</v>
      </c>
      <c r="O332" t="s">
        <v>582</v>
      </c>
      <c r="P332" t="s">
        <v>125</v>
      </c>
      <c r="Q332" t="s">
        <v>126</v>
      </c>
      <c r="R332" t="s">
        <v>150</v>
      </c>
      <c r="S332" t="s">
        <v>53</v>
      </c>
      <c r="T332" t="s">
        <v>307</v>
      </c>
      <c r="U332" t="s">
        <v>48</v>
      </c>
      <c r="V332">
        <v>0</v>
      </c>
      <c r="W332" t="s">
        <v>48</v>
      </c>
      <c r="X332" t="s">
        <v>48</v>
      </c>
      <c r="Y332">
        <v>0</v>
      </c>
      <c r="Z332">
        <v>48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8.0000000000000002E-3</v>
      </c>
      <c r="AG332">
        <v>0.01</v>
      </c>
      <c r="AH332">
        <v>0.224</v>
      </c>
      <c r="AI332">
        <v>4.0010000000000003</v>
      </c>
      <c r="AJ332">
        <v>301.59100000000001</v>
      </c>
      <c r="AK332">
        <v>310.63499999999999</v>
      </c>
    </row>
    <row r="333" spans="1:37" x14ac:dyDescent="0.35">
      <c r="A333">
        <v>202</v>
      </c>
      <c r="B333">
        <v>202</v>
      </c>
      <c r="C333" t="s">
        <v>38</v>
      </c>
      <c r="D333">
        <v>2</v>
      </c>
      <c r="E333" t="s">
        <v>578</v>
      </c>
      <c r="F333">
        <v>1</v>
      </c>
      <c r="G333">
        <v>7</v>
      </c>
      <c r="H333">
        <v>1</v>
      </c>
      <c r="I333">
        <v>92</v>
      </c>
      <c r="J333">
        <v>0</v>
      </c>
      <c r="K333">
        <v>1</v>
      </c>
      <c r="L333" t="s">
        <v>48</v>
      </c>
      <c r="M333" t="s">
        <v>48</v>
      </c>
      <c r="N333">
        <v>8</v>
      </c>
      <c r="O333" t="s">
        <v>416</v>
      </c>
      <c r="P333" t="s">
        <v>48</v>
      </c>
      <c r="Q333" t="s">
        <v>48</v>
      </c>
      <c r="R333" t="s">
        <v>48</v>
      </c>
      <c r="S333" t="s">
        <v>48</v>
      </c>
      <c r="T333" t="s">
        <v>48</v>
      </c>
      <c r="U333" t="s">
        <v>48</v>
      </c>
      <c r="V333">
        <v>0</v>
      </c>
      <c r="W333" t="s">
        <v>48</v>
      </c>
      <c r="X333" t="s">
        <v>48</v>
      </c>
      <c r="Y333">
        <v>0</v>
      </c>
      <c r="Z333">
        <v>48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1.7999999999999999E-2</v>
      </c>
      <c r="AG333">
        <v>1.7000000000000001E-2</v>
      </c>
      <c r="AH333">
        <v>0.217</v>
      </c>
      <c r="AI333">
        <v>3.0009999999999999</v>
      </c>
      <c r="AJ333">
        <v>304.59199999999998</v>
      </c>
      <c r="AK333">
        <v>313.63600000000002</v>
      </c>
    </row>
    <row r="334" spans="1:37" x14ac:dyDescent="0.35">
      <c r="A334">
        <v>202</v>
      </c>
      <c r="B334">
        <v>202</v>
      </c>
      <c r="C334" t="s">
        <v>38</v>
      </c>
      <c r="D334">
        <v>2</v>
      </c>
      <c r="E334" t="s">
        <v>578</v>
      </c>
      <c r="F334">
        <v>1</v>
      </c>
      <c r="G334">
        <v>7</v>
      </c>
      <c r="H334">
        <v>1</v>
      </c>
      <c r="I334">
        <v>93</v>
      </c>
      <c r="J334">
        <v>5</v>
      </c>
      <c r="K334">
        <v>1</v>
      </c>
      <c r="L334" t="s">
        <v>286</v>
      </c>
      <c r="M334" t="s">
        <v>437</v>
      </c>
      <c r="N334">
        <v>2</v>
      </c>
      <c r="O334" t="s">
        <v>579</v>
      </c>
      <c r="P334" t="s">
        <v>60</v>
      </c>
      <c r="Q334" t="s">
        <v>61</v>
      </c>
      <c r="R334" t="s">
        <v>45</v>
      </c>
      <c r="S334" t="s">
        <v>46</v>
      </c>
      <c r="T334" t="s">
        <v>287</v>
      </c>
      <c r="U334" t="s">
        <v>48</v>
      </c>
      <c r="V334">
        <v>0</v>
      </c>
      <c r="W334" t="s">
        <v>48</v>
      </c>
      <c r="X334" t="s">
        <v>48</v>
      </c>
      <c r="Y334">
        <v>0</v>
      </c>
      <c r="Z334">
        <v>48</v>
      </c>
      <c r="AA334">
        <v>1.5</v>
      </c>
      <c r="AB334">
        <v>0</v>
      </c>
      <c r="AC334">
        <v>0</v>
      </c>
      <c r="AD334">
        <v>0</v>
      </c>
      <c r="AE334">
        <v>1</v>
      </c>
      <c r="AF334">
        <v>3.2000000000000001E-2</v>
      </c>
      <c r="AG334">
        <v>4.1000000000000002E-2</v>
      </c>
      <c r="AH334">
        <v>0.222</v>
      </c>
      <c r="AI334">
        <v>4.5010000000000003</v>
      </c>
      <c r="AJ334">
        <v>309.09300000000002</v>
      </c>
      <c r="AK334">
        <v>318.13799999999998</v>
      </c>
    </row>
    <row r="335" spans="1:37" x14ac:dyDescent="0.35">
      <c r="A335">
        <v>202</v>
      </c>
      <c r="B335">
        <v>202</v>
      </c>
      <c r="C335" t="s">
        <v>38</v>
      </c>
      <c r="D335">
        <v>2</v>
      </c>
      <c r="E335" t="s">
        <v>578</v>
      </c>
      <c r="F335">
        <v>1</v>
      </c>
      <c r="G335">
        <v>7</v>
      </c>
      <c r="H335">
        <v>1</v>
      </c>
      <c r="I335">
        <v>94</v>
      </c>
      <c r="J335">
        <v>1</v>
      </c>
      <c r="K335">
        <v>1</v>
      </c>
      <c r="L335" t="s">
        <v>280</v>
      </c>
      <c r="M335" t="s">
        <v>464</v>
      </c>
      <c r="N335">
        <v>1</v>
      </c>
      <c r="O335" t="s">
        <v>580</v>
      </c>
      <c r="P335" t="s">
        <v>98</v>
      </c>
      <c r="Q335" t="s">
        <v>99</v>
      </c>
      <c r="R335" t="s">
        <v>62</v>
      </c>
      <c r="S335" t="s">
        <v>63</v>
      </c>
      <c r="T335" t="s">
        <v>281</v>
      </c>
      <c r="U335" t="s">
        <v>48</v>
      </c>
      <c r="V335">
        <v>0</v>
      </c>
      <c r="W335" t="s">
        <v>48</v>
      </c>
      <c r="X335" t="s">
        <v>48</v>
      </c>
      <c r="Y335">
        <v>0</v>
      </c>
      <c r="Z335">
        <v>48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1.2999999999999999E-2</v>
      </c>
      <c r="AG335">
        <v>2.1000000000000001E-2</v>
      </c>
      <c r="AH335">
        <v>0.221</v>
      </c>
      <c r="AI335">
        <v>3.0009999999999999</v>
      </c>
      <c r="AJ335">
        <v>312.09399999999999</v>
      </c>
      <c r="AK335">
        <v>321.13900000000001</v>
      </c>
    </row>
    <row r="336" spans="1:37" x14ac:dyDescent="0.35">
      <c r="A336">
        <v>202</v>
      </c>
      <c r="B336">
        <v>202</v>
      </c>
      <c r="C336" t="s">
        <v>38</v>
      </c>
      <c r="D336">
        <v>2</v>
      </c>
      <c r="E336" t="s">
        <v>578</v>
      </c>
      <c r="F336">
        <v>1</v>
      </c>
      <c r="G336">
        <v>7</v>
      </c>
      <c r="H336">
        <v>1</v>
      </c>
      <c r="I336">
        <v>95</v>
      </c>
      <c r="J336">
        <v>35</v>
      </c>
      <c r="K336">
        <v>1</v>
      </c>
      <c r="L336" t="s">
        <v>326</v>
      </c>
      <c r="M336" t="s">
        <v>463</v>
      </c>
      <c r="N336">
        <v>5</v>
      </c>
      <c r="O336" t="s">
        <v>577</v>
      </c>
      <c r="P336" t="s">
        <v>202</v>
      </c>
      <c r="Q336" t="s">
        <v>232</v>
      </c>
      <c r="R336" t="s">
        <v>202</v>
      </c>
      <c r="S336" t="s">
        <v>46</v>
      </c>
      <c r="T336" t="s">
        <v>327</v>
      </c>
      <c r="U336" t="s">
        <v>48</v>
      </c>
      <c r="V336">
        <v>0</v>
      </c>
      <c r="W336" t="s">
        <v>48</v>
      </c>
      <c r="X336" t="s">
        <v>48</v>
      </c>
      <c r="Y336">
        <v>0</v>
      </c>
      <c r="Z336">
        <v>48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2.5000000000000001E-2</v>
      </c>
      <c r="AG336">
        <v>3.1E-2</v>
      </c>
      <c r="AH336">
        <v>0.23</v>
      </c>
      <c r="AI336">
        <v>3.0009999999999999</v>
      </c>
      <c r="AJ336">
        <v>315.09500000000003</v>
      </c>
      <c r="AK336">
        <v>324.14</v>
      </c>
    </row>
    <row r="337" spans="1:37" x14ac:dyDescent="0.35">
      <c r="A337">
        <v>202</v>
      </c>
      <c r="B337">
        <v>202</v>
      </c>
      <c r="C337" t="s">
        <v>38</v>
      </c>
      <c r="D337">
        <v>2</v>
      </c>
      <c r="E337" t="s">
        <v>578</v>
      </c>
      <c r="F337">
        <v>1</v>
      </c>
      <c r="G337">
        <v>7</v>
      </c>
      <c r="H337">
        <v>1</v>
      </c>
      <c r="I337">
        <v>96</v>
      </c>
      <c r="J337">
        <v>0</v>
      </c>
      <c r="K337">
        <v>1</v>
      </c>
      <c r="L337" t="s">
        <v>48</v>
      </c>
      <c r="M337" t="s">
        <v>465</v>
      </c>
      <c r="N337">
        <v>7</v>
      </c>
      <c r="O337" t="s">
        <v>413</v>
      </c>
      <c r="P337" t="s">
        <v>48</v>
      </c>
      <c r="Q337" t="s">
        <v>48</v>
      </c>
      <c r="R337" t="s">
        <v>48</v>
      </c>
      <c r="S337" t="s">
        <v>48</v>
      </c>
      <c r="T337" t="s">
        <v>48</v>
      </c>
      <c r="U337" t="s">
        <v>48</v>
      </c>
      <c r="V337">
        <v>0</v>
      </c>
      <c r="W337" t="s">
        <v>48</v>
      </c>
      <c r="X337" t="s">
        <v>48</v>
      </c>
      <c r="Y337">
        <v>0</v>
      </c>
      <c r="Z337">
        <v>48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3.0000000000000001E-3</v>
      </c>
      <c r="AG337">
        <v>0.01</v>
      </c>
      <c r="AH337">
        <v>0.22900000000000001</v>
      </c>
      <c r="AI337">
        <v>3.0009999999999999</v>
      </c>
      <c r="AJ337">
        <v>318.096</v>
      </c>
      <c r="AK337">
        <v>327.14</v>
      </c>
    </row>
    <row r="338" spans="1:37" x14ac:dyDescent="0.35">
      <c r="A338">
        <v>202</v>
      </c>
      <c r="B338">
        <v>202</v>
      </c>
      <c r="C338" t="s">
        <v>38</v>
      </c>
      <c r="D338">
        <v>2</v>
      </c>
      <c r="E338" t="s">
        <v>578</v>
      </c>
      <c r="F338">
        <v>1</v>
      </c>
      <c r="G338">
        <v>7</v>
      </c>
      <c r="H338">
        <v>1</v>
      </c>
      <c r="I338">
        <v>97</v>
      </c>
      <c r="J338">
        <v>12</v>
      </c>
      <c r="K338">
        <v>1</v>
      </c>
      <c r="L338" t="s">
        <v>270</v>
      </c>
      <c r="M338" t="s">
        <v>441</v>
      </c>
      <c r="N338">
        <v>1</v>
      </c>
      <c r="O338" t="s">
        <v>580</v>
      </c>
      <c r="P338" t="s">
        <v>78</v>
      </c>
      <c r="Q338" t="s">
        <v>79</v>
      </c>
      <c r="R338" t="s">
        <v>62</v>
      </c>
      <c r="S338" t="s">
        <v>63</v>
      </c>
      <c r="T338" t="s">
        <v>271</v>
      </c>
      <c r="U338" t="s">
        <v>48</v>
      </c>
      <c r="V338">
        <v>0</v>
      </c>
      <c r="W338" t="s">
        <v>48</v>
      </c>
      <c r="X338" t="s">
        <v>48</v>
      </c>
      <c r="Y338">
        <v>0</v>
      </c>
      <c r="Z338">
        <v>48</v>
      </c>
      <c r="AA338">
        <v>0.5</v>
      </c>
      <c r="AB338">
        <v>0</v>
      </c>
      <c r="AC338">
        <v>0</v>
      </c>
      <c r="AD338">
        <v>0</v>
      </c>
      <c r="AE338">
        <v>1</v>
      </c>
      <c r="AF338">
        <v>2E-3</v>
      </c>
      <c r="AG338">
        <v>2E-3</v>
      </c>
      <c r="AH338">
        <v>0.22800000000000001</v>
      </c>
      <c r="AI338">
        <v>3.5009999999999999</v>
      </c>
      <c r="AJ338">
        <v>321.59699999999998</v>
      </c>
      <c r="AK338">
        <v>330.64100000000002</v>
      </c>
    </row>
    <row r="339" spans="1:37" x14ac:dyDescent="0.35">
      <c r="A339">
        <v>202</v>
      </c>
      <c r="B339">
        <v>202</v>
      </c>
      <c r="C339" t="s">
        <v>38</v>
      </c>
      <c r="D339">
        <v>2</v>
      </c>
      <c r="E339" t="s">
        <v>578</v>
      </c>
      <c r="F339">
        <v>1</v>
      </c>
      <c r="G339">
        <v>7</v>
      </c>
      <c r="H339">
        <v>1</v>
      </c>
      <c r="I339">
        <v>98</v>
      </c>
      <c r="J339">
        <v>33</v>
      </c>
      <c r="K339">
        <v>1</v>
      </c>
      <c r="L339" t="s">
        <v>318</v>
      </c>
      <c r="M339" t="s">
        <v>471</v>
      </c>
      <c r="N339">
        <v>5</v>
      </c>
      <c r="O339" t="s">
        <v>577</v>
      </c>
      <c r="P339" t="s">
        <v>202</v>
      </c>
      <c r="Q339" t="s">
        <v>209</v>
      </c>
      <c r="R339" t="s">
        <v>202</v>
      </c>
      <c r="S339" t="s">
        <v>81</v>
      </c>
      <c r="T339" t="s">
        <v>319</v>
      </c>
      <c r="U339" t="s">
        <v>48</v>
      </c>
      <c r="V339">
        <v>0</v>
      </c>
      <c r="W339" t="s">
        <v>48</v>
      </c>
      <c r="X339" t="s">
        <v>48</v>
      </c>
      <c r="Y339">
        <v>0</v>
      </c>
      <c r="Z339">
        <v>48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2.9000000000000001E-2</v>
      </c>
      <c r="AG339">
        <v>0.03</v>
      </c>
      <c r="AH339">
        <v>0.22800000000000001</v>
      </c>
      <c r="AI339">
        <v>3.0009999999999999</v>
      </c>
      <c r="AJ339">
        <v>324.59800000000001</v>
      </c>
      <c r="AK339">
        <v>333.642</v>
      </c>
    </row>
    <row r="340" spans="1:37" x14ac:dyDescent="0.35">
      <c r="A340">
        <v>202</v>
      </c>
      <c r="B340">
        <v>202</v>
      </c>
      <c r="C340" t="s">
        <v>38</v>
      </c>
      <c r="D340">
        <v>2</v>
      </c>
      <c r="E340" t="s">
        <v>578</v>
      </c>
      <c r="F340">
        <v>1</v>
      </c>
      <c r="G340">
        <v>7</v>
      </c>
      <c r="H340">
        <v>1</v>
      </c>
      <c r="I340">
        <v>99</v>
      </c>
      <c r="J340">
        <v>0</v>
      </c>
      <c r="K340">
        <v>1</v>
      </c>
      <c r="L340" t="s">
        <v>48</v>
      </c>
      <c r="M340" t="s">
        <v>445</v>
      </c>
      <c r="N340">
        <v>7</v>
      </c>
      <c r="O340" t="s">
        <v>413</v>
      </c>
      <c r="P340" t="s">
        <v>48</v>
      </c>
      <c r="Q340" t="s">
        <v>48</v>
      </c>
      <c r="R340" t="s">
        <v>48</v>
      </c>
      <c r="S340" t="s">
        <v>48</v>
      </c>
      <c r="T340" t="s">
        <v>48</v>
      </c>
      <c r="U340" t="s">
        <v>48</v>
      </c>
      <c r="V340">
        <v>0</v>
      </c>
      <c r="W340" t="s">
        <v>48</v>
      </c>
      <c r="X340" t="s">
        <v>48</v>
      </c>
      <c r="Y340">
        <v>0</v>
      </c>
      <c r="Z340">
        <v>48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1.9E-2</v>
      </c>
      <c r="AG340">
        <v>0.02</v>
      </c>
      <c r="AH340">
        <v>0.22700000000000001</v>
      </c>
      <c r="AI340">
        <v>3.0009999999999999</v>
      </c>
      <c r="AJ340">
        <v>327.59899999999999</v>
      </c>
      <c r="AK340">
        <v>336.64299999999997</v>
      </c>
    </row>
    <row r="341" spans="1:37" x14ac:dyDescent="0.35">
      <c r="A341">
        <v>202</v>
      </c>
      <c r="B341">
        <v>202</v>
      </c>
      <c r="C341" t="s">
        <v>38</v>
      </c>
      <c r="D341">
        <v>2</v>
      </c>
      <c r="E341" t="s">
        <v>578</v>
      </c>
      <c r="F341">
        <v>1</v>
      </c>
      <c r="G341">
        <v>7</v>
      </c>
      <c r="H341">
        <v>1</v>
      </c>
      <c r="I341">
        <v>100</v>
      </c>
      <c r="J341">
        <v>0</v>
      </c>
      <c r="K341">
        <v>1</v>
      </c>
      <c r="L341" t="s">
        <v>48</v>
      </c>
      <c r="M341" t="s">
        <v>454</v>
      </c>
      <c r="N341">
        <v>7</v>
      </c>
      <c r="O341" t="s">
        <v>413</v>
      </c>
      <c r="P341" t="s">
        <v>48</v>
      </c>
      <c r="Q341" t="s">
        <v>48</v>
      </c>
      <c r="R341" t="s">
        <v>48</v>
      </c>
      <c r="S341" t="s">
        <v>48</v>
      </c>
      <c r="T341" t="s">
        <v>48</v>
      </c>
      <c r="U341" t="s">
        <v>48</v>
      </c>
      <c r="V341">
        <v>0</v>
      </c>
      <c r="W341" t="s">
        <v>48</v>
      </c>
      <c r="X341" t="s">
        <v>48</v>
      </c>
      <c r="Y341">
        <v>0</v>
      </c>
      <c r="Z341">
        <v>48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7.0000000000000001E-3</v>
      </c>
      <c r="AG341">
        <v>2E-3</v>
      </c>
      <c r="AH341">
        <v>0.22500000000000001</v>
      </c>
      <c r="AI341">
        <v>3.0009999999999999</v>
      </c>
      <c r="AJ341">
        <v>330.6</v>
      </c>
      <c r="AK341">
        <v>339.64400000000001</v>
      </c>
    </row>
    <row r="342" spans="1:37" x14ac:dyDescent="0.35">
      <c r="A342">
        <v>202</v>
      </c>
      <c r="B342">
        <v>202</v>
      </c>
      <c r="C342" t="s">
        <v>38</v>
      </c>
      <c r="D342">
        <v>2</v>
      </c>
      <c r="E342" t="s">
        <v>578</v>
      </c>
      <c r="F342">
        <v>1</v>
      </c>
      <c r="G342">
        <v>7</v>
      </c>
      <c r="H342">
        <v>1</v>
      </c>
      <c r="I342">
        <v>101</v>
      </c>
      <c r="J342">
        <v>27</v>
      </c>
      <c r="K342">
        <v>1</v>
      </c>
      <c r="L342" t="s">
        <v>328</v>
      </c>
      <c r="M342" t="s">
        <v>458</v>
      </c>
      <c r="N342">
        <v>6</v>
      </c>
      <c r="O342" t="s">
        <v>581</v>
      </c>
      <c r="P342" t="s">
        <v>202</v>
      </c>
      <c r="Q342" t="s">
        <v>206</v>
      </c>
      <c r="R342" t="s">
        <v>202</v>
      </c>
      <c r="S342" t="s">
        <v>46</v>
      </c>
      <c r="T342" t="s">
        <v>329</v>
      </c>
      <c r="U342" t="s">
        <v>48</v>
      </c>
      <c r="V342">
        <v>0</v>
      </c>
      <c r="W342" t="s">
        <v>48</v>
      </c>
      <c r="X342" t="s">
        <v>48</v>
      </c>
      <c r="Y342">
        <v>0</v>
      </c>
      <c r="Z342">
        <v>48</v>
      </c>
      <c r="AA342">
        <v>1</v>
      </c>
      <c r="AB342">
        <v>0</v>
      </c>
      <c r="AC342">
        <v>0</v>
      </c>
      <c r="AD342">
        <v>0</v>
      </c>
      <c r="AE342">
        <v>1</v>
      </c>
      <c r="AF342">
        <v>1.9E-2</v>
      </c>
      <c r="AG342">
        <v>2.1999999999999999E-2</v>
      </c>
      <c r="AH342">
        <v>0.224</v>
      </c>
      <c r="AI342">
        <v>4.0010000000000003</v>
      </c>
      <c r="AJ342">
        <v>334.601</v>
      </c>
      <c r="AK342">
        <v>343.64499999999998</v>
      </c>
    </row>
    <row r="343" spans="1:37" x14ac:dyDescent="0.35">
      <c r="A343">
        <v>202</v>
      </c>
      <c r="B343">
        <v>202</v>
      </c>
      <c r="C343" t="s">
        <v>38</v>
      </c>
      <c r="D343">
        <v>2</v>
      </c>
      <c r="E343" t="s">
        <v>578</v>
      </c>
      <c r="F343">
        <v>1</v>
      </c>
      <c r="G343">
        <v>7</v>
      </c>
      <c r="H343">
        <v>1</v>
      </c>
      <c r="I343">
        <v>102</v>
      </c>
      <c r="J343">
        <v>0</v>
      </c>
      <c r="K343">
        <v>1</v>
      </c>
      <c r="L343" t="s">
        <v>48</v>
      </c>
      <c r="M343" t="s">
        <v>48</v>
      </c>
      <c r="N343">
        <v>8</v>
      </c>
      <c r="O343" t="s">
        <v>416</v>
      </c>
      <c r="P343" t="s">
        <v>48</v>
      </c>
      <c r="Q343" t="s">
        <v>48</v>
      </c>
      <c r="R343" t="s">
        <v>48</v>
      </c>
      <c r="S343" t="s">
        <v>48</v>
      </c>
      <c r="T343" t="s">
        <v>48</v>
      </c>
      <c r="U343" t="s">
        <v>48</v>
      </c>
      <c r="V343">
        <v>0</v>
      </c>
      <c r="W343" t="s">
        <v>48</v>
      </c>
      <c r="X343" t="s">
        <v>48</v>
      </c>
      <c r="Y343">
        <v>0</v>
      </c>
      <c r="Z343">
        <v>48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2.9000000000000001E-2</v>
      </c>
      <c r="AG343">
        <v>2.7E-2</v>
      </c>
      <c r="AH343">
        <v>0.217</v>
      </c>
      <c r="AI343">
        <v>3.0009999999999999</v>
      </c>
      <c r="AJ343">
        <v>337.60199999999998</v>
      </c>
      <c r="AK343">
        <v>346.64600000000002</v>
      </c>
    </row>
    <row r="344" spans="1:37" x14ac:dyDescent="0.35">
      <c r="A344">
        <v>202</v>
      </c>
      <c r="B344">
        <v>202</v>
      </c>
      <c r="C344" t="s">
        <v>38</v>
      </c>
      <c r="D344">
        <v>2</v>
      </c>
      <c r="E344" t="s">
        <v>578</v>
      </c>
      <c r="F344">
        <v>1</v>
      </c>
      <c r="G344">
        <v>7</v>
      </c>
      <c r="H344">
        <v>1</v>
      </c>
      <c r="I344">
        <v>103</v>
      </c>
      <c r="J344">
        <v>0</v>
      </c>
      <c r="K344">
        <v>1</v>
      </c>
      <c r="L344" t="s">
        <v>48</v>
      </c>
      <c r="M344" t="s">
        <v>48</v>
      </c>
      <c r="N344">
        <v>8</v>
      </c>
      <c r="O344" t="s">
        <v>416</v>
      </c>
      <c r="P344" t="s">
        <v>48</v>
      </c>
      <c r="Q344" t="s">
        <v>48</v>
      </c>
      <c r="R344" t="s">
        <v>48</v>
      </c>
      <c r="S344" t="s">
        <v>48</v>
      </c>
      <c r="T344" t="s">
        <v>48</v>
      </c>
      <c r="U344" t="s">
        <v>48</v>
      </c>
      <c r="V344">
        <v>0</v>
      </c>
      <c r="W344" t="s">
        <v>48</v>
      </c>
      <c r="X344" t="s">
        <v>48</v>
      </c>
      <c r="Y344">
        <v>0</v>
      </c>
      <c r="Z344">
        <v>48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7.0000000000000001E-3</v>
      </c>
      <c r="AG344">
        <v>6.0000000000000001E-3</v>
      </c>
      <c r="AH344">
        <v>0.217</v>
      </c>
      <c r="AI344">
        <v>3.0009999999999999</v>
      </c>
      <c r="AJ344">
        <v>340.60300000000001</v>
      </c>
      <c r="AK344">
        <v>349.64699999999999</v>
      </c>
    </row>
    <row r="345" spans="1:37" x14ac:dyDescent="0.35">
      <c r="A345">
        <v>202</v>
      </c>
      <c r="B345">
        <v>202</v>
      </c>
      <c r="C345" t="s">
        <v>38</v>
      </c>
      <c r="D345">
        <v>2</v>
      </c>
      <c r="E345" t="s">
        <v>578</v>
      </c>
      <c r="F345">
        <v>1</v>
      </c>
      <c r="G345">
        <v>7</v>
      </c>
      <c r="H345">
        <v>1</v>
      </c>
      <c r="I345">
        <v>104</v>
      </c>
      <c r="J345">
        <v>15</v>
      </c>
      <c r="K345">
        <v>1</v>
      </c>
      <c r="L345" t="s">
        <v>294</v>
      </c>
      <c r="M345" t="s">
        <v>439</v>
      </c>
      <c r="N345">
        <v>4</v>
      </c>
      <c r="O345" t="s">
        <v>582</v>
      </c>
      <c r="P345" t="s">
        <v>157</v>
      </c>
      <c r="Q345" t="s">
        <v>158</v>
      </c>
      <c r="R345" t="s">
        <v>127</v>
      </c>
      <c r="S345" t="s">
        <v>46</v>
      </c>
      <c r="T345" t="s">
        <v>295</v>
      </c>
      <c r="U345" t="s">
        <v>48</v>
      </c>
      <c r="V345">
        <v>0</v>
      </c>
      <c r="W345" t="s">
        <v>48</v>
      </c>
      <c r="X345" t="s">
        <v>48</v>
      </c>
      <c r="Y345">
        <v>0</v>
      </c>
      <c r="Z345">
        <v>48</v>
      </c>
      <c r="AA345">
        <v>1</v>
      </c>
      <c r="AB345">
        <v>0</v>
      </c>
      <c r="AC345">
        <v>0</v>
      </c>
      <c r="AD345">
        <v>0</v>
      </c>
      <c r="AE345">
        <v>1</v>
      </c>
      <c r="AF345">
        <v>2.1999999999999999E-2</v>
      </c>
      <c r="AG345">
        <v>3.2000000000000001E-2</v>
      </c>
      <c r="AH345">
        <v>0.221</v>
      </c>
      <c r="AI345">
        <v>4.0010000000000003</v>
      </c>
      <c r="AJ345">
        <v>344.60399999999998</v>
      </c>
      <c r="AK345">
        <v>353.64800000000002</v>
      </c>
    </row>
    <row r="346" spans="1:37" x14ac:dyDescent="0.35">
      <c r="A346">
        <v>202</v>
      </c>
      <c r="B346">
        <v>202</v>
      </c>
      <c r="C346" t="s">
        <v>38</v>
      </c>
      <c r="D346">
        <v>2</v>
      </c>
      <c r="E346" t="s">
        <v>578</v>
      </c>
      <c r="F346">
        <v>1</v>
      </c>
      <c r="G346">
        <v>7</v>
      </c>
      <c r="H346">
        <v>1</v>
      </c>
      <c r="I346">
        <v>105</v>
      </c>
      <c r="J346">
        <v>14</v>
      </c>
      <c r="K346">
        <v>1</v>
      </c>
      <c r="L346" t="s">
        <v>290</v>
      </c>
      <c r="M346" t="s">
        <v>452</v>
      </c>
      <c r="N346">
        <v>4</v>
      </c>
      <c r="O346" t="s">
        <v>582</v>
      </c>
      <c r="P346" t="s">
        <v>163</v>
      </c>
      <c r="Q346" t="s">
        <v>164</v>
      </c>
      <c r="R346" t="s">
        <v>150</v>
      </c>
      <c r="S346" t="s">
        <v>53</v>
      </c>
      <c r="T346" t="s">
        <v>291</v>
      </c>
      <c r="U346" t="s">
        <v>48</v>
      </c>
      <c r="V346">
        <v>0</v>
      </c>
      <c r="W346" t="s">
        <v>48</v>
      </c>
      <c r="X346" t="s">
        <v>48</v>
      </c>
      <c r="Y346">
        <v>0</v>
      </c>
      <c r="Z346">
        <v>48</v>
      </c>
      <c r="AA346">
        <v>1</v>
      </c>
      <c r="AB346">
        <v>0</v>
      </c>
      <c r="AC346">
        <v>0</v>
      </c>
      <c r="AD346">
        <v>0</v>
      </c>
      <c r="AE346">
        <v>1</v>
      </c>
      <c r="AF346">
        <v>2.9000000000000001E-2</v>
      </c>
      <c r="AG346">
        <v>2.1999999999999999E-2</v>
      </c>
      <c r="AH346">
        <v>0.22</v>
      </c>
      <c r="AI346">
        <v>4.0010000000000003</v>
      </c>
      <c r="AJ346">
        <v>348.60500000000002</v>
      </c>
      <c r="AK346">
        <v>357.65</v>
      </c>
    </row>
    <row r="347" spans="1:37" x14ac:dyDescent="0.35">
      <c r="A347">
        <v>202</v>
      </c>
      <c r="B347">
        <v>202</v>
      </c>
      <c r="C347" t="s">
        <v>38</v>
      </c>
      <c r="D347">
        <v>2</v>
      </c>
      <c r="E347" t="s">
        <v>578</v>
      </c>
      <c r="F347">
        <v>1</v>
      </c>
      <c r="G347">
        <v>7</v>
      </c>
      <c r="H347">
        <v>1</v>
      </c>
      <c r="I347">
        <v>106</v>
      </c>
      <c r="J347">
        <v>0</v>
      </c>
      <c r="K347">
        <v>1</v>
      </c>
      <c r="L347" t="s">
        <v>48</v>
      </c>
      <c r="M347" t="s">
        <v>48</v>
      </c>
      <c r="N347">
        <v>8</v>
      </c>
      <c r="O347" t="s">
        <v>416</v>
      </c>
      <c r="P347" t="s">
        <v>48</v>
      </c>
      <c r="Q347" t="s">
        <v>48</v>
      </c>
      <c r="R347" t="s">
        <v>48</v>
      </c>
      <c r="S347" t="s">
        <v>48</v>
      </c>
      <c r="T347" t="s">
        <v>48</v>
      </c>
      <c r="U347" t="s">
        <v>48</v>
      </c>
      <c r="V347">
        <v>0</v>
      </c>
      <c r="W347" t="s">
        <v>48</v>
      </c>
      <c r="X347" t="s">
        <v>48</v>
      </c>
      <c r="Y347">
        <v>0</v>
      </c>
      <c r="Z347">
        <v>48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2.0419999999999998</v>
      </c>
      <c r="AG347">
        <v>2.0430000000000001</v>
      </c>
      <c r="AH347">
        <v>0.217</v>
      </c>
      <c r="AI347">
        <v>3.0009999999999999</v>
      </c>
      <c r="AJ347">
        <v>351.60599999999999</v>
      </c>
      <c r="AK347">
        <v>360.65100000000001</v>
      </c>
    </row>
    <row r="348" spans="1:37" x14ac:dyDescent="0.35">
      <c r="A348">
        <v>202</v>
      </c>
      <c r="B348">
        <v>202</v>
      </c>
      <c r="C348" t="s">
        <v>38</v>
      </c>
      <c r="D348">
        <v>2</v>
      </c>
      <c r="E348" t="s">
        <v>578</v>
      </c>
      <c r="F348">
        <v>1</v>
      </c>
      <c r="G348">
        <v>7</v>
      </c>
      <c r="H348">
        <v>1</v>
      </c>
      <c r="I348">
        <v>107</v>
      </c>
      <c r="J348">
        <v>0</v>
      </c>
      <c r="K348">
        <v>1</v>
      </c>
      <c r="L348" t="s">
        <v>48</v>
      </c>
      <c r="M348" t="s">
        <v>48</v>
      </c>
      <c r="N348">
        <v>8</v>
      </c>
      <c r="O348" t="s">
        <v>416</v>
      </c>
      <c r="P348" t="s">
        <v>48</v>
      </c>
      <c r="Q348" t="s">
        <v>48</v>
      </c>
      <c r="R348" t="s">
        <v>48</v>
      </c>
      <c r="S348" t="s">
        <v>48</v>
      </c>
      <c r="T348" t="s">
        <v>48</v>
      </c>
      <c r="U348" t="s">
        <v>48</v>
      </c>
      <c r="V348">
        <v>0</v>
      </c>
      <c r="W348" t="s">
        <v>48</v>
      </c>
      <c r="X348" t="s">
        <v>48</v>
      </c>
      <c r="Y348">
        <v>0</v>
      </c>
      <c r="Z348">
        <v>48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5.1999999999999998E-2</v>
      </c>
      <c r="AG348">
        <v>5.0999999999999997E-2</v>
      </c>
      <c r="AH348">
        <v>0.217</v>
      </c>
      <c r="AI348">
        <v>3.0009999999999999</v>
      </c>
      <c r="AJ348">
        <v>354.60700000000003</v>
      </c>
      <c r="AK348">
        <v>363.65100000000001</v>
      </c>
    </row>
    <row r="349" spans="1:37" x14ac:dyDescent="0.35">
      <c r="A349">
        <v>202</v>
      </c>
      <c r="B349">
        <v>202</v>
      </c>
      <c r="C349" t="s">
        <v>38</v>
      </c>
      <c r="D349">
        <v>2</v>
      </c>
      <c r="E349" t="s">
        <v>578</v>
      </c>
      <c r="F349">
        <v>1</v>
      </c>
      <c r="G349">
        <v>7</v>
      </c>
      <c r="H349">
        <v>1</v>
      </c>
      <c r="I349">
        <v>108</v>
      </c>
      <c r="J349">
        <v>19</v>
      </c>
      <c r="K349">
        <v>1</v>
      </c>
      <c r="L349" t="s">
        <v>292</v>
      </c>
      <c r="M349" t="s">
        <v>456</v>
      </c>
      <c r="N349">
        <v>3</v>
      </c>
      <c r="O349" t="s">
        <v>583</v>
      </c>
      <c r="P349" t="s">
        <v>135</v>
      </c>
      <c r="Q349" t="s">
        <v>136</v>
      </c>
      <c r="R349" t="s">
        <v>132</v>
      </c>
      <c r="S349" t="s">
        <v>81</v>
      </c>
      <c r="T349" t="s">
        <v>293</v>
      </c>
      <c r="U349" t="s">
        <v>48</v>
      </c>
      <c r="V349">
        <v>0</v>
      </c>
      <c r="W349" t="s">
        <v>48</v>
      </c>
      <c r="X349" t="s">
        <v>48</v>
      </c>
      <c r="Y349">
        <v>0</v>
      </c>
      <c r="Z349">
        <v>48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1.2E-2</v>
      </c>
      <c r="AG349">
        <v>2.1000000000000001E-2</v>
      </c>
      <c r="AH349">
        <v>0.22700000000000001</v>
      </c>
      <c r="AI349">
        <v>3.0009999999999999</v>
      </c>
      <c r="AJ349">
        <v>357.608</v>
      </c>
      <c r="AK349">
        <v>366.65199999999999</v>
      </c>
    </row>
    <row r="350" spans="1:37" x14ac:dyDescent="0.35">
      <c r="A350">
        <v>202</v>
      </c>
      <c r="B350">
        <v>202</v>
      </c>
      <c r="C350" t="s">
        <v>38</v>
      </c>
      <c r="D350">
        <v>2</v>
      </c>
      <c r="E350" t="s">
        <v>578</v>
      </c>
      <c r="F350">
        <v>1</v>
      </c>
      <c r="G350">
        <v>7</v>
      </c>
      <c r="H350">
        <v>1</v>
      </c>
      <c r="I350">
        <v>109</v>
      </c>
      <c r="J350">
        <v>0</v>
      </c>
      <c r="K350">
        <v>1</v>
      </c>
      <c r="L350" t="s">
        <v>48</v>
      </c>
      <c r="M350" t="s">
        <v>48</v>
      </c>
      <c r="N350">
        <v>8</v>
      </c>
      <c r="O350" t="s">
        <v>416</v>
      </c>
      <c r="P350" t="s">
        <v>48</v>
      </c>
      <c r="Q350" t="s">
        <v>48</v>
      </c>
      <c r="R350" t="s">
        <v>48</v>
      </c>
      <c r="S350" t="s">
        <v>48</v>
      </c>
      <c r="T350" t="s">
        <v>48</v>
      </c>
      <c r="U350" t="s">
        <v>48</v>
      </c>
      <c r="V350">
        <v>0</v>
      </c>
      <c r="W350" t="s">
        <v>48</v>
      </c>
      <c r="X350" t="s">
        <v>48</v>
      </c>
      <c r="Y350">
        <v>0</v>
      </c>
      <c r="Z350">
        <v>48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3.1E-2</v>
      </c>
      <c r="AG350">
        <v>0.04</v>
      </c>
      <c r="AH350">
        <v>0.217</v>
      </c>
      <c r="AI350">
        <v>3.0009999999999999</v>
      </c>
      <c r="AJ350">
        <v>360.60899999999998</v>
      </c>
      <c r="AK350">
        <v>369.65300000000002</v>
      </c>
    </row>
    <row r="351" spans="1:37" x14ac:dyDescent="0.35">
      <c r="A351">
        <v>202</v>
      </c>
      <c r="B351">
        <v>202</v>
      </c>
      <c r="C351" t="s">
        <v>38</v>
      </c>
      <c r="D351">
        <v>2</v>
      </c>
      <c r="E351" t="s">
        <v>578</v>
      </c>
      <c r="F351">
        <v>1</v>
      </c>
      <c r="G351">
        <v>7</v>
      </c>
      <c r="H351">
        <v>1</v>
      </c>
      <c r="I351">
        <v>110</v>
      </c>
      <c r="J351">
        <v>0</v>
      </c>
      <c r="K351">
        <v>1</v>
      </c>
      <c r="L351" t="s">
        <v>48</v>
      </c>
      <c r="M351" t="s">
        <v>48</v>
      </c>
      <c r="N351">
        <v>8</v>
      </c>
      <c r="O351" t="s">
        <v>416</v>
      </c>
      <c r="P351" t="s">
        <v>48</v>
      </c>
      <c r="Q351" t="s">
        <v>48</v>
      </c>
      <c r="R351" t="s">
        <v>48</v>
      </c>
      <c r="S351" t="s">
        <v>48</v>
      </c>
      <c r="T351" t="s">
        <v>48</v>
      </c>
      <c r="U351" t="s">
        <v>48</v>
      </c>
      <c r="V351">
        <v>0</v>
      </c>
      <c r="W351" t="s">
        <v>48</v>
      </c>
      <c r="X351" t="s">
        <v>48</v>
      </c>
      <c r="Y351">
        <v>0</v>
      </c>
      <c r="Z351">
        <v>48</v>
      </c>
      <c r="AA351">
        <v>0.5</v>
      </c>
      <c r="AB351">
        <v>0</v>
      </c>
      <c r="AC351">
        <v>0</v>
      </c>
      <c r="AD351">
        <v>0</v>
      </c>
      <c r="AE351">
        <v>1</v>
      </c>
      <c r="AF351">
        <v>2.1000000000000001E-2</v>
      </c>
      <c r="AG351">
        <v>2.9000000000000001E-2</v>
      </c>
      <c r="AH351">
        <v>0.217</v>
      </c>
      <c r="AI351">
        <v>3.5009999999999999</v>
      </c>
      <c r="AJ351">
        <v>364.11</v>
      </c>
      <c r="AK351">
        <v>373.154</v>
      </c>
    </row>
    <row r="352" spans="1:37" x14ac:dyDescent="0.35">
      <c r="A352">
        <v>202</v>
      </c>
      <c r="B352">
        <v>202</v>
      </c>
      <c r="C352" t="s">
        <v>38</v>
      </c>
      <c r="D352">
        <v>2</v>
      </c>
      <c r="E352" t="s">
        <v>578</v>
      </c>
      <c r="F352">
        <v>1</v>
      </c>
      <c r="G352">
        <v>7</v>
      </c>
      <c r="H352">
        <v>1</v>
      </c>
      <c r="I352">
        <v>111</v>
      </c>
      <c r="J352">
        <v>9</v>
      </c>
      <c r="K352">
        <v>1</v>
      </c>
      <c r="L352" t="s">
        <v>272</v>
      </c>
      <c r="M352" t="s">
        <v>466</v>
      </c>
      <c r="N352">
        <v>1</v>
      </c>
      <c r="O352" t="s">
        <v>580</v>
      </c>
      <c r="P352" t="s">
        <v>56</v>
      </c>
      <c r="Q352" t="s">
        <v>57</v>
      </c>
      <c r="R352" t="s">
        <v>80</v>
      </c>
      <c r="S352" t="s">
        <v>81</v>
      </c>
      <c r="T352" t="s">
        <v>273</v>
      </c>
      <c r="U352" t="s">
        <v>48</v>
      </c>
      <c r="V352">
        <v>0</v>
      </c>
      <c r="W352" t="s">
        <v>48</v>
      </c>
      <c r="X352" t="s">
        <v>48</v>
      </c>
      <c r="Y352">
        <v>0</v>
      </c>
      <c r="Z352">
        <v>48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1.6E-2</v>
      </c>
      <c r="AG352">
        <v>0.02</v>
      </c>
      <c r="AH352">
        <v>0.224</v>
      </c>
      <c r="AI352">
        <v>3.0009999999999999</v>
      </c>
      <c r="AJ352">
        <v>367.11099999999999</v>
      </c>
      <c r="AK352">
        <v>376.15499999999997</v>
      </c>
    </row>
    <row r="353" spans="1:37" x14ac:dyDescent="0.35">
      <c r="A353">
        <v>202</v>
      </c>
      <c r="B353">
        <v>202</v>
      </c>
      <c r="C353" t="s">
        <v>38</v>
      </c>
      <c r="D353">
        <v>2</v>
      </c>
      <c r="E353" t="s">
        <v>578</v>
      </c>
      <c r="F353">
        <v>1</v>
      </c>
      <c r="G353">
        <v>7</v>
      </c>
      <c r="H353">
        <v>1</v>
      </c>
      <c r="I353">
        <v>112</v>
      </c>
      <c r="J353">
        <v>18</v>
      </c>
      <c r="K353">
        <v>1</v>
      </c>
      <c r="L353" t="s">
        <v>308</v>
      </c>
      <c r="M353" t="s">
        <v>451</v>
      </c>
      <c r="N353">
        <v>4</v>
      </c>
      <c r="O353" t="s">
        <v>582</v>
      </c>
      <c r="P353" t="s">
        <v>153</v>
      </c>
      <c r="Q353" t="s">
        <v>154</v>
      </c>
      <c r="R353" t="s">
        <v>132</v>
      </c>
      <c r="S353" t="s">
        <v>81</v>
      </c>
      <c r="T353" t="s">
        <v>309</v>
      </c>
      <c r="U353" t="s">
        <v>48</v>
      </c>
      <c r="V353">
        <v>0</v>
      </c>
      <c r="W353" t="s">
        <v>48</v>
      </c>
      <c r="X353" t="s">
        <v>48</v>
      </c>
      <c r="Y353">
        <v>0</v>
      </c>
      <c r="Z353">
        <v>48</v>
      </c>
      <c r="AA353">
        <v>1</v>
      </c>
      <c r="AB353">
        <v>0</v>
      </c>
      <c r="AC353">
        <v>0</v>
      </c>
      <c r="AD353">
        <v>0</v>
      </c>
      <c r="AE353">
        <v>1</v>
      </c>
      <c r="AF353">
        <v>2E-3</v>
      </c>
      <c r="AG353">
        <v>2E-3</v>
      </c>
      <c r="AH353">
        <v>0.222</v>
      </c>
      <c r="AI353">
        <v>4.0010000000000003</v>
      </c>
      <c r="AJ353">
        <v>371.11200000000002</v>
      </c>
      <c r="AK353">
        <v>380.15600000000001</v>
      </c>
    </row>
    <row r="354" spans="1:37" x14ac:dyDescent="0.35">
      <c r="A354">
        <v>202</v>
      </c>
      <c r="B354">
        <v>202</v>
      </c>
      <c r="C354" t="s">
        <v>38</v>
      </c>
      <c r="D354">
        <v>2</v>
      </c>
      <c r="E354" t="s">
        <v>578</v>
      </c>
      <c r="F354">
        <v>1</v>
      </c>
      <c r="G354">
        <v>7</v>
      </c>
      <c r="H354">
        <v>1</v>
      </c>
      <c r="I354">
        <v>113</v>
      </c>
      <c r="J354">
        <v>0</v>
      </c>
      <c r="K354">
        <v>1</v>
      </c>
      <c r="L354" t="s">
        <v>48</v>
      </c>
      <c r="M354" t="s">
        <v>440</v>
      </c>
      <c r="N354">
        <v>7</v>
      </c>
      <c r="O354" t="s">
        <v>413</v>
      </c>
      <c r="P354" t="s">
        <v>48</v>
      </c>
      <c r="Q354" t="s">
        <v>48</v>
      </c>
      <c r="R354" t="s">
        <v>48</v>
      </c>
      <c r="S354" t="s">
        <v>48</v>
      </c>
      <c r="T354" t="s">
        <v>48</v>
      </c>
      <c r="U354" t="s">
        <v>48</v>
      </c>
      <c r="V354">
        <v>0</v>
      </c>
      <c r="W354" t="s">
        <v>48</v>
      </c>
      <c r="X354" t="s">
        <v>48</v>
      </c>
      <c r="Y354">
        <v>0</v>
      </c>
      <c r="Z354">
        <v>48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2E-3</v>
      </c>
      <c r="AG354">
        <v>2E-3</v>
      </c>
      <c r="AH354">
        <v>0.222</v>
      </c>
      <c r="AI354">
        <v>3.0009999999999999</v>
      </c>
      <c r="AJ354">
        <v>374.113</v>
      </c>
      <c r="AK354">
        <v>383.15699999999998</v>
      </c>
    </row>
    <row r="355" spans="1:37" x14ac:dyDescent="0.35">
      <c r="A355">
        <v>202</v>
      </c>
      <c r="B355">
        <v>202</v>
      </c>
      <c r="C355" t="s">
        <v>38</v>
      </c>
      <c r="D355">
        <v>2</v>
      </c>
      <c r="E355" t="s">
        <v>578</v>
      </c>
      <c r="F355">
        <v>1</v>
      </c>
      <c r="G355">
        <v>7</v>
      </c>
      <c r="H355">
        <v>1</v>
      </c>
      <c r="I355">
        <v>114</v>
      </c>
      <c r="J355">
        <v>24</v>
      </c>
      <c r="K355">
        <v>1</v>
      </c>
      <c r="L355" t="s">
        <v>296</v>
      </c>
      <c r="M355" t="s">
        <v>422</v>
      </c>
      <c r="N355">
        <v>4</v>
      </c>
      <c r="O355" t="s">
        <v>582</v>
      </c>
      <c r="P355" t="s">
        <v>177</v>
      </c>
      <c r="Q355" t="s">
        <v>178</v>
      </c>
      <c r="R355" t="s">
        <v>147</v>
      </c>
      <c r="S355" t="s">
        <v>63</v>
      </c>
      <c r="T355" t="s">
        <v>297</v>
      </c>
      <c r="U355" t="s">
        <v>48</v>
      </c>
      <c r="V355">
        <v>0</v>
      </c>
      <c r="W355" t="s">
        <v>48</v>
      </c>
      <c r="X355" t="s">
        <v>48</v>
      </c>
      <c r="Y355">
        <v>0</v>
      </c>
      <c r="Z355">
        <v>48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1.4E-2</v>
      </c>
      <c r="AG355">
        <v>0.02</v>
      </c>
      <c r="AH355">
        <v>0.221</v>
      </c>
      <c r="AI355">
        <v>3.0009999999999999</v>
      </c>
      <c r="AJ355">
        <v>377.11399999999998</v>
      </c>
      <c r="AK355">
        <v>386.15800000000002</v>
      </c>
    </row>
    <row r="356" spans="1:37" x14ac:dyDescent="0.35">
      <c r="A356">
        <v>202</v>
      </c>
      <c r="B356">
        <v>202</v>
      </c>
      <c r="C356" t="s">
        <v>38</v>
      </c>
      <c r="D356">
        <v>2</v>
      </c>
      <c r="E356" t="s">
        <v>578</v>
      </c>
      <c r="F356">
        <v>1</v>
      </c>
      <c r="G356">
        <v>7</v>
      </c>
      <c r="H356">
        <v>1</v>
      </c>
      <c r="I356">
        <v>115</v>
      </c>
      <c r="J356">
        <v>0</v>
      </c>
      <c r="K356">
        <v>1</v>
      </c>
      <c r="L356" t="s">
        <v>48</v>
      </c>
      <c r="M356" t="s">
        <v>459</v>
      </c>
      <c r="N356">
        <v>7</v>
      </c>
      <c r="O356" t="s">
        <v>413</v>
      </c>
      <c r="P356" t="s">
        <v>48</v>
      </c>
      <c r="Q356" t="s">
        <v>48</v>
      </c>
      <c r="R356" t="s">
        <v>48</v>
      </c>
      <c r="S356" t="s">
        <v>48</v>
      </c>
      <c r="T356" t="s">
        <v>48</v>
      </c>
      <c r="U356" t="s">
        <v>48</v>
      </c>
      <c r="V356">
        <v>0</v>
      </c>
      <c r="W356" t="s">
        <v>48</v>
      </c>
      <c r="X356" t="s">
        <v>48</v>
      </c>
      <c r="Y356">
        <v>0</v>
      </c>
      <c r="Z356">
        <v>48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2.5999999999999999E-2</v>
      </c>
      <c r="AG356">
        <v>3.1E-2</v>
      </c>
      <c r="AH356">
        <v>0.22</v>
      </c>
      <c r="AI356">
        <v>3.0009999999999999</v>
      </c>
      <c r="AJ356">
        <v>380.11500000000001</v>
      </c>
      <c r="AK356">
        <v>389.15899999999999</v>
      </c>
    </row>
    <row r="357" spans="1:37" x14ac:dyDescent="0.35">
      <c r="A357">
        <v>202</v>
      </c>
      <c r="B357">
        <v>202</v>
      </c>
      <c r="C357" t="s">
        <v>38</v>
      </c>
      <c r="D357">
        <v>2</v>
      </c>
      <c r="E357" t="s">
        <v>578</v>
      </c>
      <c r="F357">
        <v>1</v>
      </c>
      <c r="G357">
        <v>7</v>
      </c>
      <c r="H357">
        <v>1</v>
      </c>
      <c r="I357">
        <v>116</v>
      </c>
      <c r="J357">
        <v>25</v>
      </c>
      <c r="K357">
        <v>1</v>
      </c>
      <c r="L357" t="s">
        <v>434</v>
      </c>
      <c r="M357" t="s">
        <v>433</v>
      </c>
      <c r="N357">
        <v>6</v>
      </c>
      <c r="O357" t="s">
        <v>581</v>
      </c>
      <c r="P357" t="s">
        <v>202</v>
      </c>
      <c r="Q357" t="s">
        <v>221</v>
      </c>
      <c r="R357" t="s">
        <v>202</v>
      </c>
      <c r="S357" t="s">
        <v>63</v>
      </c>
      <c r="T357" t="s">
        <v>331</v>
      </c>
      <c r="U357" t="s">
        <v>48</v>
      </c>
      <c r="V357">
        <v>0</v>
      </c>
      <c r="W357" t="s">
        <v>48</v>
      </c>
      <c r="X357" t="s">
        <v>48</v>
      </c>
      <c r="Y357">
        <v>0</v>
      </c>
      <c r="Z357">
        <v>48</v>
      </c>
      <c r="AA357">
        <v>1</v>
      </c>
      <c r="AB357">
        <v>0</v>
      </c>
      <c r="AC357">
        <v>0</v>
      </c>
      <c r="AD357">
        <v>0</v>
      </c>
      <c r="AE357">
        <v>1</v>
      </c>
      <c r="AF357">
        <v>1.1919999999999999</v>
      </c>
      <c r="AG357">
        <v>1.2010000000000001</v>
      </c>
      <c r="AH357">
        <v>0.22900000000000001</v>
      </c>
      <c r="AI357">
        <v>4.0010000000000003</v>
      </c>
      <c r="AJ357">
        <v>384.11599999999999</v>
      </c>
      <c r="AK357">
        <v>393.16</v>
      </c>
    </row>
    <row r="358" spans="1:37" x14ac:dyDescent="0.35">
      <c r="A358">
        <v>202</v>
      </c>
      <c r="B358">
        <v>202</v>
      </c>
      <c r="C358" t="s">
        <v>38</v>
      </c>
      <c r="D358">
        <v>2</v>
      </c>
      <c r="E358" t="s">
        <v>578</v>
      </c>
      <c r="F358">
        <v>1</v>
      </c>
      <c r="G358">
        <v>7</v>
      </c>
      <c r="H358">
        <v>1</v>
      </c>
      <c r="I358">
        <v>117</v>
      </c>
      <c r="J358">
        <v>3</v>
      </c>
      <c r="K358">
        <v>1</v>
      </c>
      <c r="L358" t="s">
        <v>284</v>
      </c>
      <c r="M358" t="s">
        <v>467</v>
      </c>
      <c r="N358">
        <v>1</v>
      </c>
      <c r="O358" t="s">
        <v>580</v>
      </c>
      <c r="P358" t="s">
        <v>70</v>
      </c>
      <c r="Q358" t="s">
        <v>71</v>
      </c>
      <c r="R358" t="s">
        <v>45</v>
      </c>
      <c r="S358" t="s">
        <v>46</v>
      </c>
      <c r="T358" t="s">
        <v>285</v>
      </c>
      <c r="U358" t="s">
        <v>48</v>
      </c>
      <c r="V358">
        <v>0</v>
      </c>
      <c r="W358" t="s">
        <v>48</v>
      </c>
      <c r="X358" t="s">
        <v>48</v>
      </c>
      <c r="Y358">
        <v>0</v>
      </c>
      <c r="Z358">
        <v>48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0.91100000000000003</v>
      </c>
      <c r="AG358">
        <v>0.92</v>
      </c>
      <c r="AH358">
        <v>0.22800000000000001</v>
      </c>
      <c r="AI358">
        <v>3.0009999999999999</v>
      </c>
      <c r="AJ358">
        <v>387.11700000000002</v>
      </c>
      <c r="AK358">
        <v>396.161</v>
      </c>
    </row>
    <row r="359" spans="1:37" x14ac:dyDescent="0.35">
      <c r="A359">
        <v>202</v>
      </c>
      <c r="B359">
        <v>202</v>
      </c>
      <c r="C359" t="s">
        <v>38</v>
      </c>
      <c r="D359">
        <v>2</v>
      </c>
      <c r="E359" t="s">
        <v>578</v>
      </c>
      <c r="F359">
        <v>1</v>
      </c>
      <c r="G359">
        <v>7</v>
      </c>
      <c r="H359">
        <v>1</v>
      </c>
      <c r="I359">
        <v>118</v>
      </c>
      <c r="J359">
        <v>8</v>
      </c>
      <c r="K359">
        <v>1</v>
      </c>
      <c r="L359" t="s">
        <v>282</v>
      </c>
      <c r="M359" t="s">
        <v>421</v>
      </c>
      <c r="N359">
        <v>2</v>
      </c>
      <c r="O359" t="s">
        <v>579</v>
      </c>
      <c r="P359" t="s">
        <v>43</v>
      </c>
      <c r="Q359" t="s">
        <v>44</v>
      </c>
      <c r="R359" t="s">
        <v>62</v>
      </c>
      <c r="S359" t="s">
        <v>63</v>
      </c>
      <c r="T359" t="s">
        <v>283</v>
      </c>
      <c r="U359" t="s">
        <v>48</v>
      </c>
      <c r="V359">
        <v>0</v>
      </c>
      <c r="W359" t="s">
        <v>48</v>
      </c>
      <c r="X359" t="s">
        <v>48</v>
      </c>
      <c r="Y359">
        <v>0</v>
      </c>
      <c r="Z359">
        <v>48</v>
      </c>
      <c r="AA359">
        <v>1</v>
      </c>
      <c r="AB359">
        <v>0</v>
      </c>
      <c r="AC359">
        <v>0</v>
      </c>
      <c r="AD359">
        <v>0</v>
      </c>
      <c r="AE359">
        <v>1</v>
      </c>
      <c r="AF359">
        <v>1.6E-2</v>
      </c>
      <c r="AG359">
        <v>2.1999999999999999E-2</v>
      </c>
      <c r="AH359">
        <v>0.22700000000000001</v>
      </c>
      <c r="AI359">
        <v>4.0010000000000003</v>
      </c>
      <c r="AJ359">
        <v>391.11799999999999</v>
      </c>
      <c r="AK359">
        <v>400.16300000000001</v>
      </c>
    </row>
    <row r="360" spans="1:37" x14ac:dyDescent="0.35">
      <c r="A360">
        <v>202</v>
      </c>
      <c r="B360">
        <v>202</v>
      </c>
      <c r="C360" t="s">
        <v>38</v>
      </c>
      <c r="D360">
        <v>2</v>
      </c>
      <c r="E360" t="s">
        <v>578</v>
      </c>
      <c r="F360">
        <v>1</v>
      </c>
      <c r="G360">
        <v>7</v>
      </c>
      <c r="H360">
        <v>1</v>
      </c>
      <c r="I360">
        <v>119</v>
      </c>
      <c r="J360">
        <v>0</v>
      </c>
      <c r="K360">
        <v>1</v>
      </c>
      <c r="L360" t="s">
        <v>48</v>
      </c>
      <c r="M360" t="s">
        <v>48</v>
      </c>
      <c r="N360">
        <v>8</v>
      </c>
      <c r="O360" t="s">
        <v>416</v>
      </c>
      <c r="P360" t="s">
        <v>48</v>
      </c>
      <c r="Q360" t="s">
        <v>48</v>
      </c>
      <c r="R360" t="s">
        <v>48</v>
      </c>
      <c r="S360" t="s">
        <v>48</v>
      </c>
      <c r="T360" t="s">
        <v>48</v>
      </c>
      <c r="U360" t="s">
        <v>48</v>
      </c>
      <c r="V360">
        <v>0</v>
      </c>
      <c r="W360" t="s">
        <v>48</v>
      </c>
      <c r="X360" t="s">
        <v>48</v>
      </c>
      <c r="Y360">
        <v>0</v>
      </c>
      <c r="Z360">
        <v>48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2.5999999999999999E-2</v>
      </c>
      <c r="AG360">
        <v>2.9000000000000001E-2</v>
      </c>
      <c r="AH360">
        <v>0.217</v>
      </c>
      <c r="AI360">
        <v>3.0009999999999999</v>
      </c>
      <c r="AJ360">
        <v>394.11900000000003</v>
      </c>
      <c r="AK360">
        <v>403.16300000000001</v>
      </c>
    </row>
    <row r="361" spans="1:37" x14ac:dyDescent="0.35">
      <c r="A361">
        <v>202</v>
      </c>
      <c r="B361">
        <v>202</v>
      </c>
      <c r="C361" t="s">
        <v>38</v>
      </c>
      <c r="D361">
        <v>2</v>
      </c>
      <c r="E361" t="s">
        <v>578</v>
      </c>
      <c r="F361">
        <v>1</v>
      </c>
      <c r="G361">
        <v>7</v>
      </c>
      <c r="H361">
        <v>1</v>
      </c>
      <c r="I361">
        <v>120</v>
      </c>
      <c r="J361">
        <v>36</v>
      </c>
      <c r="K361">
        <v>1</v>
      </c>
      <c r="L361" t="s">
        <v>320</v>
      </c>
      <c r="M361" t="s">
        <v>448</v>
      </c>
      <c r="N361">
        <v>5</v>
      </c>
      <c r="O361" t="s">
        <v>577</v>
      </c>
      <c r="P361" t="s">
        <v>202</v>
      </c>
      <c r="Q361" t="s">
        <v>232</v>
      </c>
      <c r="R361" t="s">
        <v>202</v>
      </c>
      <c r="S361" t="s">
        <v>63</v>
      </c>
      <c r="T361" t="s">
        <v>321</v>
      </c>
      <c r="U361" t="s">
        <v>48</v>
      </c>
      <c r="V361">
        <v>0</v>
      </c>
      <c r="W361" t="s">
        <v>48</v>
      </c>
      <c r="X361" t="s">
        <v>48</v>
      </c>
      <c r="Y361">
        <v>0</v>
      </c>
      <c r="Z361">
        <v>48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6.0000000000000001E-3</v>
      </c>
      <c r="AG361">
        <v>0.01</v>
      </c>
      <c r="AH361">
        <v>0.22500000000000001</v>
      </c>
      <c r="AI361">
        <v>3.0009999999999999</v>
      </c>
      <c r="AJ361">
        <v>397.12</v>
      </c>
      <c r="AK361">
        <v>406.16399999999999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670"/>
  <sheetViews>
    <sheetView topLeftCell="M1" zoomScale="80" zoomScaleNormal="80" workbookViewId="0">
      <selection activeCell="AQ5" sqref="AQ5"/>
    </sheetView>
  </sheetViews>
  <sheetFormatPr defaultRowHeight="14.5" x14ac:dyDescent="0.35"/>
  <cols>
    <col min="5" max="5" width="17.26953125" bestFit="1" customWidth="1"/>
    <col min="39" max="39" width="9.1796875" style="16" customWidth="1"/>
    <col min="40" max="40" width="9.1796875" style="2" customWidth="1"/>
    <col min="41" max="41" width="11.453125" style="2" customWidth="1"/>
    <col min="43" max="43" width="9.1796875" style="2"/>
  </cols>
  <sheetData>
    <row r="1" spans="1:43" x14ac:dyDescent="0.35">
      <c r="A1" t="s">
        <v>371</v>
      </c>
      <c r="B1" t="s">
        <v>370</v>
      </c>
      <c r="C1" t="s">
        <v>369</v>
      </c>
      <c r="D1" t="s">
        <v>367</v>
      </c>
      <c r="E1" t="s">
        <v>366</v>
      </c>
      <c r="F1" t="s">
        <v>365</v>
      </c>
      <c r="G1" t="s">
        <v>364</v>
      </c>
      <c r="H1" t="s">
        <v>363</v>
      </c>
      <c r="I1" t="s">
        <v>362</v>
      </c>
      <c r="J1" t="s">
        <v>360</v>
      </c>
      <c r="K1" t="s">
        <v>359</v>
      </c>
      <c r="L1" t="s">
        <v>358</v>
      </c>
      <c r="M1" t="s">
        <v>565</v>
      </c>
      <c r="N1" t="s">
        <v>564</v>
      </c>
      <c r="O1" t="s">
        <v>357</v>
      </c>
      <c r="P1" t="s">
        <v>356</v>
      </c>
      <c r="Q1" t="s">
        <v>355</v>
      </c>
      <c r="R1" t="s">
        <v>354</v>
      </c>
      <c r="S1" t="s">
        <v>353</v>
      </c>
      <c r="T1" t="s">
        <v>352</v>
      </c>
      <c r="U1" t="s">
        <v>563</v>
      </c>
      <c r="V1" t="s">
        <v>342</v>
      </c>
      <c r="W1" t="s">
        <v>562</v>
      </c>
      <c r="X1" t="s">
        <v>561</v>
      </c>
      <c r="Y1" t="s">
        <v>560</v>
      </c>
      <c r="Z1" t="s">
        <v>345</v>
      </c>
      <c r="AA1" t="s">
        <v>559</v>
      </c>
      <c r="AB1" t="s">
        <v>558</v>
      </c>
      <c r="AC1" t="s">
        <v>557</v>
      </c>
      <c r="AD1" t="s">
        <v>340</v>
      </c>
      <c r="AE1" t="s">
        <v>556</v>
      </c>
      <c r="AF1" t="s">
        <v>555</v>
      </c>
      <c r="AG1" t="s">
        <v>337</v>
      </c>
      <c r="AH1" t="s">
        <v>554</v>
      </c>
      <c r="AI1" t="s">
        <v>553</v>
      </c>
      <c r="AJ1" t="s">
        <v>552</v>
      </c>
      <c r="AK1" t="s">
        <v>551</v>
      </c>
      <c r="AO1" s="5"/>
      <c r="AP1" s="5"/>
      <c r="AQ1" s="5"/>
    </row>
    <row r="2" spans="1:43" x14ac:dyDescent="0.35">
      <c r="A2">
        <v>202</v>
      </c>
      <c r="B2">
        <v>202</v>
      </c>
      <c r="C2" t="s">
        <v>38</v>
      </c>
      <c r="D2">
        <v>1</v>
      </c>
      <c r="E2" t="s">
        <v>550</v>
      </c>
      <c r="F2">
        <v>2</v>
      </c>
      <c r="G2">
        <v>2</v>
      </c>
      <c r="H2">
        <v>1</v>
      </c>
      <c r="I2">
        <v>1</v>
      </c>
      <c r="J2">
        <v>0</v>
      </c>
      <c r="K2">
        <v>1</v>
      </c>
      <c r="L2" t="s">
        <v>48</v>
      </c>
      <c r="M2" t="s">
        <v>48</v>
      </c>
      <c r="N2">
        <v>11</v>
      </c>
      <c r="O2" t="s">
        <v>416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>
        <v>0</v>
      </c>
      <c r="W2" t="s">
        <v>48</v>
      </c>
      <c r="X2" t="s">
        <v>48</v>
      </c>
      <c r="Y2">
        <v>0</v>
      </c>
      <c r="Z2">
        <v>48</v>
      </c>
      <c r="AA2">
        <v>0</v>
      </c>
      <c r="AB2">
        <v>-1</v>
      </c>
      <c r="AC2">
        <v>-1</v>
      </c>
      <c r="AD2">
        <v>1</v>
      </c>
      <c r="AE2">
        <v>0</v>
      </c>
      <c r="AF2">
        <v>-1</v>
      </c>
      <c r="AG2">
        <v>0</v>
      </c>
      <c r="AH2">
        <v>0.26600000000000001</v>
      </c>
      <c r="AI2">
        <v>3.0339999999999998</v>
      </c>
      <c r="AJ2">
        <v>3.0339999999999998</v>
      </c>
      <c r="AK2">
        <v>11.06</v>
      </c>
      <c r="AP2" s="13"/>
      <c r="AQ2" s="13"/>
    </row>
    <row r="3" spans="1:43" x14ac:dyDescent="0.35">
      <c r="A3">
        <v>202</v>
      </c>
      <c r="B3">
        <v>202</v>
      </c>
      <c r="C3" t="s">
        <v>38</v>
      </c>
      <c r="D3">
        <v>1</v>
      </c>
      <c r="E3" t="s">
        <v>550</v>
      </c>
      <c r="F3">
        <v>2</v>
      </c>
      <c r="G3">
        <v>2</v>
      </c>
      <c r="H3">
        <v>1</v>
      </c>
      <c r="I3">
        <v>2</v>
      </c>
      <c r="J3">
        <v>0</v>
      </c>
      <c r="K3">
        <v>1</v>
      </c>
      <c r="L3" t="s">
        <v>48</v>
      </c>
      <c r="M3" t="s">
        <v>440</v>
      </c>
      <c r="N3">
        <v>10</v>
      </c>
      <c r="O3" t="s">
        <v>413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412</v>
      </c>
      <c r="V3">
        <v>0</v>
      </c>
      <c r="W3" t="s">
        <v>48</v>
      </c>
      <c r="X3" t="s">
        <v>48</v>
      </c>
      <c r="Y3">
        <v>0</v>
      </c>
      <c r="Z3">
        <v>48</v>
      </c>
      <c r="AA3">
        <v>0</v>
      </c>
      <c r="AB3">
        <v>1</v>
      </c>
      <c r="AC3">
        <v>-1</v>
      </c>
      <c r="AD3">
        <v>2</v>
      </c>
      <c r="AE3">
        <v>0</v>
      </c>
      <c r="AF3">
        <v>-1</v>
      </c>
      <c r="AG3">
        <v>0</v>
      </c>
      <c r="AH3">
        <v>0.23400000000000001</v>
      </c>
      <c r="AI3">
        <v>3.0179999999999998</v>
      </c>
      <c r="AJ3">
        <v>6.0519999999999996</v>
      </c>
      <c r="AK3">
        <v>14.077999999999999</v>
      </c>
      <c r="AM3" s="31"/>
      <c r="AN3" s="32"/>
      <c r="AO3" s="43" t="s">
        <v>569</v>
      </c>
      <c r="AP3" s="43"/>
      <c r="AQ3" s="44"/>
    </row>
    <row r="4" spans="1:43" x14ac:dyDescent="0.35">
      <c r="A4">
        <v>202</v>
      </c>
      <c r="B4">
        <v>202</v>
      </c>
      <c r="C4" t="s">
        <v>38</v>
      </c>
      <c r="D4">
        <v>1</v>
      </c>
      <c r="E4" t="s">
        <v>550</v>
      </c>
      <c r="F4">
        <v>2</v>
      </c>
      <c r="G4">
        <v>2</v>
      </c>
      <c r="H4">
        <v>1</v>
      </c>
      <c r="I4">
        <v>3</v>
      </c>
      <c r="J4">
        <v>56</v>
      </c>
      <c r="K4">
        <v>2</v>
      </c>
      <c r="L4" t="s">
        <v>160</v>
      </c>
      <c r="M4" t="s">
        <v>500</v>
      </c>
      <c r="N4">
        <v>6</v>
      </c>
      <c r="O4" t="s">
        <v>417</v>
      </c>
      <c r="P4" t="s">
        <v>139</v>
      </c>
      <c r="Q4" t="s">
        <v>140</v>
      </c>
      <c r="R4" t="s">
        <v>147</v>
      </c>
      <c r="S4" t="s">
        <v>63</v>
      </c>
      <c r="T4" t="s">
        <v>161</v>
      </c>
      <c r="U4" t="s">
        <v>183</v>
      </c>
      <c r="V4">
        <v>2</v>
      </c>
      <c r="W4" t="s">
        <v>182</v>
      </c>
      <c r="X4" t="s">
        <v>63</v>
      </c>
      <c r="Y4">
        <v>0</v>
      </c>
      <c r="Z4">
        <v>48</v>
      </c>
      <c r="AA4">
        <v>0</v>
      </c>
      <c r="AB4">
        <v>2</v>
      </c>
      <c r="AC4">
        <v>-1</v>
      </c>
      <c r="AD4">
        <v>2</v>
      </c>
      <c r="AE4">
        <v>0</v>
      </c>
      <c r="AF4">
        <v>-1</v>
      </c>
      <c r="AG4">
        <v>0</v>
      </c>
      <c r="AH4">
        <v>0.23499999999999999</v>
      </c>
      <c r="AI4">
        <v>3.0009999999999999</v>
      </c>
      <c r="AJ4">
        <v>9.0519999999999996</v>
      </c>
      <c r="AK4">
        <v>17.079000000000001</v>
      </c>
      <c r="AM4" s="33"/>
      <c r="AN4" s="10"/>
      <c r="AO4" s="5" t="s">
        <v>566</v>
      </c>
      <c r="AP4" s="5" t="s">
        <v>567</v>
      </c>
      <c r="AQ4" s="34" t="s">
        <v>568</v>
      </c>
    </row>
    <row r="5" spans="1:43" x14ac:dyDescent="0.35">
      <c r="A5">
        <v>202</v>
      </c>
      <c r="B5">
        <v>202</v>
      </c>
      <c r="C5" t="s">
        <v>38</v>
      </c>
      <c r="D5">
        <v>1</v>
      </c>
      <c r="E5" t="s">
        <v>550</v>
      </c>
      <c r="F5">
        <v>2</v>
      </c>
      <c r="G5">
        <v>2</v>
      </c>
      <c r="H5">
        <v>1</v>
      </c>
      <c r="I5">
        <v>4</v>
      </c>
      <c r="J5">
        <v>26</v>
      </c>
      <c r="K5">
        <v>1</v>
      </c>
      <c r="L5" t="s">
        <v>256</v>
      </c>
      <c r="M5" t="s">
        <v>525</v>
      </c>
      <c r="N5">
        <v>9</v>
      </c>
      <c r="O5" t="s">
        <v>446</v>
      </c>
      <c r="P5" t="s">
        <v>202</v>
      </c>
      <c r="Q5" t="s">
        <v>221</v>
      </c>
      <c r="R5" t="s">
        <v>202</v>
      </c>
      <c r="S5" t="s">
        <v>81</v>
      </c>
      <c r="T5" t="s">
        <v>257</v>
      </c>
      <c r="U5" t="s">
        <v>222</v>
      </c>
      <c r="V5">
        <v>1</v>
      </c>
      <c r="W5" t="s">
        <v>221</v>
      </c>
      <c r="X5" t="s">
        <v>46</v>
      </c>
      <c r="Y5">
        <v>0</v>
      </c>
      <c r="Z5">
        <v>48</v>
      </c>
      <c r="AA5">
        <v>0</v>
      </c>
      <c r="AB5">
        <v>2</v>
      </c>
      <c r="AC5">
        <v>-1</v>
      </c>
      <c r="AD5">
        <v>2</v>
      </c>
      <c r="AE5">
        <v>0</v>
      </c>
      <c r="AF5">
        <v>-1</v>
      </c>
      <c r="AG5">
        <v>0</v>
      </c>
      <c r="AH5">
        <v>0.22500000000000001</v>
      </c>
      <c r="AI5">
        <v>3.0009999999999999</v>
      </c>
      <c r="AJ5">
        <v>12.053000000000001</v>
      </c>
      <c r="AK5">
        <v>20.079999999999998</v>
      </c>
      <c r="AM5" s="33"/>
      <c r="AN5" s="21" t="s">
        <v>569</v>
      </c>
      <c r="AO5" s="10">
        <f>COUNTIFS(X:X,3,AE:AE,1)</f>
        <v>0</v>
      </c>
      <c r="AP5" s="35" t="e">
        <f>AO5/AO6</f>
        <v>#DIV/0!</v>
      </c>
      <c r="AQ5" s="36" t="e">
        <f>AVERAGEIFS(AF:AF,X:X,3,AE:AE,1)</f>
        <v>#DIV/0!</v>
      </c>
    </row>
    <row r="6" spans="1:43" x14ac:dyDescent="0.35">
      <c r="A6">
        <v>202</v>
      </c>
      <c r="B6">
        <v>202</v>
      </c>
      <c r="C6" t="s">
        <v>38</v>
      </c>
      <c r="D6">
        <v>1</v>
      </c>
      <c r="E6" t="s">
        <v>550</v>
      </c>
      <c r="F6">
        <v>2</v>
      </c>
      <c r="G6">
        <v>2</v>
      </c>
      <c r="H6">
        <v>1</v>
      </c>
      <c r="I6">
        <v>5</v>
      </c>
      <c r="J6">
        <v>0</v>
      </c>
      <c r="K6">
        <v>1</v>
      </c>
      <c r="L6" t="s">
        <v>48</v>
      </c>
      <c r="M6" t="s">
        <v>454</v>
      </c>
      <c r="N6">
        <v>10</v>
      </c>
      <c r="O6" t="s">
        <v>413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412</v>
      </c>
      <c r="V6">
        <v>0</v>
      </c>
      <c r="W6" t="s">
        <v>48</v>
      </c>
      <c r="X6" t="s">
        <v>48</v>
      </c>
      <c r="Y6">
        <v>0</v>
      </c>
      <c r="Z6">
        <v>48</v>
      </c>
      <c r="AA6">
        <v>0</v>
      </c>
      <c r="AB6">
        <v>1</v>
      </c>
      <c r="AC6">
        <v>-1</v>
      </c>
      <c r="AD6">
        <v>2</v>
      </c>
      <c r="AE6">
        <v>0</v>
      </c>
      <c r="AF6">
        <v>-1</v>
      </c>
      <c r="AG6">
        <v>0</v>
      </c>
      <c r="AH6">
        <v>0.23300000000000001</v>
      </c>
      <c r="AI6">
        <v>3.0009999999999999</v>
      </c>
      <c r="AJ6">
        <v>15.054</v>
      </c>
      <c r="AK6">
        <v>23.081</v>
      </c>
      <c r="AM6" s="33"/>
      <c r="AN6" s="21"/>
      <c r="AO6" s="10">
        <f>COUNTIF(X:X,3)</f>
        <v>0</v>
      </c>
      <c r="AP6" s="10"/>
      <c r="AQ6" s="37"/>
    </row>
    <row r="7" spans="1:43" x14ac:dyDescent="0.35">
      <c r="A7">
        <v>202</v>
      </c>
      <c r="B7">
        <v>202</v>
      </c>
      <c r="C7" t="s">
        <v>38</v>
      </c>
      <c r="D7">
        <v>1</v>
      </c>
      <c r="E7" t="s">
        <v>550</v>
      </c>
      <c r="F7">
        <v>2</v>
      </c>
      <c r="G7">
        <v>2</v>
      </c>
      <c r="H7">
        <v>1</v>
      </c>
      <c r="I7">
        <v>6</v>
      </c>
      <c r="J7">
        <v>5</v>
      </c>
      <c r="K7">
        <v>1</v>
      </c>
      <c r="L7" t="s">
        <v>59</v>
      </c>
      <c r="M7" t="s">
        <v>510</v>
      </c>
      <c r="N7">
        <v>3</v>
      </c>
      <c r="O7" t="s">
        <v>450</v>
      </c>
      <c r="P7" t="s">
        <v>60</v>
      </c>
      <c r="Q7" t="s">
        <v>61</v>
      </c>
      <c r="R7" t="s">
        <v>62</v>
      </c>
      <c r="S7" t="s">
        <v>63</v>
      </c>
      <c r="T7" t="s">
        <v>64</v>
      </c>
      <c r="U7" t="s">
        <v>72</v>
      </c>
      <c r="V7">
        <v>2</v>
      </c>
      <c r="W7" t="s">
        <v>71</v>
      </c>
      <c r="X7" t="s">
        <v>63</v>
      </c>
      <c r="Y7">
        <v>0</v>
      </c>
      <c r="Z7">
        <v>48</v>
      </c>
      <c r="AA7">
        <v>0</v>
      </c>
      <c r="AB7">
        <v>2</v>
      </c>
      <c r="AC7">
        <v>-1</v>
      </c>
      <c r="AD7">
        <v>2</v>
      </c>
      <c r="AE7">
        <v>0</v>
      </c>
      <c r="AF7">
        <v>-1</v>
      </c>
      <c r="AG7">
        <v>0</v>
      </c>
      <c r="AH7">
        <v>0.223</v>
      </c>
      <c r="AI7">
        <v>3.0009999999999999</v>
      </c>
      <c r="AJ7">
        <v>18.055</v>
      </c>
      <c r="AK7">
        <v>26.082000000000001</v>
      </c>
      <c r="AM7" s="33"/>
      <c r="AN7" s="21"/>
      <c r="AO7" s="45" t="s">
        <v>570</v>
      </c>
      <c r="AP7" s="45"/>
      <c r="AQ7" s="46"/>
    </row>
    <row r="8" spans="1:43" x14ac:dyDescent="0.35">
      <c r="A8">
        <v>202</v>
      </c>
      <c r="B8">
        <v>202</v>
      </c>
      <c r="C8" t="s">
        <v>38</v>
      </c>
      <c r="D8">
        <v>1</v>
      </c>
      <c r="E8" t="s">
        <v>550</v>
      </c>
      <c r="F8">
        <v>2</v>
      </c>
      <c r="G8">
        <v>2</v>
      </c>
      <c r="H8">
        <v>1</v>
      </c>
      <c r="I8">
        <v>7</v>
      </c>
      <c r="J8">
        <v>17</v>
      </c>
      <c r="K8">
        <v>1</v>
      </c>
      <c r="L8" t="s">
        <v>152</v>
      </c>
      <c r="M8" t="s">
        <v>508</v>
      </c>
      <c r="N8">
        <v>6</v>
      </c>
      <c r="O8" t="s">
        <v>417</v>
      </c>
      <c r="P8" t="s">
        <v>153</v>
      </c>
      <c r="Q8" t="s">
        <v>154</v>
      </c>
      <c r="R8" t="s">
        <v>147</v>
      </c>
      <c r="S8" t="s">
        <v>63</v>
      </c>
      <c r="T8" t="s">
        <v>155</v>
      </c>
      <c r="U8" t="s">
        <v>161</v>
      </c>
      <c r="V8">
        <v>2</v>
      </c>
      <c r="W8" t="s">
        <v>140</v>
      </c>
      <c r="X8" t="s">
        <v>63</v>
      </c>
      <c r="Y8">
        <v>0</v>
      </c>
      <c r="Z8">
        <v>48</v>
      </c>
      <c r="AA8">
        <v>0</v>
      </c>
      <c r="AB8">
        <v>2</v>
      </c>
      <c r="AC8">
        <v>-1</v>
      </c>
      <c r="AD8">
        <v>2</v>
      </c>
      <c r="AE8">
        <v>0</v>
      </c>
      <c r="AF8">
        <v>-1</v>
      </c>
      <c r="AG8">
        <v>0</v>
      </c>
      <c r="AH8">
        <v>0.23200000000000001</v>
      </c>
      <c r="AI8">
        <v>3.0009999999999999</v>
      </c>
      <c r="AJ8">
        <v>21.056000000000001</v>
      </c>
      <c r="AK8">
        <v>29.082999999999998</v>
      </c>
      <c r="AM8" s="33"/>
      <c r="AN8" s="10"/>
      <c r="AO8" s="10" t="s">
        <v>566</v>
      </c>
      <c r="AP8" s="10" t="s">
        <v>567</v>
      </c>
      <c r="AQ8" s="37" t="s">
        <v>568</v>
      </c>
    </row>
    <row r="9" spans="1:43" x14ac:dyDescent="0.35">
      <c r="A9">
        <v>202</v>
      </c>
      <c r="B9">
        <v>202</v>
      </c>
      <c r="C9" t="s">
        <v>38</v>
      </c>
      <c r="D9">
        <v>1</v>
      </c>
      <c r="E9" t="s">
        <v>550</v>
      </c>
      <c r="F9">
        <v>2</v>
      </c>
      <c r="G9">
        <v>2</v>
      </c>
      <c r="H9">
        <v>1</v>
      </c>
      <c r="I9">
        <v>8</v>
      </c>
      <c r="J9">
        <v>43</v>
      </c>
      <c r="K9">
        <v>2</v>
      </c>
      <c r="L9" t="s">
        <v>111</v>
      </c>
      <c r="M9" t="s">
        <v>537</v>
      </c>
      <c r="N9">
        <v>1</v>
      </c>
      <c r="O9" t="s">
        <v>420</v>
      </c>
      <c r="P9" t="s">
        <v>92</v>
      </c>
      <c r="Q9" t="s">
        <v>93</v>
      </c>
      <c r="R9" t="s">
        <v>80</v>
      </c>
      <c r="S9" t="s">
        <v>81</v>
      </c>
      <c r="T9" t="s">
        <v>112</v>
      </c>
      <c r="U9" t="s">
        <v>112</v>
      </c>
      <c r="V9">
        <v>3</v>
      </c>
      <c r="W9" t="s">
        <v>93</v>
      </c>
      <c r="X9" t="s">
        <v>81</v>
      </c>
      <c r="Y9">
        <v>0</v>
      </c>
      <c r="Z9">
        <v>48</v>
      </c>
      <c r="AA9">
        <v>0</v>
      </c>
      <c r="AB9">
        <v>1</v>
      </c>
      <c r="AC9">
        <v>-1</v>
      </c>
      <c r="AD9">
        <v>2</v>
      </c>
      <c r="AE9">
        <v>0</v>
      </c>
      <c r="AF9">
        <v>-1</v>
      </c>
      <c r="AG9">
        <v>0</v>
      </c>
      <c r="AH9">
        <v>0.222</v>
      </c>
      <c r="AI9">
        <v>3.0009999999999999</v>
      </c>
      <c r="AJ9">
        <v>24.056999999999999</v>
      </c>
      <c r="AK9">
        <v>32.082999999999998</v>
      </c>
      <c r="AM9" s="33"/>
      <c r="AN9" s="21" t="s">
        <v>570</v>
      </c>
      <c r="AO9" s="10">
        <f>COUNTIFS(X:X,1,AE:AE,1)</f>
        <v>0</v>
      </c>
      <c r="AP9" s="9" t="e">
        <f>AO9/AO10</f>
        <v>#DIV/0!</v>
      </c>
      <c r="AQ9" s="36" t="e">
        <f>AVERAGEIFS(AF:AF,X:X,1,AE:AE,1)</f>
        <v>#DIV/0!</v>
      </c>
    </row>
    <row r="10" spans="1:43" x14ac:dyDescent="0.35">
      <c r="A10">
        <v>202</v>
      </c>
      <c r="B10">
        <v>202</v>
      </c>
      <c r="C10" t="s">
        <v>38</v>
      </c>
      <c r="D10">
        <v>1</v>
      </c>
      <c r="E10" t="s">
        <v>550</v>
      </c>
      <c r="F10">
        <v>2</v>
      </c>
      <c r="G10">
        <v>2</v>
      </c>
      <c r="H10">
        <v>1</v>
      </c>
      <c r="I10">
        <v>9</v>
      </c>
      <c r="J10">
        <v>3</v>
      </c>
      <c r="K10">
        <v>1</v>
      </c>
      <c r="L10" t="s">
        <v>121</v>
      </c>
      <c r="M10" t="s">
        <v>518</v>
      </c>
      <c r="N10">
        <v>3</v>
      </c>
      <c r="O10" t="s">
        <v>450</v>
      </c>
      <c r="P10" t="s">
        <v>70</v>
      </c>
      <c r="Q10" t="s">
        <v>71</v>
      </c>
      <c r="R10" t="s">
        <v>80</v>
      </c>
      <c r="S10" t="s">
        <v>81</v>
      </c>
      <c r="T10" t="s">
        <v>122</v>
      </c>
      <c r="U10" t="s">
        <v>82</v>
      </c>
      <c r="V10">
        <v>2</v>
      </c>
      <c r="W10" t="s">
        <v>79</v>
      </c>
      <c r="X10" t="s">
        <v>81</v>
      </c>
      <c r="Y10">
        <v>0</v>
      </c>
      <c r="Z10">
        <v>48</v>
      </c>
      <c r="AA10">
        <v>0</v>
      </c>
      <c r="AB10">
        <v>2</v>
      </c>
      <c r="AC10">
        <v>-1</v>
      </c>
      <c r="AD10">
        <v>2</v>
      </c>
      <c r="AE10">
        <v>0</v>
      </c>
      <c r="AF10">
        <v>-1</v>
      </c>
      <c r="AG10">
        <v>0</v>
      </c>
      <c r="AH10">
        <v>0.22</v>
      </c>
      <c r="AI10">
        <v>3.0009999999999999</v>
      </c>
      <c r="AJ10">
        <v>27.058</v>
      </c>
      <c r="AK10">
        <v>35.084000000000003</v>
      </c>
      <c r="AM10" s="33"/>
      <c r="AN10" s="21"/>
      <c r="AO10" s="10">
        <f>COUNTIF(X:X,1)</f>
        <v>0</v>
      </c>
      <c r="AP10" s="10"/>
      <c r="AQ10" s="37"/>
    </row>
    <row r="11" spans="1:43" x14ac:dyDescent="0.35">
      <c r="A11">
        <v>202</v>
      </c>
      <c r="B11">
        <v>202</v>
      </c>
      <c r="C11" t="s">
        <v>38</v>
      </c>
      <c r="D11">
        <v>1</v>
      </c>
      <c r="E11" t="s">
        <v>550</v>
      </c>
      <c r="F11">
        <v>2</v>
      </c>
      <c r="G11">
        <v>2</v>
      </c>
      <c r="H11">
        <v>1</v>
      </c>
      <c r="I11">
        <v>10</v>
      </c>
      <c r="J11">
        <v>0</v>
      </c>
      <c r="K11">
        <v>1</v>
      </c>
      <c r="L11" t="s">
        <v>48</v>
      </c>
      <c r="M11" t="s">
        <v>48</v>
      </c>
      <c r="N11">
        <v>11</v>
      </c>
      <c r="O11" t="s">
        <v>416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>
        <v>0</v>
      </c>
      <c r="W11" t="s">
        <v>48</v>
      </c>
      <c r="X11" t="s">
        <v>48</v>
      </c>
      <c r="Y11">
        <v>0</v>
      </c>
      <c r="Z11">
        <v>48</v>
      </c>
      <c r="AA11">
        <v>0</v>
      </c>
      <c r="AB11">
        <v>-1</v>
      </c>
      <c r="AC11">
        <v>-1</v>
      </c>
      <c r="AD11">
        <v>1</v>
      </c>
      <c r="AE11">
        <v>0</v>
      </c>
      <c r="AF11">
        <v>-1</v>
      </c>
      <c r="AG11">
        <v>0</v>
      </c>
      <c r="AH11">
        <v>0.217</v>
      </c>
      <c r="AI11">
        <v>3.0009999999999999</v>
      </c>
      <c r="AJ11">
        <v>30.059000000000001</v>
      </c>
      <c r="AK11">
        <v>38.085000000000001</v>
      </c>
      <c r="AM11" s="33"/>
      <c r="AN11" s="21"/>
      <c r="AO11" s="45" t="s">
        <v>571</v>
      </c>
      <c r="AP11" s="45"/>
      <c r="AQ11" s="46"/>
    </row>
    <row r="12" spans="1:43" x14ac:dyDescent="0.35">
      <c r="A12">
        <v>202</v>
      </c>
      <c r="B12">
        <v>202</v>
      </c>
      <c r="C12" t="s">
        <v>38</v>
      </c>
      <c r="D12">
        <v>1</v>
      </c>
      <c r="E12" t="s">
        <v>550</v>
      </c>
      <c r="F12">
        <v>2</v>
      </c>
      <c r="G12">
        <v>2</v>
      </c>
      <c r="H12">
        <v>1</v>
      </c>
      <c r="I12">
        <v>11</v>
      </c>
      <c r="J12">
        <v>44</v>
      </c>
      <c r="K12">
        <v>2</v>
      </c>
      <c r="L12" t="s">
        <v>91</v>
      </c>
      <c r="M12" t="s">
        <v>478</v>
      </c>
      <c r="N12">
        <v>3</v>
      </c>
      <c r="O12" t="s">
        <v>450</v>
      </c>
      <c r="P12" t="s">
        <v>92</v>
      </c>
      <c r="Q12" t="s">
        <v>93</v>
      </c>
      <c r="R12" t="s">
        <v>62</v>
      </c>
      <c r="S12" t="s">
        <v>63</v>
      </c>
      <c r="T12" t="s">
        <v>94</v>
      </c>
      <c r="U12" t="s">
        <v>112</v>
      </c>
      <c r="V12">
        <v>1</v>
      </c>
      <c r="W12" t="s">
        <v>93</v>
      </c>
      <c r="X12" t="s">
        <v>81</v>
      </c>
      <c r="Y12">
        <v>0</v>
      </c>
      <c r="Z12">
        <v>48</v>
      </c>
      <c r="AA12">
        <v>0</v>
      </c>
      <c r="AB12">
        <v>2</v>
      </c>
      <c r="AC12">
        <v>-1</v>
      </c>
      <c r="AD12">
        <v>2</v>
      </c>
      <c r="AE12">
        <v>0</v>
      </c>
      <c r="AF12">
        <v>-1</v>
      </c>
      <c r="AG12">
        <v>0</v>
      </c>
      <c r="AH12">
        <v>0.218</v>
      </c>
      <c r="AI12">
        <v>3.0009999999999999</v>
      </c>
      <c r="AJ12">
        <v>33.06</v>
      </c>
      <c r="AK12">
        <v>41.085999999999999</v>
      </c>
      <c r="AM12" s="33"/>
      <c r="AN12" s="10"/>
      <c r="AO12" s="10" t="s">
        <v>566</v>
      </c>
      <c r="AP12" s="10" t="s">
        <v>567</v>
      </c>
      <c r="AQ12" s="37" t="s">
        <v>568</v>
      </c>
    </row>
    <row r="13" spans="1:43" x14ac:dyDescent="0.35">
      <c r="A13">
        <v>202</v>
      </c>
      <c r="B13">
        <v>202</v>
      </c>
      <c r="C13" t="s">
        <v>38</v>
      </c>
      <c r="D13">
        <v>1</v>
      </c>
      <c r="E13" t="s">
        <v>550</v>
      </c>
      <c r="F13">
        <v>2</v>
      </c>
      <c r="G13">
        <v>2</v>
      </c>
      <c r="H13">
        <v>1</v>
      </c>
      <c r="I13">
        <v>12</v>
      </c>
      <c r="J13">
        <v>6</v>
      </c>
      <c r="K13">
        <v>1</v>
      </c>
      <c r="L13" t="s">
        <v>89</v>
      </c>
      <c r="M13" t="s">
        <v>533</v>
      </c>
      <c r="N13">
        <v>3</v>
      </c>
      <c r="O13" t="s">
        <v>450</v>
      </c>
      <c r="P13" t="s">
        <v>60</v>
      </c>
      <c r="Q13" t="s">
        <v>61</v>
      </c>
      <c r="R13" t="s">
        <v>52</v>
      </c>
      <c r="S13" t="s">
        <v>53</v>
      </c>
      <c r="T13" t="s">
        <v>90</v>
      </c>
      <c r="U13" t="s">
        <v>116</v>
      </c>
      <c r="V13">
        <v>2</v>
      </c>
      <c r="W13" t="s">
        <v>85</v>
      </c>
      <c r="X13" t="s">
        <v>53</v>
      </c>
      <c r="Y13">
        <v>0</v>
      </c>
      <c r="Z13">
        <v>48</v>
      </c>
      <c r="AA13">
        <v>0</v>
      </c>
      <c r="AB13">
        <v>2</v>
      </c>
      <c r="AC13">
        <v>-1</v>
      </c>
      <c r="AD13">
        <v>2</v>
      </c>
      <c r="AE13">
        <v>0</v>
      </c>
      <c r="AF13">
        <v>-1</v>
      </c>
      <c r="AG13">
        <v>0</v>
      </c>
      <c r="AH13">
        <v>0.217</v>
      </c>
      <c r="AI13">
        <v>3.0009999999999999</v>
      </c>
      <c r="AJ13">
        <v>36.061</v>
      </c>
      <c r="AK13">
        <v>44.087000000000003</v>
      </c>
      <c r="AM13" s="33"/>
      <c r="AN13" s="21" t="s">
        <v>571</v>
      </c>
      <c r="AO13" s="10">
        <f>COUNTIFS(X:X,2,AE:AE,1)</f>
        <v>0</v>
      </c>
      <c r="AP13" s="9" t="e">
        <f>AO13/AO14</f>
        <v>#DIV/0!</v>
      </c>
      <c r="AQ13" s="36" t="e">
        <f>AVERAGEIFS(AF:AF,X:X,2,AE:AE,1)</f>
        <v>#DIV/0!</v>
      </c>
    </row>
    <row r="14" spans="1:43" x14ac:dyDescent="0.35">
      <c r="A14">
        <v>202</v>
      </c>
      <c r="B14">
        <v>202</v>
      </c>
      <c r="C14" t="s">
        <v>38</v>
      </c>
      <c r="D14">
        <v>1</v>
      </c>
      <c r="E14" t="s">
        <v>550</v>
      </c>
      <c r="F14">
        <v>2</v>
      </c>
      <c r="G14">
        <v>2</v>
      </c>
      <c r="H14">
        <v>1</v>
      </c>
      <c r="I14">
        <v>13</v>
      </c>
      <c r="J14">
        <v>51</v>
      </c>
      <c r="K14">
        <v>2</v>
      </c>
      <c r="L14" t="s">
        <v>194</v>
      </c>
      <c r="M14" t="s">
        <v>522</v>
      </c>
      <c r="N14">
        <v>6</v>
      </c>
      <c r="O14" t="s">
        <v>417</v>
      </c>
      <c r="P14" t="s">
        <v>167</v>
      </c>
      <c r="Q14" t="s">
        <v>168</v>
      </c>
      <c r="R14" t="s">
        <v>127</v>
      </c>
      <c r="S14" t="s">
        <v>46</v>
      </c>
      <c r="T14" t="s">
        <v>195</v>
      </c>
      <c r="U14" t="s">
        <v>169</v>
      </c>
      <c r="V14">
        <v>1</v>
      </c>
      <c r="W14" t="s">
        <v>168</v>
      </c>
      <c r="X14" t="s">
        <v>53</v>
      </c>
      <c r="Y14">
        <v>0</v>
      </c>
      <c r="Z14">
        <v>48</v>
      </c>
      <c r="AA14">
        <v>0</v>
      </c>
      <c r="AB14">
        <v>2</v>
      </c>
      <c r="AC14">
        <v>-1</v>
      </c>
      <c r="AD14">
        <v>2</v>
      </c>
      <c r="AE14">
        <v>0</v>
      </c>
      <c r="AF14">
        <v>-1</v>
      </c>
      <c r="AG14">
        <v>0</v>
      </c>
      <c r="AH14">
        <v>0.23599999999999999</v>
      </c>
      <c r="AI14">
        <v>3.0009999999999999</v>
      </c>
      <c r="AJ14">
        <v>39.061</v>
      </c>
      <c r="AK14">
        <v>47.088000000000001</v>
      </c>
      <c r="AM14" s="38"/>
      <c r="AN14" s="39"/>
      <c r="AO14" s="40">
        <f>COUNTIF(X:X,2)</f>
        <v>0</v>
      </c>
      <c r="AP14" s="40"/>
      <c r="AQ14" s="41"/>
    </row>
    <row r="15" spans="1:43" x14ac:dyDescent="0.35">
      <c r="A15">
        <v>202</v>
      </c>
      <c r="B15">
        <v>202</v>
      </c>
      <c r="C15" t="s">
        <v>38</v>
      </c>
      <c r="D15">
        <v>1</v>
      </c>
      <c r="E15" t="s">
        <v>550</v>
      </c>
      <c r="F15">
        <v>2</v>
      </c>
      <c r="G15">
        <v>2</v>
      </c>
      <c r="H15">
        <v>1</v>
      </c>
      <c r="I15">
        <v>14</v>
      </c>
      <c r="J15">
        <v>28</v>
      </c>
      <c r="K15">
        <v>1</v>
      </c>
      <c r="L15" t="s">
        <v>246</v>
      </c>
      <c r="M15" t="s">
        <v>492</v>
      </c>
      <c r="N15">
        <v>9</v>
      </c>
      <c r="O15" t="s">
        <v>446</v>
      </c>
      <c r="P15" t="s">
        <v>202</v>
      </c>
      <c r="Q15" t="s">
        <v>206</v>
      </c>
      <c r="R15" t="s">
        <v>202</v>
      </c>
      <c r="S15" t="s">
        <v>63</v>
      </c>
      <c r="T15" t="s">
        <v>247</v>
      </c>
      <c r="U15" t="s">
        <v>243</v>
      </c>
      <c r="V15">
        <v>2</v>
      </c>
      <c r="W15" t="s">
        <v>227</v>
      </c>
      <c r="X15" t="s">
        <v>63</v>
      </c>
      <c r="Y15">
        <v>0</v>
      </c>
      <c r="Z15">
        <v>48</v>
      </c>
      <c r="AA15">
        <v>0</v>
      </c>
      <c r="AB15">
        <v>2</v>
      </c>
      <c r="AC15">
        <v>-1</v>
      </c>
      <c r="AD15">
        <v>2</v>
      </c>
      <c r="AE15">
        <v>0</v>
      </c>
      <c r="AF15">
        <v>-1</v>
      </c>
      <c r="AG15">
        <v>0</v>
      </c>
      <c r="AH15">
        <v>0.22600000000000001</v>
      </c>
      <c r="AI15">
        <v>3.0009999999999999</v>
      </c>
      <c r="AJ15">
        <v>42.061999999999998</v>
      </c>
      <c r="AK15">
        <v>50.088999999999999</v>
      </c>
      <c r="AM15"/>
    </row>
    <row r="16" spans="1:43" x14ac:dyDescent="0.35">
      <c r="A16">
        <v>202</v>
      </c>
      <c r="B16">
        <v>202</v>
      </c>
      <c r="C16" t="s">
        <v>38</v>
      </c>
      <c r="D16">
        <v>1</v>
      </c>
      <c r="E16" t="s">
        <v>550</v>
      </c>
      <c r="F16">
        <v>2</v>
      </c>
      <c r="G16">
        <v>2</v>
      </c>
      <c r="H16">
        <v>1</v>
      </c>
      <c r="I16">
        <v>15</v>
      </c>
      <c r="J16">
        <v>39</v>
      </c>
      <c r="K16">
        <v>2</v>
      </c>
      <c r="L16" t="s">
        <v>73</v>
      </c>
      <c r="M16" t="s">
        <v>545</v>
      </c>
      <c r="N16">
        <v>3</v>
      </c>
      <c r="O16" t="s">
        <v>450</v>
      </c>
      <c r="P16" t="s">
        <v>74</v>
      </c>
      <c r="Q16" t="s">
        <v>75</v>
      </c>
      <c r="R16" t="s">
        <v>45</v>
      </c>
      <c r="S16" t="s">
        <v>46</v>
      </c>
      <c r="T16" t="s">
        <v>76</v>
      </c>
      <c r="U16" t="s">
        <v>106</v>
      </c>
      <c r="V16">
        <v>1</v>
      </c>
      <c r="W16" t="s">
        <v>75</v>
      </c>
      <c r="X16" t="s">
        <v>53</v>
      </c>
      <c r="Y16">
        <v>0</v>
      </c>
      <c r="Z16">
        <v>48</v>
      </c>
      <c r="AA16">
        <v>0</v>
      </c>
      <c r="AB16">
        <v>2</v>
      </c>
      <c r="AC16">
        <v>-1</v>
      </c>
      <c r="AD16">
        <v>2</v>
      </c>
      <c r="AE16">
        <v>0</v>
      </c>
      <c r="AF16">
        <v>-1</v>
      </c>
      <c r="AG16">
        <v>0</v>
      </c>
      <c r="AH16">
        <v>0.22500000000000001</v>
      </c>
      <c r="AI16">
        <v>3.0009999999999999</v>
      </c>
      <c r="AJ16">
        <v>45.063000000000002</v>
      </c>
      <c r="AK16">
        <v>53.09</v>
      </c>
      <c r="AM16" s="2"/>
      <c r="AO16"/>
      <c r="AP16" s="2" t="s">
        <v>567</v>
      </c>
      <c r="AQ16" s="2" t="s">
        <v>568</v>
      </c>
    </row>
    <row r="17" spans="1:43" x14ac:dyDescent="0.35">
      <c r="A17">
        <v>202</v>
      </c>
      <c r="B17">
        <v>202</v>
      </c>
      <c r="C17" t="s">
        <v>38</v>
      </c>
      <c r="D17">
        <v>1</v>
      </c>
      <c r="E17" t="s">
        <v>550</v>
      </c>
      <c r="F17">
        <v>2</v>
      </c>
      <c r="G17">
        <v>2</v>
      </c>
      <c r="H17">
        <v>1</v>
      </c>
      <c r="I17">
        <v>16</v>
      </c>
      <c r="J17">
        <v>0</v>
      </c>
      <c r="K17">
        <v>1</v>
      </c>
      <c r="L17" t="s">
        <v>48</v>
      </c>
      <c r="M17" t="s">
        <v>445</v>
      </c>
      <c r="N17">
        <v>10</v>
      </c>
      <c r="O17" t="s">
        <v>413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412</v>
      </c>
      <c r="V17">
        <v>0</v>
      </c>
      <c r="W17" t="s">
        <v>48</v>
      </c>
      <c r="X17" t="s">
        <v>48</v>
      </c>
      <c r="Y17">
        <v>0</v>
      </c>
      <c r="Z17">
        <v>48</v>
      </c>
      <c r="AA17">
        <v>0</v>
      </c>
      <c r="AB17">
        <v>1</v>
      </c>
      <c r="AC17">
        <v>-1</v>
      </c>
      <c r="AD17">
        <v>2</v>
      </c>
      <c r="AE17">
        <v>0</v>
      </c>
      <c r="AF17">
        <v>-1</v>
      </c>
      <c r="AG17">
        <v>0</v>
      </c>
      <c r="AH17">
        <v>0.224</v>
      </c>
      <c r="AI17">
        <v>3.0009999999999999</v>
      </c>
      <c r="AJ17">
        <v>48.064</v>
      </c>
      <c r="AK17">
        <v>56.091000000000001</v>
      </c>
      <c r="AM17" s="16" t="s">
        <v>572</v>
      </c>
      <c r="AN17" s="2">
        <f>COUNTIFS(P:P,1,AE:AE,1)</f>
        <v>0</v>
      </c>
      <c r="AO17" s="2">
        <f>COUNTIF(P:P,1)</f>
        <v>0</v>
      </c>
      <c r="AP17" s="13" t="e">
        <f>AN17/AO17</f>
        <v>#DIV/0!</v>
      </c>
      <c r="AQ17" s="13" t="e">
        <f>AVERAGEIFS(AF:AF,P:P,1,AE:AE,1)</f>
        <v>#DIV/0!</v>
      </c>
    </row>
    <row r="18" spans="1:43" x14ac:dyDescent="0.35">
      <c r="A18">
        <v>202</v>
      </c>
      <c r="B18">
        <v>202</v>
      </c>
      <c r="C18" t="s">
        <v>38</v>
      </c>
      <c r="D18">
        <v>1</v>
      </c>
      <c r="E18" t="s">
        <v>550</v>
      </c>
      <c r="F18">
        <v>2</v>
      </c>
      <c r="G18">
        <v>2</v>
      </c>
      <c r="H18">
        <v>1</v>
      </c>
      <c r="I18">
        <v>17</v>
      </c>
      <c r="J18">
        <v>0</v>
      </c>
      <c r="K18">
        <v>1</v>
      </c>
      <c r="L18" t="s">
        <v>48</v>
      </c>
      <c r="M18" t="s">
        <v>48</v>
      </c>
      <c r="N18">
        <v>11</v>
      </c>
      <c r="O18" t="s">
        <v>416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>
        <v>0</v>
      </c>
      <c r="W18" t="s">
        <v>48</v>
      </c>
      <c r="X18" t="s">
        <v>48</v>
      </c>
      <c r="Y18">
        <v>0</v>
      </c>
      <c r="Z18">
        <v>48</v>
      </c>
      <c r="AA18">
        <v>0</v>
      </c>
      <c r="AB18">
        <v>-1</v>
      </c>
      <c r="AC18">
        <v>-1</v>
      </c>
      <c r="AD18">
        <v>1</v>
      </c>
      <c r="AE18">
        <v>0</v>
      </c>
      <c r="AF18">
        <v>-1</v>
      </c>
      <c r="AG18">
        <v>0</v>
      </c>
      <c r="AH18">
        <v>0.217</v>
      </c>
      <c r="AI18">
        <v>3.0009999999999999</v>
      </c>
      <c r="AJ18">
        <v>51.064999999999998</v>
      </c>
      <c r="AK18">
        <v>59.091999999999999</v>
      </c>
      <c r="AM18" s="16" t="s">
        <v>573</v>
      </c>
      <c r="AN18" s="2">
        <f>COUNTIFS(P:P,2,AE:AE,1)</f>
        <v>0</v>
      </c>
      <c r="AO18" s="2">
        <f>COUNTIF(P:P,2)</f>
        <v>0</v>
      </c>
      <c r="AP18" s="13" t="e">
        <f t="shared" ref="AP18:AP19" si="0">AN18/AO18</f>
        <v>#DIV/0!</v>
      </c>
      <c r="AQ18" s="13" t="e">
        <f>AVERAGEIFS(AF:AF,P:P,2,AE:AE,1)</f>
        <v>#DIV/0!</v>
      </c>
    </row>
    <row r="19" spans="1:43" x14ac:dyDescent="0.35">
      <c r="A19">
        <v>202</v>
      </c>
      <c r="B19">
        <v>202</v>
      </c>
      <c r="C19" t="s">
        <v>38</v>
      </c>
      <c r="D19">
        <v>1</v>
      </c>
      <c r="E19" t="s">
        <v>550</v>
      </c>
      <c r="F19">
        <v>2</v>
      </c>
      <c r="G19">
        <v>2</v>
      </c>
      <c r="H19">
        <v>1</v>
      </c>
      <c r="I19">
        <v>18</v>
      </c>
      <c r="J19">
        <v>0</v>
      </c>
      <c r="K19">
        <v>1</v>
      </c>
      <c r="L19" t="s">
        <v>48</v>
      </c>
      <c r="M19" t="s">
        <v>428</v>
      </c>
      <c r="N19">
        <v>10</v>
      </c>
      <c r="O19" t="s">
        <v>413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412</v>
      </c>
      <c r="V19">
        <v>0</v>
      </c>
      <c r="W19" t="s">
        <v>48</v>
      </c>
      <c r="X19" t="s">
        <v>48</v>
      </c>
      <c r="Y19">
        <v>0</v>
      </c>
      <c r="Z19">
        <v>48</v>
      </c>
      <c r="AA19">
        <v>0</v>
      </c>
      <c r="AB19">
        <v>1</v>
      </c>
      <c r="AC19">
        <v>-1</v>
      </c>
      <c r="AD19">
        <v>2</v>
      </c>
      <c r="AE19">
        <v>0</v>
      </c>
      <c r="AF19">
        <v>-1</v>
      </c>
      <c r="AG19">
        <v>0</v>
      </c>
      <c r="AH19">
        <v>0.222</v>
      </c>
      <c r="AI19">
        <v>3.0009999999999999</v>
      </c>
      <c r="AJ19">
        <v>54.066000000000003</v>
      </c>
      <c r="AK19">
        <v>62.093000000000004</v>
      </c>
      <c r="AM19" s="16" t="s">
        <v>574</v>
      </c>
      <c r="AN19" s="2">
        <f>COUNTIFS(P:P,3,AE:AE,1)</f>
        <v>0</v>
      </c>
      <c r="AO19" s="2">
        <f>COUNTIF(P:P,3)</f>
        <v>0</v>
      </c>
      <c r="AP19" s="13" t="e">
        <f t="shared" si="0"/>
        <v>#DIV/0!</v>
      </c>
      <c r="AQ19" s="13" t="e">
        <f>AVERAGEIFS(AF:AF,P:P,3,AE:AE,1)</f>
        <v>#DIV/0!</v>
      </c>
    </row>
    <row r="20" spans="1:43" x14ac:dyDescent="0.35">
      <c r="A20">
        <v>202</v>
      </c>
      <c r="B20">
        <v>202</v>
      </c>
      <c r="C20" t="s">
        <v>38</v>
      </c>
      <c r="D20">
        <v>1</v>
      </c>
      <c r="E20" t="s">
        <v>550</v>
      </c>
      <c r="F20">
        <v>2</v>
      </c>
      <c r="G20">
        <v>2</v>
      </c>
      <c r="H20">
        <v>1</v>
      </c>
      <c r="I20">
        <v>19</v>
      </c>
      <c r="J20">
        <v>18</v>
      </c>
      <c r="K20">
        <v>1</v>
      </c>
      <c r="L20" t="s">
        <v>174</v>
      </c>
      <c r="M20" t="s">
        <v>489</v>
      </c>
      <c r="N20">
        <v>4</v>
      </c>
      <c r="O20" t="s">
        <v>431</v>
      </c>
      <c r="P20" t="s">
        <v>153</v>
      </c>
      <c r="Q20" t="s">
        <v>154</v>
      </c>
      <c r="R20" t="s">
        <v>150</v>
      </c>
      <c r="S20" t="s">
        <v>53</v>
      </c>
      <c r="T20" t="s">
        <v>175</v>
      </c>
      <c r="U20" t="s">
        <v>175</v>
      </c>
      <c r="V20">
        <v>3</v>
      </c>
      <c r="W20" t="s">
        <v>154</v>
      </c>
      <c r="X20" t="s">
        <v>53</v>
      </c>
      <c r="Y20">
        <v>0</v>
      </c>
      <c r="Z20">
        <v>48</v>
      </c>
      <c r="AA20">
        <v>0</v>
      </c>
      <c r="AB20">
        <v>1</v>
      </c>
      <c r="AC20">
        <v>-1</v>
      </c>
      <c r="AD20">
        <v>2</v>
      </c>
      <c r="AE20">
        <v>0</v>
      </c>
      <c r="AF20">
        <v>-1</v>
      </c>
      <c r="AG20">
        <v>0</v>
      </c>
      <c r="AH20">
        <v>0.221</v>
      </c>
      <c r="AI20">
        <v>3.0009999999999999</v>
      </c>
      <c r="AJ20">
        <v>57.067</v>
      </c>
      <c r="AK20">
        <v>65.093000000000004</v>
      </c>
      <c r="AM20"/>
    </row>
    <row r="21" spans="1:43" x14ac:dyDescent="0.35">
      <c r="A21">
        <v>202</v>
      </c>
      <c r="B21">
        <v>202</v>
      </c>
      <c r="C21" t="s">
        <v>38</v>
      </c>
      <c r="D21">
        <v>1</v>
      </c>
      <c r="E21" t="s">
        <v>550</v>
      </c>
      <c r="F21">
        <v>2</v>
      </c>
      <c r="G21">
        <v>2</v>
      </c>
      <c r="H21">
        <v>1</v>
      </c>
      <c r="I21">
        <v>20</v>
      </c>
      <c r="J21">
        <v>12</v>
      </c>
      <c r="K21">
        <v>1</v>
      </c>
      <c r="L21" t="s">
        <v>95</v>
      </c>
      <c r="M21" t="s">
        <v>528</v>
      </c>
      <c r="N21">
        <v>2</v>
      </c>
      <c r="O21" t="s">
        <v>429</v>
      </c>
      <c r="P21" t="s">
        <v>78</v>
      </c>
      <c r="Q21" t="s">
        <v>79</v>
      </c>
      <c r="R21" t="s">
        <v>52</v>
      </c>
      <c r="S21" t="s">
        <v>53</v>
      </c>
      <c r="T21" t="s">
        <v>96</v>
      </c>
      <c r="U21" t="s">
        <v>96</v>
      </c>
      <c r="V21">
        <v>3</v>
      </c>
      <c r="W21" t="s">
        <v>79</v>
      </c>
      <c r="X21" t="s">
        <v>53</v>
      </c>
      <c r="Y21">
        <v>0</v>
      </c>
      <c r="Z21">
        <v>48</v>
      </c>
      <c r="AA21">
        <v>1</v>
      </c>
      <c r="AB21">
        <v>1</v>
      </c>
      <c r="AC21">
        <v>-1</v>
      </c>
      <c r="AD21">
        <v>2</v>
      </c>
      <c r="AE21">
        <v>0</v>
      </c>
      <c r="AF21">
        <v>-1</v>
      </c>
      <c r="AG21">
        <v>0</v>
      </c>
      <c r="AH21">
        <v>0.22</v>
      </c>
      <c r="AI21">
        <v>4.0010000000000003</v>
      </c>
      <c r="AJ21">
        <v>61.067999999999998</v>
      </c>
      <c r="AK21">
        <v>69.094999999999999</v>
      </c>
      <c r="AM21"/>
      <c r="AO21" s="2">
        <f>COUNTIF(AD:AD,1)</f>
        <v>306</v>
      </c>
    </row>
    <row r="22" spans="1:43" x14ac:dyDescent="0.35">
      <c r="A22">
        <v>202</v>
      </c>
      <c r="B22">
        <v>202</v>
      </c>
      <c r="C22" t="s">
        <v>38</v>
      </c>
      <c r="D22">
        <v>1</v>
      </c>
      <c r="E22" t="s">
        <v>550</v>
      </c>
      <c r="F22">
        <v>2</v>
      </c>
      <c r="G22">
        <v>2</v>
      </c>
      <c r="H22">
        <v>1</v>
      </c>
      <c r="I22">
        <v>21</v>
      </c>
      <c r="J22">
        <v>19</v>
      </c>
      <c r="K22">
        <v>1</v>
      </c>
      <c r="L22" t="s">
        <v>134</v>
      </c>
      <c r="M22" t="s">
        <v>498</v>
      </c>
      <c r="N22">
        <v>5</v>
      </c>
      <c r="O22" t="s">
        <v>438</v>
      </c>
      <c r="P22" t="s">
        <v>135</v>
      </c>
      <c r="Q22" t="s">
        <v>136</v>
      </c>
      <c r="R22" t="s">
        <v>127</v>
      </c>
      <c r="S22" t="s">
        <v>46</v>
      </c>
      <c r="T22" t="s">
        <v>137</v>
      </c>
      <c r="U22" t="s">
        <v>137</v>
      </c>
      <c r="V22">
        <v>3</v>
      </c>
      <c r="W22" t="s">
        <v>136</v>
      </c>
      <c r="X22" t="s">
        <v>46</v>
      </c>
      <c r="Y22">
        <v>0</v>
      </c>
      <c r="Z22">
        <v>48</v>
      </c>
      <c r="AA22">
        <v>1</v>
      </c>
      <c r="AB22">
        <v>1</v>
      </c>
      <c r="AC22">
        <v>-1</v>
      </c>
      <c r="AD22">
        <v>2</v>
      </c>
      <c r="AE22">
        <v>0</v>
      </c>
      <c r="AF22">
        <v>-1</v>
      </c>
      <c r="AG22">
        <v>0</v>
      </c>
      <c r="AH22">
        <v>0.22</v>
      </c>
      <c r="AI22">
        <v>4.0010000000000003</v>
      </c>
      <c r="AJ22">
        <v>65.069000000000003</v>
      </c>
      <c r="AK22">
        <v>73.096000000000004</v>
      </c>
      <c r="AM22"/>
      <c r="AO22" s="2">
        <f>COUNTIF(AD:AD,2)</f>
        <v>363</v>
      </c>
    </row>
    <row r="23" spans="1:43" x14ac:dyDescent="0.35">
      <c r="A23">
        <v>202</v>
      </c>
      <c r="B23">
        <v>202</v>
      </c>
      <c r="C23" t="s">
        <v>38</v>
      </c>
      <c r="D23">
        <v>1</v>
      </c>
      <c r="E23" t="s">
        <v>550</v>
      </c>
      <c r="F23">
        <v>2</v>
      </c>
      <c r="G23">
        <v>2</v>
      </c>
      <c r="H23">
        <v>1</v>
      </c>
      <c r="I23">
        <v>22</v>
      </c>
      <c r="J23">
        <v>8</v>
      </c>
      <c r="K23">
        <v>1</v>
      </c>
      <c r="L23" t="s">
        <v>117</v>
      </c>
      <c r="M23" t="s">
        <v>521</v>
      </c>
      <c r="N23">
        <v>3</v>
      </c>
      <c r="O23" t="s">
        <v>450</v>
      </c>
      <c r="P23" t="s">
        <v>43</v>
      </c>
      <c r="Q23" t="s">
        <v>44</v>
      </c>
      <c r="R23" t="s">
        <v>52</v>
      </c>
      <c r="S23" t="s">
        <v>53</v>
      </c>
      <c r="T23" t="s">
        <v>118</v>
      </c>
      <c r="U23" t="s">
        <v>90</v>
      </c>
      <c r="V23">
        <v>2</v>
      </c>
      <c r="W23" t="s">
        <v>61</v>
      </c>
      <c r="X23" t="s">
        <v>53</v>
      </c>
      <c r="Y23">
        <v>0</v>
      </c>
      <c r="Z23">
        <v>48</v>
      </c>
      <c r="AA23">
        <v>0</v>
      </c>
      <c r="AB23">
        <v>2</v>
      </c>
      <c r="AC23">
        <v>-1</v>
      </c>
      <c r="AD23">
        <v>2</v>
      </c>
      <c r="AE23">
        <v>0</v>
      </c>
      <c r="AF23">
        <v>-1</v>
      </c>
      <c r="AG23">
        <v>0</v>
      </c>
      <c r="AH23">
        <v>0.23799999999999999</v>
      </c>
      <c r="AI23">
        <v>3.0009999999999999</v>
      </c>
      <c r="AJ23">
        <v>68.069999999999993</v>
      </c>
      <c r="AK23">
        <v>76.096999999999994</v>
      </c>
      <c r="AM23"/>
    </row>
    <row r="24" spans="1:43" x14ac:dyDescent="0.35">
      <c r="A24">
        <v>202</v>
      </c>
      <c r="B24">
        <v>202</v>
      </c>
      <c r="C24" t="s">
        <v>38</v>
      </c>
      <c r="D24">
        <v>1</v>
      </c>
      <c r="E24" t="s">
        <v>550</v>
      </c>
      <c r="F24">
        <v>2</v>
      </c>
      <c r="G24">
        <v>2</v>
      </c>
      <c r="H24">
        <v>1</v>
      </c>
      <c r="I24">
        <v>23</v>
      </c>
      <c r="J24">
        <v>0</v>
      </c>
      <c r="K24">
        <v>1</v>
      </c>
      <c r="L24" t="s">
        <v>48</v>
      </c>
      <c r="M24" t="s">
        <v>449</v>
      </c>
      <c r="N24">
        <v>10</v>
      </c>
      <c r="O24" t="s">
        <v>413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412</v>
      </c>
      <c r="V24">
        <v>0</v>
      </c>
      <c r="W24" t="s">
        <v>48</v>
      </c>
      <c r="X24" t="s">
        <v>48</v>
      </c>
      <c r="Y24">
        <v>0</v>
      </c>
      <c r="Z24">
        <v>48</v>
      </c>
      <c r="AA24">
        <v>0</v>
      </c>
      <c r="AB24">
        <v>1</v>
      </c>
      <c r="AC24">
        <v>-1</v>
      </c>
      <c r="AD24">
        <v>2</v>
      </c>
      <c r="AE24">
        <v>0</v>
      </c>
      <c r="AF24">
        <v>-1</v>
      </c>
      <c r="AG24">
        <v>0</v>
      </c>
      <c r="AH24">
        <v>0.22800000000000001</v>
      </c>
      <c r="AI24">
        <v>3.0009999999999999</v>
      </c>
      <c r="AJ24">
        <v>71.070999999999998</v>
      </c>
      <c r="AK24">
        <v>79.097999999999999</v>
      </c>
      <c r="AN24" s="42" t="s">
        <v>575</v>
      </c>
      <c r="AP24" s="2" t="s">
        <v>567</v>
      </c>
      <c r="AQ24" s="2" t="s">
        <v>568</v>
      </c>
    </row>
    <row r="25" spans="1:43" x14ac:dyDescent="0.35">
      <c r="A25">
        <v>202</v>
      </c>
      <c r="B25">
        <v>202</v>
      </c>
      <c r="C25" t="s">
        <v>38</v>
      </c>
      <c r="D25">
        <v>1</v>
      </c>
      <c r="E25" t="s">
        <v>550</v>
      </c>
      <c r="F25">
        <v>2</v>
      </c>
      <c r="G25">
        <v>2</v>
      </c>
      <c r="H25">
        <v>1</v>
      </c>
      <c r="I25">
        <v>24</v>
      </c>
      <c r="J25">
        <v>27</v>
      </c>
      <c r="K25">
        <v>1</v>
      </c>
      <c r="L25" t="s">
        <v>205</v>
      </c>
      <c r="M25" t="s">
        <v>530</v>
      </c>
      <c r="N25">
        <v>9</v>
      </c>
      <c r="O25" t="s">
        <v>446</v>
      </c>
      <c r="P25" t="s">
        <v>202</v>
      </c>
      <c r="Q25" t="s">
        <v>206</v>
      </c>
      <c r="R25" t="s">
        <v>202</v>
      </c>
      <c r="S25" t="s">
        <v>81</v>
      </c>
      <c r="T25" t="s">
        <v>207</v>
      </c>
      <c r="U25" t="s">
        <v>228</v>
      </c>
      <c r="V25">
        <v>2</v>
      </c>
      <c r="W25" t="s">
        <v>227</v>
      </c>
      <c r="X25" t="s">
        <v>81</v>
      </c>
      <c r="Y25">
        <v>0</v>
      </c>
      <c r="Z25">
        <v>48</v>
      </c>
      <c r="AA25">
        <v>0</v>
      </c>
      <c r="AB25">
        <v>2</v>
      </c>
      <c r="AC25">
        <v>-1</v>
      </c>
      <c r="AD25">
        <v>2</v>
      </c>
      <c r="AE25">
        <v>0</v>
      </c>
      <c r="AF25">
        <v>-1</v>
      </c>
      <c r="AG25">
        <v>0</v>
      </c>
      <c r="AH25">
        <v>0.22600000000000001</v>
      </c>
      <c r="AI25">
        <v>3.0009999999999999</v>
      </c>
      <c r="AJ25">
        <v>74.072000000000003</v>
      </c>
      <c r="AK25">
        <v>82.099000000000004</v>
      </c>
      <c r="AM25" s="16" t="s">
        <v>572</v>
      </c>
      <c r="AN25" s="2">
        <f>COUNTIFS(I:I,2,P:P,1,AE:AE,1)</f>
        <v>0</v>
      </c>
      <c r="AO25" s="2">
        <f>COUNTIFS(I:I,2,P:P,1)</f>
        <v>0</v>
      </c>
      <c r="AP25" s="13" t="e">
        <f>AN25/AO25</f>
        <v>#DIV/0!</v>
      </c>
      <c r="AQ25" s="13" t="e">
        <f>AVERAGEIFS(AF:AF,I:I,2,P:P,4,AE:AE,1)</f>
        <v>#DIV/0!</v>
      </c>
    </row>
    <row r="26" spans="1:43" x14ac:dyDescent="0.35">
      <c r="A26">
        <v>202</v>
      </c>
      <c r="B26">
        <v>202</v>
      </c>
      <c r="C26" t="s">
        <v>38</v>
      </c>
      <c r="D26">
        <v>1</v>
      </c>
      <c r="E26" t="s">
        <v>550</v>
      </c>
      <c r="F26">
        <v>2</v>
      </c>
      <c r="G26">
        <v>2</v>
      </c>
      <c r="H26">
        <v>1</v>
      </c>
      <c r="I26">
        <v>25</v>
      </c>
      <c r="J26">
        <v>61</v>
      </c>
      <c r="K26">
        <v>2</v>
      </c>
      <c r="L26" t="s">
        <v>244</v>
      </c>
      <c r="M26" t="s">
        <v>546</v>
      </c>
      <c r="N26">
        <v>8</v>
      </c>
      <c r="O26" t="s">
        <v>426</v>
      </c>
      <c r="P26" t="s">
        <v>202</v>
      </c>
      <c r="Q26" t="s">
        <v>240</v>
      </c>
      <c r="R26" t="s">
        <v>202</v>
      </c>
      <c r="S26" t="s">
        <v>81</v>
      </c>
      <c r="T26" t="s">
        <v>245</v>
      </c>
      <c r="U26" t="s">
        <v>245</v>
      </c>
      <c r="V26">
        <v>3</v>
      </c>
      <c r="W26" t="s">
        <v>240</v>
      </c>
      <c r="X26" t="s">
        <v>81</v>
      </c>
      <c r="Y26">
        <v>0</v>
      </c>
      <c r="Z26">
        <v>48</v>
      </c>
      <c r="AA26">
        <v>1</v>
      </c>
      <c r="AB26">
        <v>1</v>
      </c>
      <c r="AC26">
        <v>-1</v>
      </c>
      <c r="AD26">
        <v>2</v>
      </c>
      <c r="AE26">
        <v>0</v>
      </c>
      <c r="AF26">
        <v>-1</v>
      </c>
      <c r="AG26">
        <v>0</v>
      </c>
      <c r="AH26">
        <v>0.23400000000000001</v>
      </c>
      <c r="AI26">
        <v>4.0010000000000003</v>
      </c>
      <c r="AJ26">
        <v>78.072999999999993</v>
      </c>
      <c r="AK26">
        <v>86.1</v>
      </c>
      <c r="AM26" s="16" t="s">
        <v>573</v>
      </c>
      <c r="AN26" s="2">
        <f>COUNTIFS(I:I,2,P:P,2,AE:AE,1)</f>
        <v>0</v>
      </c>
      <c r="AO26" s="2">
        <f>COUNTIFS(I:I,2,P:P,2)</f>
        <v>0</v>
      </c>
      <c r="AP26" s="13" t="e">
        <f>AN26/AO26</f>
        <v>#DIV/0!</v>
      </c>
      <c r="AQ26" s="13" t="e">
        <f>AVERAGEIFS(AF:AF,I:I,2,P:P,5,AE:AE,1)</f>
        <v>#DIV/0!</v>
      </c>
    </row>
    <row r="27" spans="1:43" x14ac:dyDescent="0.35">
      <c r="A27">
        <v>202</v>
      </c>
      <c r="B27">
        <v>202</v>
      </c>
      <c r="C27" t="s">
        <v>38</v>
      </c>
      <c r="D27">
        <v>1</v>
      </c>
      <c r="E27" t="s">
        <v>550</v>
      </c>
      <c r="F27">
        <v>2</v>
      </c>
      <c r="G27">
        <v>2</v>
      </c>
      <c r="H27">
        <v>1</v>
      </c>
      <c r="I27">
        <v>26</v>
      </c>
      <c r="J27">
        <v>64</v>
      </c>
      <c r="K27">
        <v>2</v>
      </c>
      <c r="L27" t="s">
        <v>237</v>
      </c>
      <c r="M27" t="s">
        <v>507</v>
      </c>
      <c r="N27">
        <v>9</v>
      </c>
      <c r="O27" t="s">
        <v>446</v>
      </c>
      <c r="P27" t="s">
        <v>202</v>
      </c>
      <c r="Q27" t="s">
        <v>224</v>
      </c>
      <c r="R27" t="s">
        <v>202</v>
      </c>
      <c r="S27" t="s">
        <v>53</v>
      </c>
      <c r="T27" t="s">
        <v>238</v>
      </c>
      <c r="U27" t="s">
        <v>233</v>
      </c>
      <c r="V27">
        <v>2</v>
      </c>
      <c r="W27" t="s">
        <v>232</v>
      </c>
      <c r="X27" t="s">
        <v>53</v>
      </c>
      <c r="Y27">
        <v>0</v>
      </c>
      <c r="Z27">
        <v>48</v>
      </c>
      <c r="AA27">
        <v>0</v>
      </c>
      <c r="AB27">
        <v>2</v>
      </c>
      <c r="AC27">
        <v>-1</v>
      </c>
      <c r="AD27">
        <v>2</v>
      </c>
      <c r="AE27">
        <v>0</v>
      </c>
      <c r="AF27">
        <v>-1</v>
      </c>
      <c r="AG27">
        <v>0</v>
      </c>
      <c r="AH27">
        <v>0.224</v>
      </c>
      <c r="AI27">
        <v>3.0009999999999999</v>
      </c>
      <c r="AJ27">
        <v>81.073999999999998</v>
      </c>
      <c r="AK27">
        <v>89.100999999999999</v>
      </c>
      <c r="AM27" s="16" t="s">
        <v>574</v>
      </c>
      <c r="AN27" s="2">
        <f>COUNTIFS(I:I,2,P:P,3,AE:AE,1)</f>
        <v>0</v>
      </c>
      <c r="AO27" s="2">
        <f>COUNTIFS(I:I,2,P:P,3)</f>
        <v>0</v>
      </c>
      <c r="AP27" s="13" t="e">
        <f>AN27/AO27</f>
        <v>#DIV/0!</v>
      </c>
      <c r="AQ27" s="13" t="e">
        <f>AVERAGEIFS(AF:AF,I:I,2,P:P,6,AE:AE,1)</f>
        <v>#DIV/0!</v>
      </c>
    </row>
    <row r="28" spans="1:43" x14ac:dyDescent="0.35">
      <c r="A28">
        <v>202</v>
      </c>
      <c r="B28">
        <v>202</v>
      </c>
      <c r="C28" t="s">
        <v>38</v>
      </c>
      <c r="D28">
        <v>1</v>
      </c>
      <c r="E28" t="s">
        <v>550</v>
      </c>
      <c r="F28">
        <v>2</v>
      </c>
      <c r="G28">
        <v>2</v>
      </c>
      <c r="H28">
        <v>1</v>
      </c>
      <c r="I28">
        <v>27</v>
      </c>
      <c r="J28">
        <v>1</v>
      </c>
      <c r="K28">
        <v>1</v>
      </c>
      <c r="L28" t="s">
        <v>109</v>
      </c>
      <c r="M28" t="s">
        <v>499</v>
      </c>
      <c r="N28">
        <v>3</v>
      </c>
      <c r="O28" t="s">
        <v>450</v>
      </c>
      <c r="P28" t="s">
        <v>98</v>
      </c>
      <c r="Q28" t="s">
        <v>99</v>
      </c>
      <c r="R28" t="s">
        <v>45</v>
      </c>
      <c r="S28" t="s">
        <v>46</v>
      </c>
      <c r="T28" t="s">
        <v>110</v>
      </c>
      <c r="U28" t="s">
        <v>100</v>
      </c>
      <c r="V28">
        <v>1</v>
      </c>
      <c r="W28" t="s">
        <v>99</v>
      </c>
      <c r="X28" t="s">
        <v>81</v>
      </c>
      <c r="Y28">
        <v>0</v>
      </c>
      <c r="Z28">
        <v>48</v>
      </c>
      <c r="AA28">
        <v>0</v>
      </c>
      <c r="AB28">
        <v>2</v>
      </c>
      <c r="AC28">
        <v>-1</v>
      </c>
      <c r="AD28">
        <v>2</v>
      </c>
      <c r="AE28">
        <v>0</v>
      </c>
      <c r="AF28">
        <v>-1</v>
      </c>
      <c r="AG28">
        <v>0</v>
      </c>
      <c r="AH28">
        <v>0.223</v>
      </c>
      <c r="AI28">
        <v>3.0009999999999999</v>
      </c>
      <c r="AJ28">
        <v>84.075000000000003</v>
      </c>
      <c r="AK28">
        <v>92.102000000000004</v>
      </c>
    </row>
    <row r="29" spans="1:43" x14ac:dyDescent="0.35">
      <c r="A29">
        <v>202</v>
      </c>
      <c r="B29">
        <v>202</v>
      </c>
      <c r="C29" t="s">
        <v>38</v>
      </c>
      <c r="D29">
        <v>1</v>
      </c>
      <c r="E29" t="s">
        <v>550</v>
      </c>
      <c r="F29">
        <v>2</v>
      </c>
      <c r="G29">
        <v>2</v>
      </c>
      <c r="H29">
        <v>1</v>
      </c>
      <c r="I29">
        <v>28</v>
      </c>
      <c r="J29">
        <v>4</v>
      </c>
      <c r="K29">
        <v>1</v>
      </c>
      <c r="L29" t="s">
        <v>69</v>
      </c>
      <c r="M29" t="s">
        <v>540</v>
      </c>
      <c r="N29">
        <v>2</v>
      </c>
      <c r="O29" t="s">
        <v>429</v>
      </c>
      <c r="P29" t="s">
        <v>70</v>
      </c>
      <c r="Q29" t="s">
        <v>71</v>
      </c>
      <c r="R29" t="s">
        <v>62</v>
      </c>
      <c r="S29" t="s">
        <v>63</v>
      </c>
      <c r="T29" t="s">
        <v>72</v>
      </c>
      <c r="U29" t="s">
        <v>72</v>
      </c>
      <c r="V29">
        <v>3</v>
      </c>
      <c r="W29" t="s">
        <v>71</v>
      </c>
      <c r="X29" t="s">
        <v>63</v>
      </c>
      <c r="Y29">
        <v>0</v>
      </c>
      <c r="Z29">
        <v>48</v>
      </c>
      <c r="AA29">
        <v>1</v>
      </c>
      <c r="AB29">
        <v>1</v>
      </c>
      <c r="AC29">
        <v>-1</v>
      </c>
      <c r="AD29">
        <v>2</v>
      </c>
      <c r="AE29">
        <v>0</v>
      </c>
      <c r="AF29">
        <v>-1</v>
      </c>
      <c r="AG29">
        <v>0</v>
      </c>
      <c r="AH29">
        <v>0.23100000000000001</v>
      </c>
      <c r="AI29">
        <v>4.0010000000000003</v>
      </c>
      <c r="AJ29">
        <v>88.075999999999993</v>
      </c>
      <c r="AK29">
        <v>96.102999999999994</v>
      </c>
      <c r="AO29" s="21" t="s">
        <v>570</v>
      </c>
      <c r="AP29" s="2" t="s">
        <v>567</v>
      </c>
      <c r="AQ29" s="2" t="s">
        <v>568</v>
      </c>
    </row>
    <row r="30" spans="1:43" x14ac:dyDescent="0.35">
      <c r="A30">
        <v>202</v>
      </c>
      <c r="B30">
        <v>202</v>
      </c>
      <c r="C30" t="s">
        <v>38</v>
      </c>
      <c r="D30">
        <v>1</v>
      </c>
      <c r="E30" t="s">
        <v>550</v>
      </c>
      <c r="F30">
        <v>2</v>
      </c>
      <c r="G30">
        <v>2</v>
      </c>
      <c r="H30">
        <v>1</v>
      </c>
      <c r="I30">
        <v>29</v>
      </c>
      <c r="J30">
        <v>21</v>
      </c>
      <c r="K30">
        <v>1</v>
      </c>
      <c r="L30" t="s">
        <v>123</v>
      </c>
      <c r="M30" t="s">
        <v>494</v>
      </c>
      <c r="N30">
        <v>5</v>
      </c>
      <c r="O30" t="s">
        <v>438</v>
      </c>
      <c r="P30" t="s">
        <v>125</v>
      </c>
      <c r="Q30" t="s">
        <v>126</v>
      </c>
      <c r="R30" t="s">
        <v>127</v>
      </c>
      <c r="S30" t="s">
        <v>46</v>
      </c>
      <c r="T30" t="s">
        <v>128</v>
      </c>
      <c r="U30" t="s">
        <v>128</v>
      </c>
      <c r="V30">
        <v>3</v>
      </c>
      <c r="W30" t="s">
        <v>126</v>
      </c>
      <c r="X30" t="s">
        <v>46</v>
      </c>
      <c r="Y30">
        <v>0</v>
      </c>
      <c r="Z30">
        <v>48</v>
      </c>
      <c r="AA30">
        <v>1</v>
      </c>
      <c r="AB30">
        <v>1</v>
      </c>
      <c r="AC30">
        <v>-1</v>
      </c>
      <c r="AD30">
        <v>2</v>
      </c>
      <c r="AE30">
        <v>0</v>
      </c>
      <c r="AF30">
        <v>-1</v>
      </c>
      <c r="AG30">
        <v>0</v>
      </c>
      <c r="AH30">
        <v>0.221</v>
      </c>
      <c r="AI30">
        <v>4.0010000000000003</v>
      </c>
      <c r="AJ30">
        <v>92.076999999999998</v>
      </c>
      <c r="AK30">
        <v>100.104</v>
      </c>
      <c r="AM30" s="16" t="s">
        <v>572</v>
      </c>
      <c r="AN30" s="2">
        <f>COUNTIFS(I:I,2,P:P,4,X:X,1,AE:AE,1)</f>
        <v>0</v>
      </c>
      <c r="AO30" s="2">
        <f>COUNTIFS(I:I,2,P:P,4,X:X,1)</f>
        <v>0</v>
      </c>
      <c r="AP30" s="13" t="e">
        <f>AN30/AO30</f>
        <v>#DIV/0!</v>
      </c>
      <c r="AQ30" s="13" t="e">
        <f>AVERAGEIFS(AF:AF,I:I,2,P:P,4,X:X,1,AE:AE,1)</f>
        <v>#DIV/0!</v>
      </c>
    </row>
    <row r="31" spans="1:43" x14ac:dyDescent="0.35">
      <c r="A31">
        <v>202</v>
      </c>
      <c r="B31">
        <v>202</v>
      </c>
      <c r="C31" t="s">
        <v>38</v>
      </c>
      <c r="D31">
        <v>1</v>
      </c>
      <c r="E31" t="s">
        <v>550</v>
      </c>
      <c r="F31">
        <v>2</v>
      </c>
      <c r="G31">
        <v>2</v>
      </c>
      <c r="H31">
        <v>1</v>
      </c>
      <c r="I31">
        <v>30</v>
      </c>
      <c r="J31">
        <v>0</v>
      </c>
      <c r="K31">
        <v>1</v>
      </c>
      <c r="L31" t="s">
        <v>48</v>
      </c>
      <c r="M31" t="s">
        <v>48</v>
      </c>
      <c r="N31">
        <v>11</v>
      </c>
      <c r="O31" t="s">
        <v>416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>
        <v>0</v>
      </c>
      <c r="W31" t="s">
        <v>48</v>
      </c>
      <c r="X31" t="s">
        <v>48</v>
      </c>
      <c r="Y31">
        <v>0</v>
      </c>
      <c r="Z31">
        <v>48</v>
      </c>
      <c r="AA31">
        <v>0</v>
      </c>
      <c r="AB31">
        <v>-1</v>
      </c>
      <c r="AC31">
        <v>-1</v>
      </c>
      <c r="AD31">
        <v>1</v>
      </c>
      <c r="AE31">
        <v>0</v>
      </c>
      <c r="AF31">
        <v>-1</v>
      </c>
      <c r="AG31">
        <v>0</v>
      </c>
      <c r="AH31">
        <v>0.217</v>
      </c>
      <c r="AI31">
        <v>3.0009999999999999</v>
      </c>
      <c r="AJ31">
        <v>95.078000000000003</v>
      </c>
      <c r="AK31">
        <v>103.105</v>
      </c>
      <c r="AM31" s="16" t="s">
        <v>573</v>
      </c>
      <c r="AN31" s="2">
        <f>COUNTIFS(I:I,2,P:P,5,X:X,1,AE:AE,1)</f>
        <v>0</v>
      </c>
      <c r="AO31" s="2">
        <f>COUNTIFS(I:I,2,P:P,5,X:X,1)</f>
        <v>0</v>
      </c>
      <c r="AP31" s="13" t="e">
        <f t="shared" ref="AP31:AP37" si="1">AN31/AO31</f>
        <v>#DIV/0!</v>
      </c>
      <c r="AQ31" s="13" t="e">
        <f>AVERAGEIFS(AF:AF,I:I,2,P:P,5,X:X,1,AE:AE,1)</f>
        <v>#DIV/0!</v>
      </c>
    </row>
    <row r="32" spans="1:43" x14ac:dyDescent="0.35">
      <c r="A32">
        <v>202</v>
      </c>
      <c r="B32">
        <v>202</v>
      </c>
      <c r="C32" t="s">
        <v>38</v>
      </c>
      <c r="D32">
        <v>1</v>
      </c>
      <c r="E32" t="s">
        <v>550</v>
      </c>
      <c r="F32">
        <v>2</v>
      </c>
      <c r="G32">
        <v>2</v>
      </c>
      <c r="H32">
        <v>1</v>
      </c>
      <c r="I32">
        <v>31</v>
      </c>
      <c r="J32">
        <v>41</v>
      </c>
      <c r="K32">
        <v>2</v>
      </c>
      <c r="L32" t="s">
        <v>101</v>
      </c>
      <c r="M32" t="s">
        <v>529</v>
      </c>
      <c r="N32">
        <v>3</v>
      </c>
      <c r="O32" t="s">
        <v>450</v>
      </c>
      <c r="P32" t="s">
        <v>102</v>
      </c>
      <c r="Q32" t="s">
        <v>103</v>
      </c>
      <c r="R32" t="s">
        <v>45</v>
      </c>
      <c r="S32" t="s">
        <v>46</v>
      </c>
      <c r="T32" t="s">
        <v>104</v>
      </c>
      <c r="U32" t="s">
        <v>76</v>
      </c>
      <c r="V32">
        <v>2</v>
      </c>
      <c r="W32" t="s">
        <v>75</v>
      </c>
      <c r="X32" t="s">
        <v>46</v>
      </c>
      <c r="Y32">
        <v>0</v>
      </c>
      <c r="Z32">
        <v>48</v>
      </c>
      <c r="AA32">
        <v>0</v>
      </c>
      <c r="AB32">
        <v>2</v>
      </c>
      <c r="AC32">
        <v>-1</v>
      </c>
      <c r="AD32">
        <v>2</v>
      </c>
      <c r="AE32">
        <v>0</v>
      </c>
      <c r="AF32">
        <v>-1</v>
      </c>
      <c r="AG32">
        <v>0</v>
      </c>
      <c r="AH32">
        <v>0.22800000000000001</v>
      </c>
      <c r="AI32">
        <v>3.0009999999999999</v>
      </c>
      <c r="AJ32">
        <v>98.078999999999994</v>
      </c>
      <c r="AK32">
        <v>106.10599999999999</v>
      </c>
      <c r="AM32" s="16" t="s">
        <v>574</v>
      </c>
      <c r="AN32" s="2">
        <f>COUNTIFS(I:I,2,P:P,6,X:X,1,AE:AE,1)</f>
        <v>0</v>
      </c>
      <c r="AO32" s="2">
        <f>COUNTIFS(I:I,2,P:P,6,X:X,1)</f>
        <v>0</v>
      </c>
      <c r="AP32" s="13" t="e">
        <f t="shared" si="1"/>
        <v>#DIV/0!</v>
      </c>
      <c r="AQ32" s="13" t="e">
        <f>AVERAGEIFS(AF:AF,I:I,2,P:P,6,X:X,1,AE:AE,1)</f>
        <v>#DIV/0!</v>
      </c>
    </row>
    <row r="33" spans="1:43" x14ac:dyDescent="0.35">
      <c r="A33">
        <v>202</v>
      </c>
      <c r="B33">
        <v>202</v>
      </c>
      <c r="C33" t="s">
        <v>38</v>
      </c>
      <c r="D33">
        <v>1</v>
      </c>
      <c r="E33" t="s">
        <v>550</v>
      </c>
      <c r="F33">
        <v>2</v>
      </c>
      <c r="G33">
        <v>2</v>
      </c>
      <c r="H33">
        <v>1</v>
      </c>
      <c r="I33">
        <v>32</v>
      </c>
      <c r="J33">
        <v>68</v>
      </c>
      <c r="K33">
        <v>2</v>
      </c>
      <c r="L33" t="s">
        <v>242</v>
      </c>
      <c r="M33" t="s">
        <v>523</v>
      </c>
      <c r="N33">
        <v>7</v>
      </c>
      <c r="O33" t="s">
        <v>424</v>
      </c>
      <c r="P33" t="s">
        <v>202</v>
      </c>
      <c r="Q33" t="s">
        <v>227</v>
      </c>
      <c r="R33" t="s">
        <v>202</v>
      </c>
      <c r="S33" t="s">
        <v>63</v>
      </c>
      <c r="T33" t="s">
        <v>243</v>
      </c>
      <c r="U33" t="s">
        <v>243</v>
      </c>
      <c r="V33">
        <v>3</v>
      </c>
      <c r="W33" t="s">
        <v>227</v>
      </c>
      <c r="X33" t="s">
        <v>63</v>
      </c>
      <c r="Y33">
        <v>0</v>
      </c>
      <c r="Z33">
        <v>48</v>
      </c>
      <c r="AA33">
        <v>0</v>
      </c>
      <c r="AB33">
        <v>1</v>
      </c>
      <c r="AC33">
        <v>-1</v>
      </c>
      <c r="AD33">
        <v>2</v>
      </c>
      <c r="AE33">
        <v>0</v>
      </c>
      <c r="AF33">
        <v>-1</v>
      </c>
      <c r="AG33">
        <v>0</v>
      </c>
      <c r="AH33">
        <v>0.218</v>
      </c>
      <c r="AI33">
        <v>3.0009999999999999</v>
      </c>
      <c r="AJ33">
        <v>101.08</v>
      </c>
      <c r="AK33">
        <v>109.107</v>
      </c>
      <c r="AP33" s="13"/>
    </row>
    <row r="34" spans="1:43" x14ac:dyDescent="0.35">
      <c r="A34">
        <v>202</v>
      </c>
      <c r="B34">
        <v>202</v>
      </c>
      <c r="C34" t="s">
        <v>38</v>
      </c>
      <c r="D34">
        <v>1</v>
      </c>
      <c r="E34" t="s">
        <v>550</v>
      </c>
      <c r="F34">
        <v>2</v>
      </c>
      <c r="G34">
        <v>2</v>
      </c>
      <c r="H34">
        <v>1</v>
      </c>
      <c r="I34">
        <v>33</v>
      </c>
      <c r="J34">
        <v>0</v>
      </c>
      <c r="K34">
        <v>1</v>
      </c>
      <c r="L34" t="s">
        <v>48</v>
      </c>
      <c r="M34" t="s">
        <v>48</v>
      </c>
      <c r="N34">
        <v>11</v>
      </c>
      <c r="O34" t="s">
        <v>416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>
        <v>0</v>
      </c>
      <c r="W34" t="s">
        <v>48</v>
      </c>
      <c r="X34" t="s">
        <v>48</v>
      </c>
      <c r="Y34">
        <v>0</v>
      </c>
      <c r="Z34">
        <v>48</v>
      </c>
      <c r="AA34">
        <v>0</v>
      </c>
      <c r="AB34">
        <v>-1</v>
      </c>
      <c r="AC34">
        <v>-1</v>
      </c>
      <c r="AD34">
        <v>1</v>
      </c>
      <c r="AE34">
        <v>0</v>
      </c>
      <c r="AF34">
        <v>-1</v>
      </c>
      <c r="AG34">
        <v>0</v>
      </c>
      <c r="AH34">
        <v>0.217</v>
      </c>
      <c r="AI34">
        <v>3.0009999999999999</v>
      </c>
      <c r="AJ34">
        <v>104.081</v>
      </c>
      <c r="AK34">
        <v>112.108</v>
      </c>
      <c r="AO34" s="21" t="s">
        <v>571</v>
      </c>
      <c r="AP34" s="2" t="s">
        <v>567</v>
      </c>
      <c r="AQ34" s="2" t="s">
        <v>568</v>
      </c>
    </row>
    <row r="35" spans="1:43" x14ac:dyDescent="0.35">
      <c r="A35">
        <v>202</v>
      </c>
      <c r="B35">
        <v>202</v>
      </c>
      <c r="C35" t="s">
        <v>38</v>
      </c>
      <c r="D35">
        <v>1</v>
      </c>
      <c r="E35" t="s">
        <v>550</v>
      </c>
      <c r="F35">
        <v>2</v>
      </c>
      <c r="G35">
        <v>2</v>
      </c>
      <c r="H35">
        <v>1</v>
      </c>
      <c r="I35">
        <v>34</v>
      </c>
      <c r="J35">
        <v>0</v>
      </c>
      <c r="K35">
        <v>1</v>
      </c>
      <c r="L35" t="s">
        <v>48</v>
      </c>
      <c r="M35" t="s">
        <v>465</v>
      </c>
      <c r="N35">
        <v>10</v>
      </c>
      <c r="O35" t="s">
        <v>413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412</v>
      </c>
      <c r="V35">
        <v>0</v>
      </c>
      <c r="W35" t="s">
        <v>48</v>
      </c>
      <c r="X35" t="s">
        <v>48</v>
      </c>
      <c r="Y35">
        <v>0</v>
      </c>
      <c r="Z35">
        <v>48</v>
      </c>
      <c r="AA35">
        <v>0</v>
      </c>
      <c r="AB35">
        <v>1</v>
      </c>
      <c r="AC35">
        <v>-1</v>
      </c>
      <c r="AD35">
        <v>2</v>
      </c>
      <c r="AE35">
        <v>0</v>
      </c>
      <c r="AF35">
        <v>-1</v>
      </c>
      <c r="AG35">
        <v>0</v>
      </c>
      <c r="AH35">
        <v>0.23599999999999999</v>
      </c>
      <c r="AI35">
        <v>3.0009999999999999</v>
      </c>
      <c r="AJ35">
        <v>107.08199999999999</v>
      </c>
      <c r="AK35">
        <v>115.10899999999999</v>
      </c>
      <c r="AM35" s="16" t="s">
        <v>572</v>
      </c>
      <c r="AN35" s="2">
        <f>COUNTIFS(I:I,2,P:P,4,X:X,2,AE:AE,1)</f>
        <v>0</v>
      </c>
      <c r="AO35" s="2">
        <f>COUNTIFS(I:I,2,P:P,4,X:X,2)</f>
        <v>0</v>
      </c>
      <c r="AP35" s="13" t="e">
        <f t="shared" si="1"/>
        <v>#DIV/0!</v>
      </c>
      <c r="AQ35" s="13" t="e">
        <f>AVERAGEIFS(AF:AF,I:I,2,P:P,4,X:X,2,AE:AE,1)</f>
        <v>#DIV/0!</v>
      </c>
    </row>
    <row r="36" spans="1:43" x14ac:dyDescent="0.35">
      <c r="A36">
        <v>202</v>
      </c>
      <c r="B36">
        <v>202</v>
      </c>
      <c r="C36" t="s">
        <v>38</v>
      </c>
      <c r="D36">
        <v>1</v>
      </c>
      <c r="E36" t="s">
        <v>550</v>
      </c>
      <c r="F36">
        <v>2</v>
      </c>
      <c r="G36">
        <v>2</v>
      </c>
      <c r="H36">
        <v>1</v>
      </c>
      <c r="I36">
        <v>35</v>
      </c>
      <c r="J36">
        <v>16</v>
      </c>
      <c r="K36">
        <v>1</v>
      </c>
      <c r="L36" t="s">
        <v>170</v>
      </c>
      <c r="M36" t="s">
        <v>476</v>
      </c>
      <c r="N36">
        <v>5</v>
      </c>
      <c r="O36" t="s">
        <v>438</v>
      </c>
      <c r="P36" t="s">
        <v>157</v>
      </c>
      <c r="Q36" t="s">
        <v>158</v>
      </c>
      <c r="R36" t="s">
        <v>147</v>
      </c>
      <c r="S36" t="s">
        <v>63</v>
      </c>
      <c r="T36" t="s">
        <v>171</v>
      </c>
      <c r="U36" t="s">
        <v>171</v>
      </c>
      <c r="V36">
        <v>3</v>
      </c>
      <c r="W36" t="s">
        <v>158</v>
      </c>
      <c r="X36" t="s">
        <v>63</v>
      </c>
      <c r="Y36">
        <v>0</v>
      </c>
      <c r="Z36">
        <v>48</v>
      </c>
      <c r="AA36">
        <v>1</v>
      </c>
      <c r="AB36">
        <v>1</v>
      </c>
      <c r="AC36">
        <v>-1</v>
      </c>
      <c r="AD36">
        <v>2</v>
      </c>
      <c r="AE36">
        <v>0</v>
      </c>
      <c r="AF36">
        <v>-1</v>
      </c>
      <c r="AG36">
        <v>0</v>
      </c>
      <c r="AH36">
        <v>0.23400000000000001</v>
      </c>
      <c r="AI36">
        <v>4.0010000000000003</v>
      </c>
      <c r="AJ36">
        <v>111.083</v>
      </c>
      <c r="AK36">
        <v>119.11</v>
      </c>
      <c r="AM36" s="16" t="s">
        <v>573</v>
      </c>
      <c r="AN36" s="2">
        <f>COUNTIFS(I:I,2,P:P,5,X:X,2,AE:AE,1)</f>
        <v>0</v>
      </c>
      <c r="AO36" s="2">
        <f>COUNTIFS(I:I,2,P:P,5,X:X,2)</f>
        <v>0</v>
      </c>
      <c r="AP36" s="13" t="e">
        <f t="shared" si="1"/>
        <v>#DIV/0!</v>
      </c>
      <c r="AQ36" s="13" t="e">
        <f>AVERAGEIFS(AF:AF,I:I,2,P:P,5,X:X,2,AE:AE,1)</f>
        <v>#DIV/0!</v>
      </c>
    </row>
    <row r="37" spans="1:43" x14ac:dyDescent="0.35">
      <c r="A37">
        <v>202</v>
      </c>
      <c r="B37">
        <v>202</v>
      </c>
      <c r="C37" t="s">
        <v>38</v>
      </c>
      <c r="D37">
        <v>1</v>
      </c>
      <c r="E37" t="s">
        <v>550</v>
      </c>
      <c r="F37">
        <v>2</v>
      </c>
      <c r="G37">
        <v>2</v>
      </c>
      <c r="H37">
        <v>1</v>
      </c>
      <c r="I37">
        <v>36</v>
      </c>
      <c r="J37">
        <v>72</v>
      </c>
      <c r="K37">
        <v>2</v>
      </c>
      <c r="L37" t="s">
        <v>250</v>
      </c>
      <c r="M37" t="s">
        <v>495</v>
      </c>
      <c r="N37">
        <v>9</v>
      </c>
      <c r="O37" t="s">
        <v>446</v>
      </c>
      <c r="P37" t="s">
        <v>202</v>
      </c>
      <c r="Q37" t="s">
        <v>235</v>
      </c>
      <c r="R37" t="s">
        <v>202</v>
      </c>
      <c r="S37" t="s">
        <v>53</v>
      </c>
      <c r="T37" t="s">
        <v>251</v>
      </c>
      <c r="U37" t="s">
        <v>213</v>
      </c>
      <c r="V37">
        <v>2</v>
      </c>
      <c r="W37" t="s">
        <v>212</v>
      </c>
      <c r="X37" t="s">
        <v>53</v>
      </c>
      <c r="Y37">
        <v>0</v>
      </c>
      <c r="Z37">
        <v>48</v>
      </c>
      <c r="AA37">
        <v>0</v>
      </c>
      <c r="AB37">
        <v>2</v>
      </c>
      <c r="AC37">
        <v>-1</v>
      </c>
      <c r="AD37">
        <v>2</v>
      </c>
      <c r="AE37">
        <v>0</v>
      </c>
      <c r="AF37">
        <v>-1</v>
      </c>
      <c r="AG37">
        <v>0</v>
      </c>
      <c r="AH37">
        <v>0.23300000000000001</v>
      </c>
      <c r="AI37">
        <v>3.0009999999999999</v>
      </c>
      <c r="AJ37">
        <v>114.084</v>
      </c>
      <c r="AK37">
        <v>122.111</v>
      </c>
      <c r="AM37" s="16" t="s">
        <v>574</v>
      </c>
      <c r="AN37" s="2">
        <f>COUNTIFS(I:I,2,P:P,6,X:X,2,AE:AE,1)</f>
        <v>0</v>
      </c>
      <c r="AO37" s="2">
        <f>COUNTIFS(I:I,2,P:P,6,X:X,2)</f>
        <v>0</v>
      </c>
      <c r="AP37" s="13" t="e">
        <f t="shared" si="1"/>
        <v>#DIV/0!</v>
      </c>
      <c r="AQ37" s="13" t="e">
        <f>AVERAGEIFS(AF:AF,I:I,2,P:P,6,X:X,2,AE:AE,1)</f>
        <v>#DIV/0!</v>
      </c>
    </row>
    <row r="38" spans="1:43" x14ac:dyDescent="0.35">
      <c r="A38">
        <v>202</v>
      </c>
      <c r="B38">
        <v>202</v>
      </c>
      <c r="C38" t="s">
        <v>38</v>
      </c>
      <c r="D38">
        <v>1</v>
      </c>
      <c r="E38" t="s">
        <v>550</v>
      </c>
      <c r="F38">
        <v>2</v>
      </c>
      <c r="G38">
        <v>2</v>
      </c>
      <c r="H38">
        <v>1</v>
      </c>
      <c r="I38">
        <v>37</v>
      </c>
      <c r="J38">
        <v>60</v>
      </c>
      <c r="K38">
        <v>2</v>
      </c>
      <c r="L38" t="s">
        <v>196</v>
      </c>
      <c r="M38" t="s">
        <v>539</v>
      </c>
      <c r="N38">
        <v>6</v>
      </c>
      <c r="O38" t="s">
        <v>417</v>
      </c>
      <c r="P38" t="s">
        <v>185</v>
      </c>
      <c r="Q38" t="s">
        <v>186</v>
      </c>
      <c r="R38" t="s">
        <v>150</v>
      </c>
      <c r="S38" t="s">
        <v>53</v>
      </c>
      <c r="T38" t="s">
        <v>197</v>
      </c>
      <c r="U38" t="s">
        <v>187</v>
      </c>
      <c r="V38">
        <v>1</v>
      </c>
      <c r="W38" t="s">
        <v>186</v>
      </c>
      <c r="X38" t="s">
        <v>46</v>
      </c>
      <c r="Y38">
        <v>0</v>
      </c>
      <c r="Z38">
        <v>48</v>
      </c>
      <c r="AA38">
        <v>0</v>
      </c>
      <c r="AB38">
        <v>2</v>
      </c>
      <c r="AC38">
        <v>-1</v>
      </c>
      <c r="AD38">
        <v>2</v>
      </c>
      <c r="AE38">
        <v>0</v>
      </c>
      <c r="AF38">
        <v>-1</v>
      </c>
      <c r="AG38">
        <v>0</v>
      </c>
      <c r="AH38">
        <v>0.23200000000000001</v>
      </c>
      <c r="AI38">
        <v>3.0009999999999999</v>
      </c>
      <c r="AJ38">
        <v>117.08499999999999</v>
      </c>
      <c r="AK38">
        <v>125.11199999999999</v>
      </c>
      <c r="AM38"/>
    </row>
    <row r="39" spans="1:43" x14ac:dyDescent="0.35">
      <c r="A39">
        <v>202</v>
      </c>
      <c r="B39">
        <v>202</v>
      </c>
      <c r="C39" t="s">
        <v>38</v>
      </c>
      <c r="D39">
        <v>1</v>
      </c>
      <c r="E39" t="s">
        <v>550</v>
      </c>
      <c r="F39">
        <v>2</v>
      </c>
      <c r="G39">
        <v>2</v>
      </c>
      <c r="H39">
        <v>1</v>
      </c>
      <c r="I39">
        <v>38</v>
      </c>
      <c r="J39">
        <v>46</v>
      </c>
      <c r="K39">
        <v>2</v>
      </c>
      <c r="L39" t="s">
        <v>115</v>
      </c>
      <c r="M39" t="s">
        <v>542</v>
      </c>
      <c r="N39">
        <v>3</v>
      </c>
      <c r="O39" t="s">
        <v>450</v>
      </c>
      <c r="P39" t="s">
        <v>84</v>
      </c>
      <c r="Q39" t="s">
        <v>85</v>
      </c>
      <c r="R39" t="s">
        <v>52</v>
      </c>
      <c r="S39" t="s">
        <v>53</v>
      </c>
      <c r="T39" t="s">
        <v>116</v>
      </c>
      <c r="U39" t="s">
        <v>118</v>
      </c>
      <c r="V39">
        <v>2</v>
      </c>
      <c r="W39" t="s">
        <v>44</v>
      </c>
      <c r="X39" t="s">
        <v>53</v>
      </c>
      <c r="Y39">
        <v>0</v>
      </c>
      <c r="Z39">
        <v>48</v>
      </c>
      <c r="AA39">
        <v>1</v>
      </c>
      <c r="AB39">
        <v>2</v>
      </c>
      <c r="AC39">
        <v>-1</v>
      </c>
      <c r="AD39">
        <v>2</v>
      </c>
      <c r="AE39">
        <v>0</v>
      </c>
      <c r="AF39">
        <v>-1</v>
      </c>
      <c r="AG39">
        <v>0</v>
      </c>
      <c r="AH39">
        <v>0.222</v>
      </c>
      <c r="AI39">
        <v>4.0010000000000003</v>
      </c>
      <c r="AJ39">
        <v>121.086</v>
      </c>
      <c r="AK39">
        <v>129.113</v>
      </c>
      <c r="AN39" s="42" t="s">
        <v>576</v>
      </c>
      <c r="AP39" s="2" t="s">
        <v>567</v>
      </c>
      <c r="AQ39" s="2" t="s">
        <v>568</v>
      </c>
    </row>
    <row r="40" spans="1:43" x14ac:dyDescent="0.35">
      <c r="A40">
        <v>202</v>
      </c>
      <c r="B40">
        <v>202</v>
      </c>
      <c r="C40" t="s">
        <v>38</v>
      </c>
      <c r="D40">
        <v>1</v>
      </c>
      <c r="E40" t="s">
        <v>550</v>
      </c>
      <c r="F40">
        <v>2</v>
      </c>
      <c r="G40">
        <v>2</v>
      </c>
      <c r="H40">
        <v>1</v>
      </c>
      <c r="I40">
        <v>39</v>
      </c>
      <c r="J40">
        <v>70</v>
      </c>
      <c r="K40">
        <v>2</v>
      </c>
      <c r="L40" t="s">
        <v>217</v>
      </c>
      <c r="M40" t="s">
        <v>538</v>
      </c>
      <c r="N40">
        <v>7</v>
      </c>
      <c r="O40" t="s">
        <v>424</v>
      </c>
      <c r="P40" t="s">
        <v>202</v>
      </c>
      <c r="Q40" t="s">
        <v>218</v>
      </c>
      <c r="R40" t="s">
        <v>202</v>
      </c>
      <c r="S40" t="s">
        <v>53</v>
      </c>
      <c r="T40" t="s">
        <v>219</v>
      </c>
      <c r="U40" t="s">
        <v>219</v>
      </c>
      <c r="V40">
        <v>3</v>
      </c>
      <c r="W40" t="s">
        <v>218</v>
      </c>
      <c r="X40" t="s">
        <v>53</v>
      </c>
      <c r="Y40">
        <v>0</v>
      </c>
      <c r="Z40">
        <v>48</v>
      </c>
      <c r="AA40">
        <v>0</v>
      </c>
      <c r="AB40">
        <v>1</v>
      </c>
      <c r="AC40">
        <v>-1</v>
      </c>
      <c r="AD40">
        <v>2</v>
      </c>
      <c r="AE40">
        <v>0</v>
      </c>
      <c r="AF40">
        <v>-1</v>
      </c>
      <c r="AG40">
        <v>0</v>
      </c>
      <c r="AH40">
        <v>0.23</v>
      </c>
      <c r="AI40">
        <v>3.0009999999999999</v>
      </c>
      <c r="AJ40">
        <v>124.087</v>
      </c>
      <c r="AK40">
        <v>132.114</v>
      </c>
      <c r="AM40" s="16" t="s">
        <v>572</v>
      </c>
      <c r="AN40" s="2">
        <f>COUNTIFS(I:I,3,P:P,1,AE:AE,1)</f>
        <v>0</v>
      </c>
      <c r="AO40" s="2">
        <f>COUNTIFS(I:I,3,P:P,1)</f>
        <v>0</v>
      </c>
      <c r="AP40" s="13" t="e">
        <f>AN40/AO40</f>
        <v>#DIV/0!</v>
      </c>
      <c r="AQ40" s="13" t="e">
        <f>AVERAGEIFS(AF:AF,I:I,3,P:P,4,AE:AE,1)</f>
        <v>#DIV/0!</v>
      </c>
    </row>
    <row r="41" spans="1:43" x14ac:dyDescent="0.35">
      <c r="A41">
        <v>202</v>
      </c>
      <c r="B41">
        <v>202</v>
      </c>
      <c r="C41" t="s">
        <v>38</v>
      </c>
      <c r="D41">
        <v>1</v>
      </c>
      <c r="E41" t="s">
        <v>550</v>
      </c>
      <c r="F41">
        <v>2</v>
      </c>
      <c r="G41">
        <v>2</v>
      </c>
      <c r="H41">
        <v>1</v>
      </c>
      <c r="I41">
        <v>40</v>
      </c>
      <c r="J41">
        <v>0</v>
      </c>
      <c r="K41">
        <v>1</v>
      </c>
      <c r="L41" t="s">
        <v>48</v>
      </c>
      <c r="M41" t="s">
        <v>423</v>
      </c>
      <c r="N41">
        <v>10</v>
      </c>
      <c r="O41" t="s">
        <v>413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412</v>
      </c>
      <c r="V41">
        <v>0</v>
      </c>
      <c r="W41" t="s">
        <v>48</v>
      </c>
      <c r="X41" t="s">
        <v>48</v>
      </c>
      <c r="Y41">
        <v>0</v>
      </c>
      <c r="Z41">
        <v>48</v>
      </c>
      <c r="AA41">
        <v>0</v>
      </c>
      <c r="AB41">
        <v>1</v>
      </c>
      <c r="AC41">
        <v>-1</v>
      </c>
      <c r="AD41">
        <v>2</v>
      </c>
      <c r="AE41">
        <v>0</v>
      </c>
      <c r="AF41">
        <v>-1</v>
      </c>
      <c r="AG41">
        <v>0</v>
      </c>
      <c r="AH41">
        <v>0.22900000000000001</v>
      </c>
      <c r="AI41">
        <v>3.0009999999999999</v>
      </c>
      <c r="AJ41">
        <v>127.08799999999999</v>
      </c>
      <c r="AK41">
        <v>135.11500000000001</v>
      </c>
      <c r="AM41" s="16" t="s">
        <v>573</v>
      </c>
      <c r="AN41" s="2">
        <f>COUNTIFS(I:I,3,P:P,2,AE:AE,1)</f>
        <v>0</v>
      </c>
      <c r="AO41" s="2">
        <f>COUNTIFS(I:I,3,P:P,2)</f>
        <v>0</v>
      </c>
      <c r="AP41" s="13" t="e">
        <f>AN41/AO41</f>
        <v>#DIV/0!</v>
      </c>
      <c r="AQ41" s="13" t="e">
        <f>AVERAGEIFS(AF:AF,I:I,3,P:P,5,AE:AE,1)</f>
        <v>#DIV/0!</v>
      </c>
    </row>
    <row r="42" spans="1:43" x14ac:dyDescent="0.35">
      <c r="A42">
        <v>202</v>
      </c>
      <c r="B42">
        <v>202</v>
      </c>
      <c r="C42" t="s">
        <v>38</v>
      </c>
      <c r="D42">
        <v>1</v>
      </c>
      <c r="E42" t="s">
        <v>550</v>
      </c>
      <c r="F42">
        <v>2</v>
      </c>
      <c r="G42">
        <v>2</v>
      </c>
      <c r="H42">
        <v>1</v>
      </c>
      <c r="I42">
        <v>41</v>
      </c>
      <c r="J42">
        <v>0</v>
      </c>
      <c r="K42">
        <v>1</v>
      </c>
      <c r="L42" t="s">
        <v>48</v>
      </c>
      <c r="M42" t="s">
        <v>48</v>
      </c>
      <c r="N42">
        <v>11</v>
      </c>
      <c r="O42" t="s">
        <v>416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>
        <v>0</v>
      </c>
      <c r="W42" t="s">
        <v>48</v>
      </c>
      <c r="X42" t="s">
        <v>48</v>
      </c>
      <c r="Y42">
        <v>0</v>
      </c>
      <c r="Z42">
        <v>48</v>
      </c>
      <c r="AA42">
        <v>0</v>
      </c>
      <c r="AB42">
        <v>-1</v>
      </c>
      <c r="AC42">
        <v>-1</v>
      </c>
      <c r="AD42">
        <v>1</v>
      </c>
      <c r="AE42">
        <v>0</v>
      </c>
      <c r="AF42">
        <v>-1</v>
      </c>
      <c r="AG42">
        <v>0</v>
      </c>
      <c r="AH42">
        <v>0.217</v>
      </c>
      <c r="AI42">
        <v>3.0009999999999999</v>
      </c>
      <c r="AJ42">
        <v>130.089</v>
      </c>
      <c r="AK42">
        <v>138.11500000000001</v>
      </c>
      <c r="AM42" s="16" t="s">
        <v>574</v>
      </c>
      <c r="AN42" s="2">
        <f>COUNTIFS(I:I,3,P:P,3,AE:AE,1)</f>
        <v>0</v>
      </c>
      <c r="AO42" s="2">
        <f>COUNTIFS(I:I,3,P:P,3)</f>
        <v>0</v>
      </c>
      <c r="AP42" s="13" t="e">
        <f>AN42/AO42</f>
        <v>#DIV/0!</v>
      </c>
      <c r="AQ42" s="13" t="e">
        <f>AVERAGEIFS(AF:AF,I:I,3,P:P,6,AE:AE,1)</f>
        <v>#DIV/0!</v>
      </c>
    </row>
    <row r="43" spans="1:43" x14ac:dyDescent="0.35">
      <c r="A43">
        <v>202</v>
      </c>
      <c r="B43">
        <v>202</v>
      </c>
      <c r="C43" t="s">
        <v>38</v>
      </c>
      <c r="D43">
        <v>1</v>
      </c>
      <c r="E43" t="s">
        <v>550</v>
      </c>
      <c r="F43">
        <v>2</v>
      </c>
      <c r="G43">
        <v>2</v>
      </c>
      <c r="H43">
        <v>1</v>
      </c>
      <c r="I43">
        <v>42</v>
      </c>
      <c r="J43">
        <v>52</v>
      </c>
      <c r="K43">
        <v>2</v>
      </c>
      <c r="L43" t="s">
        <v>166</v>
      </c>
      <c r="M43" t="s">
        <v>519</v>
      </c>
      <c r="N43">
        <v>4</v>
      </c>
      <c r="O43" t="s">
        <v>431</v>
      </c>
      <c r="P43" t="s">
        <v>167</v>
      </c>
      <c r="Q43" t="s">
        <v>168</v>
      </c>
      <c r="R43" t="s">
        <v>150</v>
      </c>
      <c r="S43" t="s">
        <v>53</v>
      </c>
      <c r="T43" t="s">
        <v>169</v>
      </c>
      <c r="U43" t="s">
        <v>169</v>
      </c>
      <c r="V43">
        <v>3</v>
      </c>
      <c r="W43" t="s">
        <v>168</v>
      </c>
      <c r="X43" t="s">
        <v>53</v>
      </c>
      <c r="Y43">
        <v>0</v>
      </c>
      <c r="Z43">
        <v>48</v>
      </c>
      <c r="AA43">
        <v>0</v>
      </c>
      <c r="AB43">
        <v>1</v>
      </c>
      <c r="AC43">
        <v>-1</v>
      </c>
      <c r="AD43">
        <v>2</v>
      </c>
      <c r="AE43">
        <v>0</v>
      </c>
      <c r="AF43">
        <v>-1</v>
      </c>
      <c r="AG43">
        <v>0</v>
      </c>
      <c r="AH43">
        <v>0.218</v>
      </c>
      <c r="AI43">
        <v>3.0009999999999999</v>
      </c>
      <c r="AJ43">
        <v>133.09</v>
      </c>
      <c r="AK43">
        <v>141.11600000000001</v>
      </c>
      <c r="AM43"/>
      <c r="AN43"/>
    </row>
    <row r="44" spans="1:43" x14ac:dyDescent="0.35">
      <c r="A44">
        <v>202</v>
      </c>
      <c r="B44">
        <v>202</v>
      </c>
      <c r="C44" t="s">
        <v>38</v>
      </c>
      <c r="D44">
        <v>1</v>
      </c>
      <c r="E44" t="s">
        <v>550</v>
      </c>
      <c r="F44">
        <v>2</v>
      </c>
      <c r="G44">
        <v>2</v>
      </c>
      <c r="H44">
        <v>1</v>
      </c>
      <c r="I44">
        <v>43</v>
      </c>
      <c r="J44">
        <v>0</v>
      </c>
      <c r="K44">
        <v>1</v>
      </c>
      <c r="L44" t="s">
        <v>48</v>
      </c>
      <c r="M44" t="s">
        <v>48</v>
      </c>
      <c r="N44">
        <v>11</v>
      </c>
      <c r="O44" t="s">
        <v>416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>
        <v>0</v>
      </c>
      <c r="W44" t="s">
        <v>48</v>
      </c>
      <c r="X44" t="s">
        <v>48</v>
      </c>
      <c r="Y44">
        <v>0</v>
      </c>
      <c r="Z44">
        <v>48</v>
      </c>
      <c r="AA44">
        <v>0</v>
      </c>
      <c r="AB44">
        <v>-1</v>
      </c>
      <c r="AC44">
        <v>-1</v>
      </c>
      <c r="AD44">
        <v>1</v>
      </c>
      <c r="AE44">
        <v>0</v>
      </c>
      <c r="AF44">
        <v>-1</v>
      </c>
      <c r="AG44">
        <v>0</v>
      </c>
      <c r="AH44">
        <v>0.217</v>
      </c>
      <c r="AI44">
        <v>3.0009999999999999</v>
      </c>
      <c r="AJ44">
        <v>136.09100000000001</v>
      </c>
      <c r="AK44">
        <v>144.11699999999999</v>
      </c>
      <c r="AO44" s="21" t="s">
        <v>570</v>
      </c>
      <c r="AP44" s="2" t="s">
        <v>567</v>
      </c>
      <c r="AQ44" s="2" t="s">
        <v>568</v>
      </c>
    </row>
    <row r="45" spans="1:43" x14ac:dyDescent="0.35">
      <c r="A45">
        <v>202</v>
      </c>
      <c r="B45">
        <v>202</v>
      </c>
      <c r="C45" t="s">
        <v>38</v>
      </c>
      <c r="D45">
        <v>1</v>
      </c>
      <c r="E45" t="s">
        <v>550</v>
      </c>
      <c r="F45">
        <v>2</v>
      </c>
      <c r="G45">
        <v>2</v>
      </c>
      <c r="H45">
        <v>1</v>
      </c>
      <c r="I45">
        <v>44</v>
      </c>
      <c r="J45">
        <v>40</v>
      </c>
      <c r="K45">
        <v>2</v>
      </c>
      <c r="L45" t="s">
        <v>105</v>
      </c>
      <c r="M45" t="s">
        <v>543</v>
      </c>
      <c r="N45">
        <v>2</v>
      </c>
      <c r="O45" t="s">
        <v>429</v>
      </c>
      <c r="P45" t="s">
        <v>74</v>
      </c>
      <c r="Q45" t="s">
        <v>75</v>
      </c>
      <c r="R45" t="s">
        <v>52</v>
      </c>
      <c r="S45" t="s">
        <v>53</v>
      </c>
      <c r="T45" t="s">
        <v>106</v>
      </c>
      <c r="U45" t="s">
        <v>106</v>
      </c>
      <c r="V45">
        <v>3</v>
      </c>
      <c r="W45" t="s">
        <v>75</v>
      </c>
      <c r="X45" t="s">
        <v>53</v>
      </c>
      <c r="Y45">
        <v>0</v>
      </c>
      <c r="Z45">
        <v>48</v>
      </c>
      <c r="AA45">
        <v>1</v>
      </c>
      <c r="AB45">
        <v>1</v>
      </c>
      <c r="AC45">
        <v>-1</v>
      </c>
      <c r="AD45">
        <v>2</v>
      </c>
      <c r="AE45">
        <v>0</v>
      </c>
      <c r="AF45">
        <v>-1</v>
      </c>
      <c r="AG45">
        <v>0</v>
      </c>
      <c r="AH45">
        <v>0.23499999999999999</v>
      </c>
      <c r="AI45">
        <v>4.0010000000000003</v>
      </c>
      <c r="AJ45">
        <v>140.09200000000001</v>
      </c>
      <c r="AK45">
        <v>148.119</v>
      </c>
      <c r="AM45" s="16" t="s">
        <v>572</v>
      </c>
      <c r="AN45" s="2">
        <f>COUNTIFS(I:I,3,P:P,4,X:X,1,AE:AE,1)</f>
        <v>0</v>
      </c>
      <c r="AO45" s="2">
        <f>COUNTIFS(I:I,3,P:P,4,X:X,1)</f>
        <v>0</v>
      </c>
      <c r="AP45" s="13" t="e">
        <f>AN45/AO45</f>
        <v>#DIV/0!</v>
      </c>
      <c r="AQ45" s="13" t="e">
        <f>AVERAGEIFS(AF:AF,I:I,3,P:P,4,X:X,1,AE:AE,1)</f>
        <v>#DIV/0!</v>
      </c>
    </row>
    <row r="46" spans="1:43" x14ac:dyDescent="0.35">
      <c r="A46">
        <v>202</v>
      </c>
      <c r="B46">
        <v>202</v>
      </c>
      <c r="C46" t="s">
        <v>38</v>
      </c>
      <c r="D46">
        <v>1</v>
      </c>
      <c r="E46" t="s">
        <v>550</v>
      </c>
      <c r="F46">
        <v>2</v>
      </c>
      <c r="G46">
        <v>2</v>
      </c>
      <c r="H46">
        <v>1</v>
      </c>
      <c r="I46">
        <v>45</v>
      </c>
      <c r="J46">
        <v>0</v>
      </c>
      <c r="K46">
        <v>1</v>
      </c>
      <c r="L46" t="s">
        <v>48</v>
      </c>
      <c r="M46" t="s">
        <v>48</v>
      </c>
      <c r="N46">
        <v>11</v>
      </c>
      <c r="O46" t="s">
        <v>416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>
        <v>0</v>
      </c>
      <c r="W46" t="s">
        <v>48</v>
      </c>
      <c r="X46" t="s">
        <v>48</v>
      </c>
      <c r="Y46">
        <v>0</v>
      </c>
      <c r="Z46">
        <v>48</v>
      </c>
      <c r="AA46">
        <v>0</v>
      </c>
      <c r="AB46">
        <v>-1</v>
      </c>
      <c r="AC46">
        <v>-1</v>
      </c>
      <c r="AD46">
        <v>1</v>
      </c>
      <c r="AE46">
        <v>0</v>
      </c>
      <c r="AF46">
        <v>-1</v>
      </c>
      <c r="AG46">
        <v>0</v>
      </c>
      <c r="AH46">
        <v>0.217</v>
      </c>
      <c r="AI46">
        <v>3.0009999999999999</v>
      </c>
      <c r="AJ46">
        <v>143.09299999999999</v>
      </c>
      <c r="AK46">
        <v>151.119</v>
      </c>
      <c r="AM46" s="16" t="s">
        <v>573</v>
      </c>
      <c r="AN46" s="2">
        <f>COUNTIFS(I:I,3,P:P,5,X:X,1,AE:AE,1)</f>
        <v>0</v>
      </c>
      <c r="AO46" s="2">
        <f>COUNTIFS(I:I,3,P:P,5,X:X,1)</f>
        <v>0</v>
      </c>
      <c r="AP46" s="13" t="e">
        <f t="shared" ref="AP46:AP47" si="2">AN46/AO46</f>
        <v>#DIV/0!</v>
      </c>
      <c r="AQ46" s="13" t="e">
        <f>AVERAGEIFS(AF:AF,I:I,3,P:P,5,X:X,1,AE:AE,1)</f>
        <v>#DIV/0!</v>
      </c>
    </row>
    <row r="47" spans="1:43" x14ac:dyDescent="0.35">
      <c r="A47">
        <v>202</v>
      </c>
      <c r="B47">
        <v>202</v>
      </c>
      <c r="C47" t="s">
        <v>38</v>
      </c>
      <c r="D47">
        <v>1</v>
      </c>
      <c r="E47" t="s">
        <v>550</v>
      </c>
      <c r="F47">
        <v>2</v>
      </c>
      <c r="G47">
        <v>2</v>
      </c>
      <c r="H47">
        <v>1</v>
      </c>
      <c r="I47">
        <v>46</v>
      </c>
      <c r="J47">
        <v>0</v>
      </c>
      <c r="K47">
        <v>1</v>
      </c>
      <c r="L47" t="s">
        <v>48</v>
      </c>
      <c r="M47" t="s">
        <v>455</v>
      </c>
      <c r="N47">
        <v>10</v>
      </c>
      <c r="O47" t="s">
        <v>413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412</v>
      </c>
      <c r="V47">
        <v>0</v>
      </c>
      <c r="W47" t="s">
        <v>48</v>
      </c>
      <c r="X47" t="s">
        <v>48</v>
      </c>
      <c r="Y47">
        <v>0</v>
      </c>
      <c r="Z47">
        <v>48</v>
      </c>
      <c r="AA47">
        <v>0</v>
      </c>
      <c r="AB47">
        <v>1</v>
      </c>
      <c r="AC47">
        <v>-1</v>
      </c>
      <c r="AD47">
        <v>2</v>
      </c>
      <c r="AE47">
        <v>0</v>
      </c>
      <c r="AF47">
        <v>-1</v>
      </c>
      <c r="AG47">
        <v>0</v>
      </c>
      <c r="AH47">
        <v>0.23300000000000001</v>
      </c>
      <c r="AI47">
        <v>3.0009999999999999</v>
      </c>
      <c r="AJ47">
        <v>146.09399999999999</v>
      </c>
      <c r="AK47">
        <v>154.12</v>
      </c>
      <c r="AM47" s="16" t="s">
        <v>574</v>
      </c>
      <c r="AN47" s="2">
        <f>COUNTIFS(I:I,3,P:P,6,X:X,1,AE:AE,1)</f>
        <v>0</v>
      </c>
      <c r="AO47" s="2">
        <f>COUNTIFS(I:I,3,P:P,6,X:X,1)</f>
        <v>0</v>
      </c>
      <c r="AP47" s="13" t="e">
        <f t="shared" si="2"/>
        <v>#DIV/0!</v>
      </c>
      <c r="AQ47" s="13" t="e">
        <f>AVERAGEIFS(AF:AF,I:I,3,P:P,6,X:X,1,AE:AE,1)</f>
        <v>#DIV/0!</v>
      </c>
    </row>
    <row r="48" spans="1:43" x14ac:dyDescent="0.35">
      <c r="A48">
        <v>202</v>
      </c>
      <c r="B48">
        <v>202</v>
      </c>
      <c r="C48" t="s">
        <v>38</v>
      </c>
      <c r="D48">
        <v>1</v>
      </c>
      <c r="E48" t="s">
        <v>550</v>
      </c>
      <c r="F48">
        <v>2</v>
      </c>
      <c r="G48">
        <v>2</v>
      </c>
      <c r="H48">
        <v>1</v>
      </c>
      <c r="I48">
        <v>47</v>
      </c>
      <c r="J48">
        <v>54</v>
      </c>
      <c r="K48">
        <v>2</v>
      </c>
      <c r="L48" t="s">
        <v>142</v>
      </c>
      <c r="M48" t="s">
        <v>502</v>
      </c>
      <c r="N48">
        <v>5</v>
      </c>
      <c r="O48" t="s">
        <v>438</v>
      </c>
      <c r="P48" t="s">
        <v>143</v>
      </c>
      <c r="Q48" t="s">
        <v>144</v>
      </c>
      <c r="R48" t="s">
        <v>132</v>
      </c>
      <c r="S48" t="s">
        <v>81</v>
      </c>
      <c r="T48" t="s">
        <v>145</v>
      </c>
      <c r="U48" t="s">
        <v>145</v>
      </c>
      <c r="V48">
        <v>3</v>
      </c>
      <c r="W48" t="s">
        <v>144</v>
      </c>
      <c r="X48" t="s">
        <v>81</v>
      </c>
      <c r="Y48">
        <v>0</v>
      </c>
      <c r="Z48">
        <v>48</v>
      </c>
      <c r="AA48">
        <v>1</v>
      </c>
      <c r="AB48">
        <v>1</v>
      </c>
      <c r="AC48">
        <v>-1</v>
      </c>
      <c r="AD48">
        <v>2</v>
      </c>
      <c r="AE48">
        <v>0</v>
      </c>
      <c r="AF48">
        <v>-1</v>
      </c>
      <c r="AG48">
        <v>0</v>
      </c>
      <c r="AH48">
        <v>0.24299999999999999</v>
      </c>
      <c r="AI48">
        <v>4.0010000000000003</v>
      </c>
      <c r="AJ48">
        <v>150.095</v>
      </c>
      <c r="AK48">
        <v>158.12200000000001</v>
      </c>
      <c r="AN48"/>
      <c r="AO48"/>
    </row>
    <row r="49" spans="1:43" x14ac:dyDescent="0.35">
      <c r="A49">
        <v>202</v>
      </c>
      <c r="B49">
        <v>202</v>
      </c>
      <c r="C49" t="s">
        <v>38</v>
      </c>
      <c r="D49">
        <v>1</v>
      </c>
      <c r="E49" t="s">
        <v>550</v>
      </c>
      <c r="F49">
        <v>2</v>
      </c>
      <c r="G49">
        <v>2</v>
      </c>
      <c r="H49">
        <v>1</v>
      </c>
      <c r="I49">
        <v>48</v>
      </c>
      <c r="J49">
        <v>69</v>
      </c>
      <c r="K49">
        <v>2</v>
      </c>
      <c r="L49" t="s">
        <v>252</v>
      </c>
      <c r="M49" t="s">
        <v>501</v>
      </c>
      <c r="N49">
        <v>7</v>
      </c>
      <c r="O49" t="s">
        <v>424</v>
      </c>
      <c r="P49" t="s">
        <v>202</v>
      </c>
      <c r="Q49" t="s">
        <v>218</v>
      </c>
      <c r="R49" t="s">
        <v>202</v>
      </c>
      <c r="S49" t="s">
        <v>63</v>
      </c>
      <c r="T49" t="s">
        <v>253</v>
      </c>
      <c r="U49" t="s">
        <v>253</v>
      </c>
      <c r="V49">
        <v>3</v>
      </c>
      <c r="W49" t="s">
        <v>218</v>
      </c>
      <c r="X49" t="s">
        <v>63</v>
      </c>
      <c r="Y49">
        <v>0</v>
      </c>
      <c r="Z49">
        <v>48</v>
      </c>
      <c r="AA49">
        <v>0</v>
      </c>
      <c r="AB49">
        <v>1</v>
      </c>
      <c r="AC49">
        <v>-1</v>
      </c>
      <c r="AD49">
        <v>2</v>
      </c>
      <c r="AE49">
        <v>0</v>
      </c>
      <c r="AF49">
        <v>-1</v>
      </c>
      <c r="AG49">
        <v>0</v>
      </c>
      <c r="AH49">
        <v>0.222</v>
      </c>
      <c r="AI49">
        <v>3.0009999999999999</v>
      </c>
      <c r="AJ49">
        <v>153.096</v>
      </c>
      <c r="AK49">
        <v>161.12200000000001</v>
      </c>
      <c r="AO49" s="21" t="s">
        <v>571</v>
      </c>
      <c r="AP49" s="2" t="s">
        <v>567</v>
      </c>
      <c r="AQ49" s="2" t="s">
        <v>568</v>
      </c>
    </row>
    <row r="50" spans="1:43" x14ac:dyDescent="0.35">
      <c r="A50">
        <v>202</v>
      </c>
      <c r="B50">
        <v>202</v>
      </c>
      <c r="C50" t="s">
        <v>38</v>
      </c>
      <c r="D50">
        <v>1</v>
      </c>
      <c r="E50" t="s">
        <v>550</v>
      </c>
      <c r="F50">
        <v>2</v>
      </c>
      <c r="G50">
        <v>2</v>
      </c>
      <c r="H50">
        <v>1</v>
      </c>
      <c r="I50">
        <v>49</v>
      </c>
      <c r="J50">
        <v>9</v>
      </c>
      <c r="K50">
        <v>1</v>
      </c>
      <c r="L50" t="s">
        <v>55</v>
      </c>
      <c r="M50" t="s">
        <v>511</v>
      </c>
      <c r="N50">
        <v>2</v>
      </c>
      <c r="O50" t="s">
        <v>429</v>
      </c>
      <c r="P50" t="s">
        <v>56</v>
      </c>
      <c r="Q50" t="s">
        <v>57</v>
      </c>
      <c r="R50" t="s">
        <v>45</v>
      </c>
      <c r="S50" t="s">
        <v>46</v>
      </c>
      <c r="T50" t="s">
        <v>58</v>
      </c>
      <c r="U50" t="s">
        <v>58</v>
      </c>
      <c r="V50">
        <v>3</v>
      </c>
      <c r="W50" t="s">
        <v>57</v>
      </c>
      <c r="X50" t="s">
        <v>46</v>
      </c>
      <c r="Y50">
        <v>0</v>
      </c>
      <c r="Z50">
        <v>48</v>
      </c>
      <c r="AA50">
        <v>1</v>
      </c>
      <c r="AB50">
        <v>1</v>
      </c>
      <c r="AC50">
        <v>-1</v>
      </c>
      <c r="AD50">
        <v>2</v>
      </c>
      <c r="AE50">
        <v>0</v>
      </c>
      <c r="AF50">
        <v>-1</v>
      </c>
      <c r="AG50">
        <v>0</v>
      </c>
      <c r="AH50">
        <v>0.221</v>
      </c>
      <c r="AI50">
        <v>4.0010000000000003</v>
      </c>
      <c r="AJ50">
        <v>157.09700000000001</v>
      </c>
      <c r="AK50">
        <v>165.124</v>
      </c>
      <c r="AM50" s="16" t="s">
        <v>572</v>
      </c>
      <c r="AN50" s="2">
        <f>COUNTIFS(I:I,3,P:P,4,X:X,2,AE:AE,1)</f>
        <v>0</v>
      </c>
      <c r="AO50" s="2">
        <f>COUNTIFS(I:I,3,P:P,4,X:X,2)</f>
        <v>0</v>
      </c>
      <c r="AP50" s="13" t="e">
        <f>AN50/AO50</f>
        <v>#DIV/0!</v>
      </c>
      <c r="AQ50" s="13" t="e">
        <f>AVERAGEIFS(AF:AF,I:I,3,P:P,4,X:X,2,AE:AE,1)</f>
        <v>#DIV/0!</v>
      </c>
    </row>
    <row r="51" spans="1:43" x14ac:dyDescent="0.35">
      <c r="A51">
        <v>202</v>
      </c>
      <c r="B51">
        <v>202</v>
      </c>
      <c r="C51" t="s">
        <v>38</v>
      </c>
      <c r="D51">
        <v>1</v>
      </c>
      <c r="E51" t="s">
        <v>550</v>
      </c>
      <c r="F51">
        <v>2</v>
      </c>
      <c r="G51">
        <v>2</v>
      </c>
      <c r="H51">
        <v>1</v>
      </c>
      <c r="I51">
        <v>50</v>
      </c>
      <c r="J51">
        <v>65</v>
      </c>
      <c r="K51">
        <v>2</v>
      </c>
      <c r="L51" t="s">
        <v>200</v>
      </c>
      <c r="M51" t="s">
        <v>513</v>
      </c>
      <c r="N51">
        <v>9</v>
      </c>
      <c r="O51" t="s">
        <v>446</v>
      </c>
      <c r="P51" t="s">
        <v>202</v>
      </c>
      <c r="Q51" t="s">
        <v>203</v>
      </c>
      <c r="R51" t="s">
        <v>202</v>
      </c>
      <c r="S51" t="s">
        <v>46</v>
      </c>
      <c r="T51" t="s">
        <v>204</v>
      </c>
      <c r="U51" t="s">
        <v>230</v>
      </c>
      <c r="V51">
        <v>1</v>
      </c>
      <c r="W51" t="s">
        <v>203</v>
      </c>
      <c r="X51" t="s">
        <v>81</v>
      </c>
      <c r="Y51">
        <v>0</v>
      </c>
      <c r="Z51">
        <v>48</v>
      </c>
      <c r="AA51">
        <v>0</v>
      </c>
      <c r="AB51">
        <v>2</v>
      </c>
      <c r="AC51">
        <v>-1</v>
      </c>
      <c r="AD51">
        <v>2</v>
      </c>
      <c r="AE51">
        <v>0</v>
      </c>
      <c r="AF51">
        <v>-1</v>
      </c>
      <c r="AG51">
        <v>0</v>
      </c>
      <c r="AH51">
        <v>0.22</v>
      </c>
      <c r="AI51">
        <v>3.0009999999999999</v>
      </c>
      <c r="AJ51">
        <v>160.09800000000001</v>
      </c>
      <c r="AK51">
        <v>168.125</v>
      </c>
      <c r="AM51" s="16" t="s">
        <v>573</v>
      </c>
      <c r="AN51" s="2">
        <f>COUNTIFS(I:I,3,P:P,5,X:X,2,AE:AE,1)</f>
        <v>0</v>
      </c>
      <c r="AO51" s="2">
        <f>COUNTIFS(I:I,3,P:P,5,X:X,2)</f>
        <v>0</v>
      </c>
      <c r="AP51" s="13" t="e">
        <f t="shared" ref="AP51:AP52" si="3">AN51/AO51</f>
        <v>#DIV/0!</v>
      </c>
      <c r="AQ51" s="13" t="e">
        <f>AVERAGEIFS(AF:AF,I:I,3,P:P,5,X:X,2,AE:AE,1)</f>
        <v>#DIV/0!</v>
      </c>
    </row>
    <row r="52" spans="1:43" x14ac:dyDescent="0.35">
      <c r="A52">
        <v>202</v>
      </c>
      <c r="B52">
        <v>202</v>
      </c>
      <c r="C52" t="s">
        <v>38</v>
      </c>
      <c r="D52">
        <v>1</v>
      </c>
      <c r="E52" t="s">
        <v>550</v>
      </c>
      <c r="F52">
        <v>2</v>
      </c>
      <c r="G52">
        <v>2</v>
      </c>
      <c r="H52">
        <v>1</v>
      </c>
      <c r="I52">
        <v>51</v>
      </c>
      <c r="J52">
        <v>0</v>
      </c>
      <c r="K52">
        <v>1</v>
      </c>
      <c r="L52" t="s">
        <v>48</v>
      </c>
      <c r="M52" t="s">
        <v>444</v>
      </c>
      <c r="N52">
        <v>10</v>
      </c>
      <c r="O52" t="s">
        <v>413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412</v>
      </c>
      <c r="V52">
        <v>0</v>
      </c>
      <c r="W52" t="s">
        <v>48</v>
      </c>
      <c r="X52" t="s">
        <v>48</v>
      </c>
      <c r="Y52">
        <v>0</v>
      </c>
      <c r="Z52">
        <v>48</v>
      </c>
      <c r="AA52">
        <v>0</v>
      </c>
      <c r="AB52">
        <v>1</v>
      </c>
      <c r="AC52">
        <v>-1</v>
      </c>
      <c r="AD52">
        <v>2</v>
      </c>
      <c r="AE52">
        <v>0</v>
      </c>
      <c r="AF52">
        <v>-1</v>
      </c>
      <c r="AG52">
        <v>0</v>
      </c>
      <c r="AH52">
        <v>0.218</v>
      </c>
      <c r="AI52">
        <v>3.0009999999999999</v>
      </c>
      <c r="AJ52">
        <v>163.09899999999999</v>
      </c>
      <c r="AK52">
        <v>171.126</v>
      </c>
      <c r="AM52" s="16" t="s">
        <v>574</v>
      </c>
      <c r="AN52" s="2">
        <f>COUNTIFS(I:I,3,P:P,6,X:X,2,AE:AE,1)</f>
        <v>0</v>
      </c>
      <c r="AO52" s="2">
        <f>COUNTIFS(I:I,3,P:P,6,X:X,2)</f>
        <v>0</v>
      </c>
      <c r="AP52" s="13" t="e">
        <f t="shared" si="3"/>
        <v>#DIV/0!</v>
      </c>
      <c r="AQ52" s="13" t="e">
        <f>AVERAGEIFS(AF:AF,I:I,3,P:P,6,X:X,2,AE:AE,1)</f>
        <v>#DIV/0!</v>
      </c>
    </row>
    <row r="53" spans="1:43" x14ac:dyDescent="0.35">
      <c r="A53">
        <v>202</v>
      </c>
      <c r="B53">
        <v>202</v>
      </c>
      <c r="C53" t="s">
        <v>38</v>
      </c>
      <c r="D53">
        <v>1</v>
      </c>
      <c r="E53" t="s">
        <v>550</v>
      </c>
      <c r="F53">
        <v>2</v>
      </c>
      <c r="G53">
        <v>2</v>
      </c>
      <c r="H53">
        <v>1</v>
      </c>
      <c r="I53">
        <v>52</v>
      </c>
      <c r="J53">
        <v>0</v>
      </c>
      <c r="K53">
        <v>1</v>
      </c>
      <c r="L53" t="s">
        <v>48</v>
      </c>
      <c r="M53" t="s">
        <v>48</v>
      </c>
      <c r="N53">
        <v>11</v>
      </c>
      <c r="O53" t="s">
        <v>416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>
        <v>0</v>
      </c>
      <c r="W53" t="s">
        <v>48</v>
      </c>
      <c r="X53" t="s">
        <v>48</v>
      </c>
      <c r="Y53">
        <v>0</v>
      </c>
      <c r="Z53">
        <v>48</v>
      </c>
      <c r="AA53">
        <v>0</v>
      </c>
      <c r="AB53">
        <v>-1</v>
      </c>
      <c r="AC53">
        <v>-1</v>
      </c>
      <c r="AD53">
        <v>1</v>
      </c>
      <c r="AE53">
        <v>0</v>
      </c>
      <c r="AF53">
        <v>-1</v>
      </c>
      <c r="AG53">
        <v>0</v>
      </c>
      <c r="AH53">
        <v>0.217</v>
      </c>
      <c r="AI53">
        <v>3.0009999999999999</v>
      </c>
      <c r="AJ53">
        <v>166.1</v>
      </c>
      <c r="AK53">
        <v>174.126</v>
      </c>
    </row>
    <row r="54" spans="1:43" x14ac:dyDescent="0.35">
      <c r="A54">
        <v>202</v>
      </c>
      <c r="B54">
        <v>202</v>
      </c>
      <c r="C54" t="s">
        <v>38</v>
      </c>
      <c r="D54">
        <v>1</v>
      </c>
      <c r="E54" t="s">
        <v>550</v>
      </c>
      <c r="F54">
        <v>2</v>
      </c>
      <c r="G54">
        <v>2</v>
      </c>
      <c r="H54">
        <v>1</v>
      </c>
      <c r="I54">
        <v>53</v>
      </c>
      <c r="J54">
        <v>0</v>
      </c>
      <c r="K54">
        <v>1</v>
      </c>
      <c r="L54" t="s">
        <v>48</v>
      </c>
      <c r="M54" t="s">
        <v>48</v>
      </c>
      <c r="N54">
        <v>11</v>
      </c>
      <c r="O54" t="s">
        <v>416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>
        <v>0</v>
      </c>
      <c r="W54" t="s">
        <v>48</v>
      </c>
      <c r="X54" t="s">
        <v>48</v>
      </c>
      <c r="Y54">
        <v>0</v>
      </c>
      <c r="Z54">
        <v>48</v>
      </c>
      <c r="AA54">
        <v>0</v>
      </c>
      <c r="AB54">
        <v>-1</v>
      </c>
      <c r="AC54">
        <v>-1</v>
      </c>
      <c r="AD54">
        <v>1</v>
      </c>
      <c r="AE54">
        <v>0</v>
      </c>
      <c r="AF54">
        <v>-1</v>
      </c>
      <c r="AG54">
        <v>0</v>
      </c>
      <c r="AH54">
        <v>0.217</v>
      </c>
      <c r="AI54">
        <v>3.0009999999999999</v>
      </c>
      <c r="AJ54">
        <v>169.101</v>
      </c>
      <c r="AK54">
        <v>177.12700000000001</v>
      </c>
    </row>
    <row r="55" spans="1:43" x14ac:dyDescent="0.35">
      <c r="A55">
        <v>202</v>
      </c>
      <c r="B55">
        <v>202</v>
      </c>
      <c r="C55" t="s">
        <v>38</v>
      </c>
      <c r="D55">
        <v>1</v>
      </c>
      <c r="E55" t="s">
        <v>550</v>
      </c>
      <c r="F55">
        <v>2</v>
      </c>
      <c r="G55">
        <v>2</v>
      </c>
      <c r="H55">
        <v>1</v>
      </c>
      <c r="I55">
        <v>54</v>
      </c>
      <c r="J55">
        <v>0</v>
      </c>
      <c r="K55">
        <v>1</v>
      </c>
      <c r="L55" t="s">
        <v>48</v>
      </c>
      <c r="M55" t="s">
        <v>435</v>
      </c>
      <c r="N55">
        <v>10</v>
      </c>
      <c r="O55" t="s">
        <v>413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412</v>
      </c>
      <c r="V55">
        <v>0</v>
      </c>
      <c r="W55" t="s">
        <v>48</v>
      </c>
      <c r="X55" t="s">
        <v>48</v>
      </c>
      <c r="Y55">
        <v>0</v>
      </c>
      <c r="Z55">
        <v>48</v>
      </c>
      <c r="AA55">
        <v>0</v>
      </c>
      <c r="AB55">
        <v>1</v>
      </c>
      <c r="AC55">
        <v>-1</v>
      </c>
      <c r="AD55">
        <v>2</v>
      </c>
      <c r="AE55">
        <v>0</v>
      </c>
      <c r="AF55">
        <v>-1</v>
      </c>
      <c r="AG55">
        <v>0</v>
      </c>
      <c r="AH55">
        <v>0.22600000000000001</v>
      </c>
      <c r="AI55">
        <v>3.0009999999999999</v>
      </c>
      <c r="AJ55">
        <v>172.102</v>
      </c>
      <c r="AK55">
        <v>180.12799999999999</v>
      </c>
    </row>
    <row r="56" spans="1:43" x14ac:dyDescent="0.35">
      <c r="A56">
        <v>202</v>
      </c>
      <c r="B56">
        <v>202</v>
      </c>
      <c r="C56" t="s">
        <v>38</v>
      </c>
      <c r="D56">
        <v>1</v>
      </c>
      <c r="E56" t="s">
        <v>550</v>
      </c>
      <c r="F56">
        <v>2</v>
      </c>
      <c r="G56">
        <v>2</v>
      </c>
      <c r="H56">
        <v>1</v>
      </c>
      <c r="I56">
        <v>55</v>
      </c>
      <c r="J56">
        <v>0</v>
      </c>
      <c r="K56">
        <v>1</v>
      </c>
      <c r="L56" t="s">
        <v>48</v>
      </c>
      <c r="M56" t="s">
        <v>48</v>
      </c>
      <c r="N56">
        <v>11</v>
      </c>
      <c r="O56" t="s">
        <v>416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>
        <v>0</v>
      </c>
      <c r="W56" t="s">
        <v>48</v>
      </c>
      <c r="X56" t="s">
        <v>48</v>
      </c>
      <c r="Y56">
        <v>0</v>
      </c>
      <c r="Z56">
        <v>48</v>
      </c>
      <c r="AA56">
        <v>0</v>
      </c>
      <c r="AB56">
        <v>-1</v>
      </c>
      <c r="AC56">
        <v>-1</v>
      </c>
      <c r="AD56">
        <v>1</v>
      </c>
      <c r="AE56">
        <v>0</v>
      </c>
      <c r="AF56">
        <v>-1</v>
      </c>
      <c r="AG56">
        <v>0</v>
      </c>
      <c r="AH56">
        <v>0.217</v>
      </c>
      <c r="AI56">
        <v>3.0009999999999999</v>
      </c>
      <c r="AJ56">
        <v>175.10300000000001</v>
      </c>
      <c r="AK56">
        <v>183.12899999999999</v>
      </c>
    </row>
    <row r="57" spans="1:43" x14ac:dyDescent="0.35">
      <c r="A57">
        <v>202</v>
      </c>
      <c r="B57">
        <v>202</v>
      </c>
      <c r="C57" t="s">
        <v>38</v>
      </c>
      <c r="D57">
        <v>1</v>
      </c>
      <c r="E57" t="s">
        <v>550</v>
      </c>
      <c r="F57">
        <v>2</v>
      </c>
      <c r="G57">
        <v>2</v>
      </c>
      <c r="H57">
        <v>1</v>
      </c>
      <c r="I57">
        <v>56</v>
      </c>
      <c r="J57">
        <v>71</v>
      </c>
      <c r="K57">
        <v>2</v>
      </c>
      <c r="L57" t="s">
        <v>234</v>
      </c>
      <c r="M57" t="s">
        <v>481</v>
      </c>
      <c r="N57">
        <v>7</v>
      </c>
      <c r="O57" t="s">
        <v>424</v>
      </c>
      <c r="P57" t="s">
        <v>202</v>
      </c>
      <c r="Q57" t="s">
        <v>235</v>
      </c>
      <c r="R57" t="s">
        <v>202</v>
      </c>
      <c r="S57" t="s">
        <v>46</v>
      </c>
      <c r="T57" t="s">
        <v>236</v>
      </c>
      <c r="U57" t="s">
        <v>236</v>
      </c>
      <c r="V57">
        <v>3</v>
      </c>
      <c r="W57" t="s">
        <v>235</v>
      </c>
      <c r="X57" t="s">
        <v>46</v>
      </c>
      <c r="Y57">
        <v>0</v>
      </c>
      <c r="Z57">
        <v>48</v>
      </c>
      <c r="AA57">
        <v>0</v>
      </c>
      <c r="AB57">
        <v>1</v>
      </c>
      <c r="AC57">
        <v>-1</v>
      </c>
      <c r="AD57">
        <v>2</v>
      </c>
      <c r="AE57">
        <v>0</v>
      </c>
      <c r="AF57">
        <v>-1</v>
      </c>
      <c r="AG57">
        <v>0</v>
      </c>
      <c r="AH57">
        <v>0.224</v>
      </c>
      <c r="AI57">
        <v>3.0009999999999999</v>
      </c>
      <c r="AJ57">
        <v>178.10300000000001</v>
      </c>
      <c r="AK57">
        <v>186.13</v>
      </c>
    </row>
    <row r="58" spans="1:43" x14ac:dyDescent="0.35">
      <c r="A58">
        <v>202</v>
      </c>
      <c r="B58">
        <v>202</v>
      </c>
      <c r="C58" t="s">
        <v>38</v>
      </c>
      <c r="D58">
        <v>1</v>
      </c>
      <c r="E58" t="s">
        <v>550</v>
      </c>
      <c r="F58">
        <v>2</v>
      </c>
      <c r="G58">
        <v>2</v>
      </c>
      <c r="H58">
        <v>1</v>
      </c>
      <c r="I58">
        <v>57</v>
      </c>
      <c r="J58">
        <v>38</v>
      </c>
      <c r="K58">
        <v>2</v>
      </c>
      <c r="L58" t="s">
        <v>65</v>
      </c>
      <c r="M58" t="s">
        <v>482</v>
      </c>
      <c r="N58">
        <v>3</v>
      </c>
      <c r="O58" t="s">
        <v>450</v>
      </c>
      <c r="P58" t="s">
        <v>66</v>
      </c>
      <c r="Q58" t="s">
        <v>67</v>
      </c>
      <c r="R58" t="s">
        <v>62</v>
      </c>
      <c r="S58" t="s">
        <v>63</v>
      </c>
      <c r="T58" t="s">
        <v>68</v>
      </c>
      <c r="U58" t="s">
        <v>120</v>
      </c>
      <c r="V58">
        <v>1</v>
      </c>
      <c r="W58" t="s">
        <v>67</v>
      </c>
      <c r="X58" t="s">
        <v>81</v>
      </c>
      <c r="Y58">
        <v>0</v>
      </c>
      <c r="Z58">
        <v>48</v>
      </c>
      <c r="AA58">
        <v>0</v>
      </c>
      <c r="AB58">
        <v>2</v>
      </c>
      <c r="AC58">
        <v>-1</v>
      </c>
      <c r="AD58">
        <v>2</v>
      </c>
      <c r="AE58">
        <v>0</v>
      </c>
      <c r="AF58">
        <v>-1</v>
      </c>
      <c r="AG58">
        <v>0</v>
      </c>
      <c r="AH58">
        <v>0.224</v>
      </c>
      <c r="AI58">
        <v>3.0009999999999999</v>
      </c>
      <c r="AJ58">
        <v>181.10400000000001</v>
      </c>
      <c r="AK58">
        <v>189.131</v>
      </c>
    </row>
    <row r="59" spans="1:43" x14ac:dyDescent="0.35">
      <c r="A59">
        <v>202</v>
      </c>
      <c r="B59">
        <v>202</v>
      </c>
      <c r="C59" t="s">
        <v>38</v>
      </c>
      <c r="D59">
        <v>1</v>
      </c>
      <c r="E59" t="s">
        <v>550</v>
      </c>
      <c r="F59">
        <v>2</v>
      </c>
      <c r="G59">
        <v>2</v>
      </c>
      <c r="H59">
        <v>1</v>
      </c>
      <c r="I59">
        <v>58</v>
      </c>
      <c r="J59">
        <v>0</v>
      </c>
      <c r="K59">
        <v>1</v>
      </c>
      <c r="L59" t="s">
        <v>48</v>
      </c>
      <c r="M59" t="s">
        <v>414</v>
      </c>
      <c r="N59">
        <v>10</v>
      </c>
      <c r="O59" t="s">
        <v>413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412</v>
      </c>
      <c r="V59">
        <v>0</v>
      </c>
      <c r="W59" t="s">
        <v>48</v>
      </c>
      <c r="X59" t="s">
        <v>48</v>
      </c>
      <c r="Y59">
        <v>0</v>
      </c>
      <c r="Z59">
        <v>48</v>
      </c>
      <c r="AA59">
        <v>0</v>
      </c>
      <c r="AB59">
        <v>1</v>
      </c>
      <c r="AC59">
        <v>-1</v>
      </c>
      <c r="AD59">
        <v>2</v>
      </c>
      <c r="AE59">
        <v>0</v>
      </c>
      <c r="AF59">
        <v>-1</v>
      </c>
      <c r="AG59">
        <v>0</v>
      </c>
      <c r="AH59">
        <v>0.23300000000000001</v>
      </c>
      <c r="AI59">
        <v>3.0009999999999999</v>
      </c>
      <c r="AJ59">
        <v>184.10499999999999</v>
      </c>
      <c r="AK59">
        <v>192.13200000000001</v>
      </c>
    </row>
    <row r="60" spans="1:43" x14ac:dyDescent="0.35">
      <c r="A60">
        <v>202</v>
      </c>
      <c r="B60">
        <v>202</v>
      </c>
      <c r="C60" t="s">
        <v>38</v>
      </c>
      <c r="D60">
        <v>1</v>
      </c>
      <c r="E60" t="s">
        <v>550</v>
      </c>
      <c r="F60">
        <v>2</v>
      </c>
      <c r="G60">
        <v>2</v>
      </c>
      <c r="H60">
        <v>1</v>
      </c>
      <c r="I60">
        <v>59</v>
      </c>
      <c r="J60">
        <v>48</v>
      </c>
      <c r="K60">
        <v>2</v>
      </c>
      <c r="L60" t="s">
        <v>49</v>
      </c>
      <c r="M60" t="s">
        <v>496</v>
      </c>
      <c r="N60">
        <v>1</v>
      </c>
      <c r="O60" t="s">
        <v>420</v>
      </c>
      <c r="P60" t="s">
        <v>50</v>
      </c>
      <c r="Q60" t="s">
        <v>51</v>
      </c>
      <c r="R60" t="s">
        <v>52</v>
      </c>
      <c r="S60" t="s">
        <v>53</v>
      </c>
      <c r="T60" t="s">
        <v>54</v>
      </c>
      <c r="U60" t="s">
        <v>54</v>
      </c>
      <c r="V60">
        <v>3</v>
      </c>
      <c r="W60" t="s">
        <v>51</v>
      </c>
      <c r="X60" t="s">
        <v>53</v>
      </c>
      <c r="Y60">
        <v>0</v>
      </c>
      <c r="Z60">
        <v>48</v>
      </c>
      <c r="AA60">
        <v>0</v>
      </c>
      <c r="AB60">
        <v>1</v>
      </c>
      <c r="AC60">
        <v>-1</v>
      </c>
      <c r="AD60">
        <v>2</v>
      </c>
      <c r="AE60">
        <v>0</v>
      </c>
      <c r="AF60">
        <v>-1</v>
      </c>
      <c r="AG60">
        <v>0</v>
      </c>
      <c r="AH60">
        <v>0.222</v>
      </c>
      <c r="AI60">
        <v>3.0009999999999999</v>
      </c>
      <c r="AJ60">
        <v>187.10599999999999</v>
      </c>
      <c r="AK60">
        <v>195.13300000000001</v>
      </c>
    </row>
    <row r="61" spans="1:43" x14ac:dyDescent="0.35">
      <c r="A61">
        <v>202</v>
      </c>
      <c r="B61">
        <v>202</v>
      </c>
      <c r="C61" t="s">
        <v>38</v>
      </c>
      <c r="D61">
        <v>1</v>
      </c>
      <c r="E61" t="s">
        <v>550</v>
      </c>
      <c r="F61">
        <v>2</v>
      </c>
      <c r="G61">
        <v>2</v>
      </c>
      <c r="H61">
        <v>1</v>
      </c>
      <c r="I61">
        <v>60</v>
      </c>
      <c r="J61">
        <v>0</v>
      </c>
      <c r="K61">
        <v>1</v>
      </c>
      <c r="L61" t="s">
        <v>48</v>
      </c>
      <c r="M61" t="s">
        <v>459</v>
      </c>
      <c r="N61">
        <v>10</v>
      </c>
      <c r="O61" t="s">
        <v>413</v>
      </c>
      <c r="P61" t="s">
        <v>48</v>
      </c>
      <c r="Q61" t="s">
        <v>48</v>
      </c>
      <c r="R61" t="s">
        <v>48</v>
      </c>
      <c r="S61" t="s">
        <v>48</v>
      </c>
      <c r="T61" t="s">
        <v>48</v>
      </c>
      <c r="U61" t="s">
        <v>412</v>
      </c>
      <c r="V61">
        <v>0</v>
      </c>
      <c r="W61" t="s">
        <v>48</v>
      </c>
      <c r="X61" t="s">
        <v>48</v>
      </c>
      <c r="Y61">
        <v>0</v>
      </c>
      <c r="Z61">
        <v>48</v>
      </c>
      <c r="AA61">
        <v>0</v>
      </c>
      <c r="AB61">
        <v>1</v>
      </c>
      <c r="AC61">
        <v>-1</v>
      </c>
      <c r="AD61">
        <v>2</v>
      </c>
      <c r="AE61">
        <v>0</v>
      </c>
      <c r="AF61">
        <v>-1</v>
      </c>
      <c r="AG61">
        <v>0</v>
      </c>
      <c r="AH61">
        <v>0.221</v>
      </c>
      <c r="AI61">
        <v>3.0009999999999999</v>
      </c>
      <c r="AJ61">
        <v>190.107</v>
      </c>
      <c r="AK61">
        <v>198.13399999999999</v>
      </c>
    </row>
    <row r="62" spans="1:43" x14ac:dyDescent="0.35">
      <c r="A62">
        <v>202</v>
      </c>
      <c r="B62">
        <v>202</v>
      </c>
      <c r="C62" t="s">
        <v>38</v>
      </c>
      <c r="D62">
        <v>1</v>
      </c>
      <c r="E62" t="s">
        <v>550</v>
      </c>
      <c r="F62">
        <v>2</v>
      </c>
      <c r="G62">
        <v>2</v>
      </c>
      <c r="H62">
        <v>1</v>
      </c>
      <c r="I62">
        <v>61</v>
      </c>
      <c r="J62">
        <v>0</v>
      </c>
      <c r="K62">
        <v>1</v>
      </c>
      <c r="L62" t="s">
        <v>48</v>
      </c>
      <c r="M62" t="s">
        <v>414</v>
      </c>
      <c r="N62">
        <v>10</v>
      </c>
      <c r="O62" t="s">
        <v>413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412</v>
      </c>
      <c r="V62">
        <v>0</v>
      </c>
      <c r="W62" t="s">
        <v>48</v>
      </c>
      <c r="X62" t="s">
        <v>48</v>
      </c>
      <c r="Y62">
        <v>0</v>
      </c>
      <c r="Z62">
        <v>48</v>
      </c>
      <c r="AA62">
        <v>0</v>
      </c>
      <c r="AB62">
        <v>1</v>
      </c>
      <c r="AC62">
        <v>-1</v>
      </c>
      <c r="AD62">
        <v>2</v>
      </c>
      <c r="AE62">
        <v>0</v>
      </c>
      <c r="AF62">
        <v>-1</v>
      </c>
      <c r="AG62">
        <v>0</v>
      </c>
      <c r="AH62">
        <v>0.219</v>
      </c>
      <c r="AI62">
        <v>3.0009999999999999</v>
      </c>
      <c r="AJ62">
        <v>193.108</v>
      </c>
      <c r="AK62">
        <v>201.13499999999999</v>
      </c>
    </row>
    <row r="63" spans="1:43" x14ac:dyDescent="0.35">
      <c r="A63">
        <v>202</v>
      </c>
      <c r="B63">
        <v>202</v>
      </c>
      <c r="C63" t="s">
        <v>38</v>
      </c>
      <c r="D63">
        <v>1</v>
      </c>
      <c r="E63" t="s">
        <v>550</v>
      </c>
      <c r="F63">
        <v>2</v>
      </c>
      <c r="G63">
        <v>2</v>
      </c>
      <c r="H63">
        <v>1</v>
      </c>
      <c r="I63">
        <v>62</v>
      </c>
      <c r="J63">
        <v>10</v>
      </c>
      <c r="K63">
        <v>1</v>
      </c>
      <c r="L63" t="s">
        <v>107</v>
      </c>
      <c r="M63" t="s">
        <v>503</v>
      </c>
      <c r="N63">
        <v>1</v>
      </c>
      <c r="O63" t="s">
        <v>420</v>
      </c>
      <c r="P63" t="s">
        <v>56</v>
      </c>
      <c r="Q63" t="s">
        <v>57</v>
      </c>
      <c r="R63" t="s">
        <v>62</v>
      </c>
      <c r="S63" t="s">
        <v>63</v>
      </c>
      <c r="T63" t="s">
        <v>108</v>
      </c>
      <c r="U63" t="s">
        <v>108</v>
      </c>
      <c r="V63">
        <v>3</v>
      </c>
      <c r="W63" t="s">
        <v>57</v>
      </c>
      <c r="X63" t="s">
        <v>63</v>
      </c>
      <c r="Y63">
        <v>0</v>
      </c>
      <c r="Z63">
        <v>48</v>
      </c>
      <c r="AA63">
        <v>0</v>
      </c>
      <c r="AB63">
        <v>1</v>
      </c>
      <c r="AC63">
        <v>-1</v>
      </c>
      <c r="AD63">
        <v>2</v>
      </c>
      <c r="AE63">
        <v>0</v>
      </c>
      <c r="AF63">
        <v>-1</v>
      </c>
      <c r="AG63">
        <v>0</v>
      </c>
      <c r="AH63">
        <v>0.22800000000000001</v>
      </c>
      <c r="AI63">
        <v>3.0009999999999999</v>
      </c>
      <c r="AJ63">
        <v>196.10900000000001</v>
      </c>
      <c r="AK63">
        <v>204.136</v>
      </c>
    </row>
    <row r="64" spans="1:43" x14ac:dyDescent="0.35">
      <c r="A64">
        <v>202</v>
      </c>
      <c r="B64">
        <v>202</v>
      </c>
      <c r="C64" t="s">
        <v>38</v>
      </c>
      <c r="D64">
        <v>1</v>
      </c>
      <c r="E64" t="s">
        <v>550</v>
      </c>
      <c r="F64">
        <v>2</v>
      </c>
      <c r="G64">
        <v>2</v>
      </c>
      <c r="H64">
        <v>1</v>
      </c>
      <c r="I64">
        <v>63</v>
      </c>
      <c r="J64">
        <v>34</v>
      </c>
      <c r="K64">
        <v>1</v>
      </c>
      <c r="L64" t="s">
        <v>208</v>
      </c>
      <c r="M64" t="s">
        <v>509</v>
      </c>
      <c r="N64">
        <v>8</v>
      </c>
      <c r="O64" t="s">
        <v>426</v>
      </c>
      <c r="P64" t="s">
        <v>202</v>
      </c>
      <c r="Q64" t="s">
        <v>209</v>
      </c>
      <c r="R64" t="s">
        <v>202</v>
      </c>
      <c r="S64" t="s">
        <v>63</v>
      </c>
      <c r="T64" t="s">
        <v>210</v>
      </c>
      <c r="U64" t="s">
        <v>210</v>
      </c>
      <c r="V64">
        <v>3</v>
      </c>
      <c r="W64" t="s">
        <v>209</v>
      </c>
      <c r="X64" t="s">
        <v>63</v>
      </c>
      <c r="Y64">
        <v>0</v>
      </c>
      <c r="Z64">
        <v>48</v>
      </c>
      <c r="AA64">
        <v>1</v>
      </c>
      <c r="AB64">
        <v>1</v>
      </c>
      <c r="AC64">
        <v>-1</v>
      </c>
      <c r="AD64">
        <v>2</v>
      </c>
      <c r="AE64">
        <v>0</v>
      </c>
      <c r="AF64">
        <v>-1</v>
      </c>
      <c r="AG64">
        <v>0</v>
      </c>
      <c r="AH64">
        <v>0.217</v>
      </c>
      <c r="AI64">
        <v>4.0010000000000003</v>
      </c>
      <c r="AJ64">
        <v>200.11</v>
      </c>
      <c r="AK64">
        <v>208.137</v>
      </c>
    </row>
    <row r="65" spans="1:37" x14ac:dyDescent="0.35">
      <c r="A65">
        <v>202</v>
      </c>
      <c r="B65">
        <v>202</v>
      </c>
      <c r="C65" t="s">
        <v>38</v>
      </c>
      <c r="D65">
        <v>1</v>
      </c>
      <c r="E65" t="s">
        <v>550</v>
      </c>
      <c r="F65">
        <v>2</v>
      </c>
      <c r="G65">
        <v>2</v>
      </c>
      <c r="H65">
        <v>1</v>
      </c>
      <c r="I65">
        <v>64</v>
      </c>
      <c r="J65">
        <v>22</v>
      </c>
      <c r="K65">
        <v>1</v>
      </c>
      <c r="L65" t="s">
        <v>146</v>
      </c>
      <c r="M65" t="s">
        <v>490</v>
      </c>
      <c r="N65">
        <v>6</v>
      </c>
      <c r="O65" t="s">
        <v>417</v>
      </c>
      <c r="P65" t="s">
        <v>125</v>
      </c>
      <c r="Q65" t="s">
        <v>126</v>
      </c>
      <c r="R65" t="s">
        <v>147</v>
      </c>
      <c r="S65" t="s">
        <v>63</v>
      </c>
      <c r="T65" t="s">
        <v>148</v>
      </c>
      <c r="U65" t="s">
        <v>128</v>
      </c>
      <c r="V65">
        <v>1</v>
      </c>
      <c r="W65" t="s">
        <v>126</v>
      </c>
      <c r="X65" t="s">
        <v>46</v>
      </c>
      <c r="Y65">
        <v>0</v>
      </c>
      <c r="Z65">
        <v>48</v>
      </c>
      <c r="AA65">
        <v>0</v>
      </c>
      <c r="AB65">
        <v>2</v>
      </c>
      <c r="AC65">
        <v>-1</v>
      </c>
      <c r="AD65">
        <v>2</v>
      </c>
      <c r="AE65">
        <v>0</v>
      </c>
      <c r="AF65">
        <v>-1</v>
      </c>
      <c r="AG65">
        <v>0</v>
      </c>
      <c r="AH65">
        <v>0.22700000000000001</v>
      </c>
      <c r="AI65">
        <v>3.0009999999999999</v>
      </c>
      <c r="AJ65">
        <v>203.11099999999999</v>
      </c>
      <c r="AK65">
        <v>211.13800000000001</v>
      </c>
    </row>
    <row r="66" spans="1:37" x14ac:dyDescent="0.35">
      <c r="A66">
        <v>202</v>
      </c>
      <c r="B66">
        <v>202</v>
      </c>
      <c r="C66" t="s">
        <v>38</v>
      </c>
      <c r="D66">
        <v>1</v>
      </c>
      <c r="E66" t="s">
        <v>550</v>
      </c>
      <c r="F66">
        <v>2</v>
      </c>
      <c r="G66">
        <v>2</v>
      </c>
      <c r="H66">
        <v>1</v>
      </c>
      <c r="I66">
        <v>65</v>
      </c>
      <c r="J66">
        <v>31</v>
      </c>
      <c r="K66">
        <v>1</v>
      </c>
      <c r="L66" t="s">
        <v>248</v>
      </c>
      <c r="M66" t="s">
        <v>531</v>
      </c>
      <c r="N66">
        <v>7</v>
      </c>
      <c r="O66" t="s">
        <v>424</v>
      </c>
      <c r="P66" t="s">
        <v>202</v>
      </c>
      <c r="Q66" t="s">
        <v>212</v>
      </c>
      <c r="R66" t="s">
        <v>202</v>
      </c>
      <c r="S66" t="s">
        <v>46</v>
      </c>
      <c r="T66" t="s">
        <v>249</v>
      </c>
      <c r="U66" t="s">
        <v>249</v>
      </c>
      <c r="V66">
        <v>3</v>
      </c>
      <c r="W66" t="s">
        <v>212</v>
      </c>
      <c r="X66" t="s">
        <v>46</v>
      </c>
      <c r="Y66">
        <v>0</v>
      </c>
      <c r="Z66">
        <v>48</v>
      </c>
      <c r="AA66">
        <v>0</v>
      </c>
      <c r="AB66">
        <v>1</v>
      </c>
      <c r="AC66">
        <v>-1</v>
      </c>
      <c r="AD66">
        <v>2</v>
      </c>
      <c r="AE66">
        <v>0</v>
      </c>
      <c r="AF66">
        <v>-1</v>
      </c>
      <c r="AG66">
        <v>0</v>
      </c>
      <c r="AH66">
        <v>0.23499999999999999</v>
      </c>
      <c r="AI66">
        <v>3.0009999999999999</v>
      </c>
      <c r="AJ66">
        <v>206.11199999999999</v>
      </c>
      <c r="AK66">
        <v>214.13800000000001</v>
      </c>
    </row>
    <row r="67" spans="1:37" x14ac:dyDescent="0.35">
      <c r="A67">
        <v>202</v>
      </c>
      <c r="B67">
        <v>202</v>
      </c>
      <c r="C67" t="s">
        <v>38</v>
      </c>
      <c r="D67">
        <v>1</v>
      </c>
      <c r="E67" t="s">
        <v>550</v>
      </c>
      <c r="F67">
        <v>2</v>
      </c>
      <c r="G67">
        <v>2</v>
      </c>
      <c r="H67">
        <v>1</v>
      </c>
      <c r="I67">
        <v>66</v>
      </c>
      <c r="J67">
        <v>32</v>
      </c>
      <c r="K67">
        <v>1</v>
      </c>
      <c r="L67" t="s">
        <v>211</v>
      </c>
      <c r="M67" t="s">
        <v>493</v>
      </c>
      <c r="N67">
        <v>9</v>
      </c>
      <c r="O67" t="s">
        <v>446</v>
      </c>
      <c r="P67" t="s">
        <v>202</v>
      </c>
      <c r="Q67" t="s">
        <v>212</v>
      </c>
      <c r="R67" t="s">
        <v>202</v>
      </c>
      <c r="S67" t="s">
        <v>53</v>
      </c>
      <c r="T67" t="s">
        <v>213</v>
      </c>
      <c r="U67" t="s">
        <v>219</v>
      </c>
      <c r="V67">
        <v>2</v>
      </c>
      <c r="W67" t="s">
        <v>218</v>
      </c>
      <c r="X67" t="s">
        <v>53</v>
      </c>
      <c r="Y67">
        <v>0</v>
      </c>
      <c r="Z67">
        <v>48</v>
      </c>
      <c r="AA67">
        <v>0</v>
      </c>
      <c r="AB67">
        <v>2</v>
      </c>
      <c r="AC67">
        <v>-1</v>
      </c>
      <c r="AD67">
        <v>2</v>
      </c>
      <c r="AE67">
        <v>0</v>
      </c>
      <c r="AF67">
        <v>-1</v>
      </c>
      <c r="AG67">
        <v>0</v>
      </c>
      <c r="AH67">
        <v>0.23499999999999999</v>
      </c>
      <c r="AI67">
        <v>3.0009999999999999</v>
      </c>
      <c r="AJ67">
        <v>209.113</v>
      </c>
      <c r="AK67">
        <v>217.13900000000001</v>
      </c>
    </row>
    <row r="68" spans="1:37" x14ac:dyDescent="0.35">
      <c r="A68">
        <v>202</v>
      </c>
      <c r="B68">
        <v>202</v>
      </c>
      <c r="C68" t="s">
        <v>38</v>
      </c>
      <c r="D68">
        <v>1</v>
      </c>
      <c r="E68" t="s">
        <v>550</v>
      </c>
      <c r="F68">
        <v>2</v>
      </c>
      <c r="G68">
        <v>2</v>
      </c>
      <c r="H68">
        <v>1</v>
      </c>
      <c r="I68">
        <v>67</v>
      </c>
      <c r="J68">
        <v>67</v>
      </c>
      <c r="K68">
        <v>2</v>
      </c>
      <c r="L68" t="s">
        <v>226</v>
      </c>
      <c r="M68" t="s">
        <v>480</v>
      </c>
      <c r="N68">
        <v>8</v>
      </c>
      <c r="O68" t="s">
        <v>426</v>
      </c>
      <c r="P68" t="s">
        <v>202</v>
      </c>
      <c r="Q68" t="s">
        <v>227</v>
      </c>
      <c r="R68" t="s">
        <v>202</v>
      </c>
      <c r="S68" t="s">
        <v>81</v>
      </c>
      <c r="T68" t="s">
        <v>228</v>
      </c>
      <c r="U68" t="s">
        <v>228</v>
      </c>
      <c r="V68">
        <v>3</v>
      </c>
      <c r="W68" t="s">
        <v>227</v>
      </c>
      <c r="X68" t="s">
        <v>81</v>
      </c>
      <c r="Y68">
        <v>0</v>
      </c>
      <c r="Z68">
        <v>48</v>
      </c>
      <c r="AA68">
        <v>1</v>
      </c>
      <c r="AB68">
        <v>1</v>
      </c>
      <c r="AC68">
        <v>-1</v>
      </c>
      <c r="AD68">
        <v>2</v>
      </c>
      <c r="AE68">
        <v>0</v>
      </c>
      <c r="AF68">
        <v>-1</v>
      </c>
      <c r="AG68">
        <v>0</v>
      </c>
      <c r="AH68">
        <v>0.23400000000000001</v>
      </c>
      <c r="AI68">
        <v>4.0010000000000003</v>
      </c>
      <c r="AJ68">
        <v>213.114</v>
      </c>
      <c r="AK68">
        <v>221.14099999999999</v>
      </c>
    </row>
    <row r="69" spans="1:37" x14ac:dyDescent="0.35">
      <c r="A69">
        <v>202</v>
      </c>
      <c r="B69">
        <v>202</v>
      </c>
      <c r="C69" t="s">
        <v>38</v>
      </c>
      <c r="D69">
        <v>1</v>
      </c>
      <c r="E69" t="s">
        <v>550</v>
      </c>
      <c r="F69">
        <v>2</v>
      </c>
      <c r="G69">
        <v>2</v>
      </c>
      <c r="H69">
        <v>1</v>
      </c>
      <c r="I69">
        <v>68</v>
      </c>
      <c r="J69">
        <v>0</v>
      </c>
      <c r="K69">
        <v>1</v>
      </c>
      <c r="L69" t="s">
        <v>48</v>
      </c>
      <c r="M69" t="s">
        <v>423</v>
      </c>
      <c r="N69">
        <v>10</v>
      </c>
      <c r="O69" t="s">
        <v>413</v>
      </c>
      <c r="P69" t="s">
        <v>48</v>
      </c>
      <c r="Q69" t="s">
        <v>48</v>
      </c>
      <c r="R69" t="s">
        <v>48</v>
      </c>
      <c r="S69" t="s">
        <v>48</v>
      </c>
      <c r="T69" t="s">
        <v>48</v>
      </c>
      <c r="U69" t="s">
        <v>412</v>
      </c>
      <c r="V69">
        <v>0</v>
      </c>
      <c r="W69" t="s">
        <v>48</v>
      </c>
      <c r="X69" t="s">
        <v>48</v>
      </c>
      <c r="Y69">
        <v>0</v>
      </c>
      <c r="Z69">
        <v>48</v>
      </c>
      <c r="AA69">
        <v>0</v>
      </c>
      <c r="AB69">
        <v>1</v>
      </c>
      <c r="AC69">
        <v>-1</v>
      </c>
      <c r="AD69">
        <v>2</v>
      </c>
      <c r="AE69">
        <v>0</v>
      </c>
      <c r="AF69">
        <v>-1</v>
      </c>
      <c r="AG69">
        <v>0</v>
      </c>
      <c r="AH69">
        <v>0.223</v>
      </c>
      <c r="AI69">
        <v>3.0009999999999999</v>
      </c>
      <c r="AJ69">
        <v>216.11500000000001</v>
      </c>
      <c r="AK69">
        <v>224.14099999999999</v>
      </c>
    </row>
    <row r="70" spans="1:37" x14ac:dyDescent="0.35">
      <c r="A70">
        <v>202</v>
      </c>
      <c r="B70">
        <v>202</v>
      </c>
      <c r="C70" t="s">
        <v>38</v>
      </c>
      <c r="D70">
        <v>1</v>
      </c>
      <c r="E70" t="s">
        <v>550</v>
      </c>
      <c r="F70">
        <v>2</v>
      </c>
      <c r="G70">
        <v>2</v>
      </c>
      <c r="H70">
        <v>1</v>
      </c>
      <c r="I70">
        <v>69</v>
      </c>
      <c r="J70">
        <v>0</v>
      </c>
      <c r="K70">
        <v>1</v>
      </c>
      <c r="L70" t="s">
        <v>48</v>
      </c>
      <c r="M70" t="s">
        <v>48</v>
      </c>
      <c r="N70">
        <v>11</v>
      </c>
      <c r="O70" t="s">
        <v>416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>
        <v>0</v>
      </c>
      <c r="W70" t="s">
        <v>48</v>
      </c>
      <c r="X70" t="s">
        <v>48</v>
      </c>
      <c r="Y70">
        <v>0</v>
      </c>
      <c r="Z70">
        <v>48</v>
      </c>
      <c r="AA70">
        <v>1</v>
      </c>
      <c r="AB70">
        <v>-1</v>
      </c>
      <c r="AC70">
        <v>-2</v>
      </c>
      <c r="AD70">
        <v>2</v>
      </c>
      <c r="AE70">
        <v>1</v>
      </c>
      <c r="AF70">
        <v>-2</v>
      </c>
      <c r="AG70">
        <v>0</v>
      </c>
      <c r="AH70">
        <v>0.217</v>
      </c>
      <c r="AI70">
        <v>-2662674.13</v>
      </c>
      <c r="AJ70">
        <v>-2662458.0150000001</v>
      </c>
      <c r="AK70">
        <v>-2662449.9879999999</v>
      </c>
    </row>
    <row r="71" spans="1:37" x14ac:dyDescent="0.35">
      <c r="A71">
        <v>202</v>
      </c>
      <c r="B71">
        <v>202</v>
      </c>
      <c r="C71" t="s">
        <v>38</v>
      </c>
      <c r="D71">
        <v>1</v>
      </c>
      <c r="E71" t="s">
        <v>549</v>
      </c>
      <c r="F71">
        <v>2</v>
      </c>
      <c r="G71">
        <v>3</v>
      </c>
      <c r="H71">
        <v>1</v>
      </c>
      <c r="I71">
        <v>1</v>
      </c>
      <c r="J71">
        <v>0</v>
      </c>
      <c r="K71">
        <v>1</v>
      </c>
      <c r="L71" t="s">
        <v>48</v>
      </c>
      <c r="M71" t="s">
        <v>48</v>
      </c>
      <c r="N71">
        <v>11</v>
      </c>
      <c r="O71" t="s">
        <v>416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>
        <v>0</v>
      </c>
      <c r="W71" t="s">
        <v>48</v>
      </c>
      <c r="X71" t="s">
        <v>48</v>
      </c>
      <c r="Y71">
        <v>0</v>
      </c>
      <c r="Z71">
        <v>48</v>
      </c>
      <c r="AA71">
        <v>0</v>
      </c>
      <c r="AB71">
        <v>-1</v>
      </c>
      <c r="AC71">
        <v>-1</v>
      </c>
      <c r="AD71">
        <v>1</v>
      </c>
      <c r="AE71">
        <v>0</v>
      </c>
      <c r="AF71">
        <v>-1</v>
      </c>
      <c r="AG71">
        <v>0</v>
      </c>
      <c r="AH71">
        <v>0.25</v>
      </c>
      <c r="AI71">
        <v>3.0339999999999998</v>
      </c>
      <c r="AJ71">
        <v>3.0339999999999998</v>
      </c>
      <c r="AK71">
        <v>12.051</v>
      </c>
    </row>
    <row r="72" spans="1:37" x14ac:dyDescent="0.35">
      <c r="A72">
        <v>202</v>
      </c>
      <c r="B72">
        <v>202</v>
      </c>
      <c r="C72" t="s">
        <v>38</v>
      </c>
      <c r="D72">
        <v>1</v>
      </c>
      <c r="E72" t="s">
        <v>549</v>
      </c>
      <c r="F72">
        <v>2</v>
      </c>
      <c r="G72">
        <v>3</v>
      </c>
      <c r="H72">
        <v>1</v>
      </c>
      <c r="I72">
        <v>2</v>
      </c>
      <c r="J72">
        <v>0</v>
      </c>
      <c r="K72">
        <v>1</v>
      </c>
      <c r="L72" t="s">
        <v>48</v>
      </c>
      <c r="M72" t="s">
        <v>455</v>
      </c>
      <c r="N72">
        <v>10</v>
      </c>
      <c r="O72" t="s">
        <v>413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412</v>
      </c>
      <c r="V72">
        <v>0</v>
      </c>
      <c r="W72" t="s">
        <v>48</v>
      </c>
      <c r="X72" t="s">
        <v>48</v>
      </c>
      <c r="Y72">
        <v>0</v>
      </c>
      <c r="Z72">
        <v>48</v>
      </c>
      <c r="AA72">
        <v>0</v>
      </c>
      <c r="AB72">
        <v>1</v>
      </c>
      <c r="AC72">
        <v>-1</v>
      </c>
      <c r="AD72">
        <v>2</v>
      </c>
      <c r="AE72">
        <v>0</v>
      </c>
      <c r="AF72">
        <v>-1</v>
      </c>
      <c r="AG72">
        <v>0</v>
      </c>
      <c r="AH72">
        <v>0.373</v>
      </c>
      <c r="AI72">
        <v>3.0339999999999998</v>
      </c>
      <c r="AJ72">
        <v>6.0679999999999996</v>
      </c>
      <c r="AK72">
        <v>15.085000000000001</v>
      </c>
    </row>
    <row r="73" spans="1:37" x14ac:dyDescent="0.35">
      <c r="A73">
        <v>202</v>
      </c>
      <c r="B73">
        <v>202</v>
      </c>
      <c r="C73" t="s">
        <v>38</v>
      </c>
      <c r="D73">
        <v>1</v>
      </c>
      <c r="E73" t="s">
        <v>549</v>
      </c>
      <c r="F73">
        <v>2</v>
      </c>
      <c r="G73">
        <v>3</v>
      </c>
      <c r="H73">
        <v>1</v>
      </c>
      <c r="I73">
        <v>3</v>
      </c>
      <c r="J73">
        <v>18</v>
      </c>
      <c r="K73">
        <v>1</v>
      </c>
      <c r="L73" t="s">
        <v>174</v>
      </c>
      <c r="M73" t="s">
        <v>489</v>
      </c>
      <c r="N73">
        <v>6</v>
      </c>
      <c r="O73" t="s">
        <v>417</v>
      </c>
      <c r="P73" t="s">
        <v>153</v>
      </c>
      <c r="Q73" t="s">
        <v>154</v>
      </c>
      <c r="R73" t="s">
        <v>150</v>
      </c>
      <c r="S73" t="s">
        <v>53</v>
      </c>
      <c r="T73" t="s">
        <v>175</v>
      </c>
      <c r="U73" t="s">
        <v>155</v>
      </c>
      <c r="V73">
        <v>1</v>
      </c>
      <c r="W73" t="s">
        <v>154</v>
      </c>
      <c r="X73" t="s">
        <v>63</v>
      </c>
      <c r="Y73">
        <v>0</v>
      </c>
      <c r="Z73">
        <v>48</v>
      </c>
      <c r="AA73">
        <v>0</v>
      </c>
      <c r="AB73">
        <v>2</v>
      </c>
      <c r="AC73">
        <v>-1</v>
      </c>
      <c r="AD73">
        <v>2</v>
      </c>
      <c r="AE73">
        <v>0</v>
      </c>
      <c r="AF73">
        <v>-1</v>
      </c>
      <c r="AG73">
        <v>0</v>
      </c>
      <c r="AH73">
        <v>0.23899999999999999</v>
      </c>
      <c r="AI73">
        <v>3.0009999999999999</v>
      </c>
      <c r="AJ73">
        <v>9.0690000000000008</v>
      </c>
      <c r="AK73">
        <v>18.085999999999999</v>
      </c>
    </row>
    <row r="74" spans="1:37" x14ac:dyDescent="0.35">
      <c r="A74">
        <v>202</v>
      </c>
      <c r="B74">
        <v>202</v>
      </c>
      <c r="C74" t="s">
        <v>38</v>
      </c>
      <c r="D74">
        <v>1</v>
      </c>
      <c r="E74" t="s">
        <v>549</v>
      </c>
      <c r="F74">
        <v>2</v>
      </c>
      <c r="G74">
        <v>3</v>
      </c>
      <c r="H74">
        <v>1</v>
      </c>
      <c r="I74">
        <v>4</v>
      </c>
      <c r="J74">
        <v>31</v>
      </c>
      <c r="K74">
        <v>1</v>
      </c>
      <c r="L74" t="s">
        <v>248</v>
      </c>
      <c r="M74" t="s">
        <v>531</v>
      </c>
      <c r="N74">
        <v>9</v>
      </c>
      <c r="O74" t="s">
        <v>446</v>
      </c>
      <c r="P74" t="s">
        <v>202</v>
      </c>
      <c r="Q74" t="s">
        <v>212</v>
      </c>
      <c r="R74" t="s">
        <v>202</v>
      </c>
      <c r="S74" t="s">
        <v>46</v>
      </c>
      <c r="T74" t="s">
        <v>249</v>
      </c>
      <c r="U74" t="s">
        <v>225</v>
      </c>
      <c r="V74">
        <v>2</v>
      </c>
      <c r="W74" t="s">
        <v>224</v>
      </c>
      <c r="X74" t="s">
        <v>46</v>
      </c>
      <c r="Y74">
        <v>0</v>
      </c>
      <c r="Z74">
        <v>48</v>
      </c>
      <c r="AA74">
        <v>0</v>
      </c>
      <c r="AB74">
        <v>2</v>
      </c>
      <c r="AC74">
        <v>-1</v>
      </c>
      <c r="AD74">
        <v>2</v>
      </c>
      <c r="AE74">
        <v>0</v>
      </c>
      <c r="AF74">
        <v>-1</v>
      </c>
      <c r="AG74">
        <v>0</v>
      </c>
      <c r="AH74">
        <v>0.23799999999999999</v>
      </c>
      <c r="AI74">
        <v>3.0009999999999999</v>
      </c>
      <c r="AJ74">
        <v>12.07</v>
      </c>
      <c r="AK74">
        <v>21.087</v>
      </c>
    </row>
    <row r="75" spans="1:37" x14ac:dyDescent="0.35">
      <c r="A75">
        <v>202</v>
      </c>
      <c r="B75">
        <v>202</v>
      </c>
      <c r="C75" t="s">
        <v>38</v>
      </c>
      <c r="D75">
        <v>1</v>
      </c>
      <c r="E75" t="s">
        <v>549</v>
      </c>
      <c r="F75">
        <v>2</v>
      </c>
      <c r="G75">
        <v>3</v>
      </c>
      <c r="H75">
        <v>1</v>
      </c>
      <c r="I75">
        <v>5</v>
      </c>
      <c r="J75">
        <v>0</v>
      </c>
      <c r="K75">
        <v>1</v>
      </c>
      <c r="L75" t="s">
        <v>48</v>
      </c>
      <c r="M75" t="s">
        <v>435</v>
      </c>
      <c r="N75">
        <v>10</v>
      </c>
      <c r="O75" t="s">
        <v>413</v>
      </c>
      <c r="P75" t="s">
        <v>48</v>
      </c>
      <c r="Q75" t="s">
        <v>48</v>
      </c>
      <c r="R75" t="s">
        <v>48</v>
      </c>
      <c r="S75" t="s">
        <v>48</v>
      </c>
      <c r="T75" t="s">
        <v>48</v>
      </c>
      <c r="U75" t="s">
        <v>412</v>
      </c>
      <c r="V75">
        <v>0</v>
      </c>
      <c r="W75" t="s">
        <v>48</v>
      </c>
      <c r="X75" t="s">
        <v>48</v>
      </c>
      <c r="Y75">
        <v>0</v>
      </c>
      <c r="Z75">
        <v>48</v>
      </c>
      <c r="AA75">
        <v>0</v>
      </c>
      <c r="AB75">
        <v>1</v>
      </c>
      <c r="AC75">
        <v>-1</v>
      </c>
      <c r="AD75">
        <v>2</v>
      </c>
      <c r="AE75">
        <v>0</v>
      </c>
      <c r="AF75">
        <v>-1</v>
      </c>
      <c r="AG75">
        <v>0</v>
      </c>
      <c r="AH75">
        <v>0.27600000000000002</v>
      </c>
      <c r="AI75">
        <v>3.0009999999999999</v>
      </c>
      <c r="AJ75">
        <v>15.071</v>
      </c>
      <c r="AK75">
        <v>24.088000000000001</v>
      </c>
    </row>
    <row r="76" spans="1:37" x14ac:dyDescent="0.35">
      <c r="A76">
        <v>202</v>
      </c>
      <c r="B76">
        <v>202</v>
      </c>
      <c r="C76" t="s">
        <v>38</v>
      </c>
      <c r="D76">
        <v>1</v>
      </c>
      <c r="E76" t="s">
        <v>549</v>
      </c>
      <c r="F76">
        <v>2</v>
      </c>
      <c r="G76">
        <v>3</v>
      </c>
      <c r="H76">
        <v>1</v>
      </c>
      <c r="I76">
        <v>6</v>
      </c>
      <c r="J76">
        <v>37</v>
      </c>
      <c r="K76">
        <v>2</v>
      </c>
      <c r="L76" t="s">
        <v>119</v>
      </c>
      <c r="M76" t="s">
        <v>526</v>
      </c>
      <c r="N76">
        <v>3</v>
      </c>
      <c r="O76" t="s">
        <v>450</v>
      </c>
      <c r="P76" t="s">
        <v>66</v>
      </c>
      <c r="Q76" t="s">
        <v>67</v>
      </c>
      <c r="R76" t="s">
        <v>80</v>
      </c>
      <c r="S76" t="s">
        <v>81</v>
      </c>
      <c r="T76" t="s">
        <v>120</v>
      </c>
      <c r="U76" t="s">
        <v>100</v>
      </c>
      <c r="V76">
        <v>2</v>
      </c>
      <c r="W76" t="s">
        <v>99</v>
      </c>
      <c r="X76" t="s">
        <v>81</v>
      </c>
      <c r="Y76">
        <v>0</v>
      </c>
      <c r="Z76">
        <v>48</v>
      </c>
      <c r="AA76">
        <v>0</v>
      </c>
      <c r="AB76">
        <v>2</v>
      </c>
      <c r="AC76">
        <v>-1</v>
      </c>
      <c r="AD76">
        <v>2</v>
      </c>
      <c r="AE76">
        <v>0</v>
      </c>
      <c r="AF76">
        <v>-1</v>
      </c>
      <c r="AG76">
        <v>0</v>
      </c>
      <c r="AH76">
        <v>0.26600000000000001</v>
      </c>
      <c r="AI76">
        <v>3.0009999999999999</v>
      </c>
      <c r="AJ76">
        <v>18.071999999999999</v>
      </c>
      <c r="AK76">
        <v>27.088999999999999</v>
      </c>
    </row>
    <row r="77" spans="1:37" x14ac:dyDescent="0.35">
      <c r="A77">
        <v>202</v>
      </c>
      <c r="B77">
        <v>202</v>
      </c>
      <c r="C77" t="s">
        <v>38</v>
      </c>
      <c r="D77">
        <v>1</v>
      </c>
      <c r="E77" t="s">
        <v>549</v>
      </c>
      <c r="F77">
        <v>2</v>
      </c>
      <c r="G77">
        <v>3</v>
      </c>
      <c r="H77">
        <v>1</v>
      </c>
      <c r="I77">
        <v>7</v>
      </c>
      <c r="J77">
        <v>59</v>
      </c>
      <c r="K77">
        <v>2</v>
      </c>
      <c r="L77" t="s">
        <v>184</v>
      </c>
      <c r="M77" t="s">
        <v>547</v>
      </c>
      <c r="N77">
        <v>6</v>
      </c>
      <c r="O77" t="s">
        <v>417</v>
      </c>
      <c r="P77" t="s">
        <v>185</v>
      </c>
      <c r="Q77" t="s">
        <v>186</v>
      </c>
      <c r="R77" t="s">
        <v>127</v>
      </c>
      <c r="S77" t="s">
        <v>46</v>
      </c>
      <c r="T77" t="s">
        <v>187</v>
      </c>
      <c r="U77" t="s">
        <v>137</v>
      </c>
      <c r="V77">
        <v>2</v>
      </c>
      <c r="W77" t="s">
        <v>136</v>
      </c>
      <c r="X77" t="s">
        <v>46</v>
      </c>
      <c r="Y77">
        <v>0</v>
      </c>
      <c r="Z77">
        <v>48</v>
      </c>
      <c r="AA77">
        <v>0</v>
      </c>
      <c r="AB77">
        <v>2</v>
      </c>
      <c r="AC77">
        <v>-1</v>
      </c>
      <c r="AD77">
        <v>2</v>
      </c>
      <c r="AE77">
        <v>0</v>
      </c>
      <c r="AF77">
        <v>-1</v>
      </c>
      <c r="AG77">
        <v>0</v>
      </c>
      <c r="AH77">
        <v>0.22500000000000001</v>
      </c>
      <c r="AI77">
        <v>3.0009999999999999</v>
      </c>
      <c r="AJ77">
        <v>21.073</v>
      </c>
      <c r="AK77">
        <v>30.09</v>
      </c>
    </row>
    <row r="78" spans="1:37" x14ac:dyDescent="0.35">
      <c r="A78">
        <v>202</v>
      </c>
      <c r="B78">
        <v>202</v>
      </c>
      <c r="C78" t="s">
        <v>38</v>
      </c>
      <c r="D78">
        <v>1</v>
      </c>
      <c r="E78" t="s">
        <v>549</v>
      </c>
      <c r="F78">
        <v>2</v>
      </c>
      <c r="G78">
        <v>3</v>
      </c>
      <c r="H78">
        <v>1</v>
      </c>
      <c r="I78">
        <v>8</v>
      </c>
      <c r="J78">
        <v>47</v>
      </c>
      <c r="K78">
        <v>2</v>
      </c>
      <c r="L78" t="s">
        <v>87</v>
      </c>
      <c r="M78" t="s">
        <v>515</v>
      </c>
      <c r="N78">
        <v>1</v>
      </c>
      <c r="O78" t="s">
        <v>420</v>
      </c>
      <c r="P78" t="s">
        <v>50</v>
      </c>
      <c r="Q78" t="s">
        <v>51</v>
      </c>
      <c r="R78" t="s">
        <v>45</v>
      </c>
      <c r="S78" t="s">
        <v>46</v>
      </c>
      <c r="T78" t="s">
        <v>88</v>
      </c>
      <c r="U78" t="s">
        <v>88</v>
      </c>
      <c r="V78">
        <v>3</v>
      </c>
      <c r="W78" t="s">
        <v>51</v>
      </c>
      <c r="X78" t="s">
        <v>46</v>
      </c>
      <c r="Y78">
        <v>0</v>
      </c>
      <c r="Z78">
        <v>48</v>
      </c>
      <c r="AA78">
        <v>0</v>
      </c>
      <c r="AB78">
        <v>1</v>
      </c>
      <c r="AC78">
        <v>-1</v>
      </c>
      <c r="AD78">
        <v>2</v>
      </c>
      <c r="AE78">
        <v>0</v>
      </c>
      <c r="AF78">
        <v>-1</v>
      </c>
      <c r="AG78">
        <v>0</v>
      </c>
      <c r="AH78">
        <v>0.224</v>
      </c>
      <c r="AI78">
        <v>3.0009999999999999</v>
      </c>
      <c r="AJ78">
        <v>24.074000000000002</v>
      </c>
      <c r="AK78">
        <v>33.091000000000001</v>
      </c>
    </row>
    <row r="79" spans="1:37" x14ac:dyDescent="0.35">
      <c r="A79">
        <v>202</v>
      </c>
      <c r="B79">
        <v>202</v>
      </c>
      <c r="C79" t="s">
        <v>38</v>
      </c>
      <c r="D79">
        <v>1</v>
      </c>
      <c r="E79" t="s">
        <v>549</v>
      </c>
      <c r="F79">
        <v>2</v>
      </c>
      <c r="G79">
        <v>3</v>
      </c>
      <c r="H79">
        <v>1</v>
      </c>
      <c r="I79">
        <v>9</v>
      </c>
      <c r="J79">
        <v>12</v>
      </c>
      <c r="K79">
        <v>1</v>
      </c>
      <c r="L79" t="s">
        <v>95</v>
      </c>
      <c r="M79" t="s">
        <v>528</v>
      </c>
      <c r="N79">
        <v>3</v>
      </c>
      <c r="O79" t="s">
        <v>450</v>
      </c>
      <c r="P79" t="s">
        <v>78</v>
      </c>
      <c r="Q79" t="s">
        <v>79</v>
      </c>
      <c r="R79" t="s">
        <v>52</v>
      </c>
      <c r="S79" t="s">
        <v>53</v>
      </c>
      <c r="T79" t="s">
        <v>96</v>
      </c>
      <c r="U79" t="s">
        <v>82</v>
      </c>
      <c r="V79">
        <v>1</v>
      </c>
      <c r="W79" t="s">
        <v>79</v>
      </c>
      <c r="X79" t="s">
        <v>81</v>
      </c>
      <c r="Y79">
        <v>0</v>
      </c>
      <c r="Z79">
        <v>48</v>
      </c>
      <c r="AA79">
        <v>0</v>
      </c>
      <c r="AB79">
        <v>2</v>
      </c>
      <c r="AC79">
        <v>-1</v>
      </c>
      <c r="AD79">
        <v>2</v>
      </c>
      <c r="AE79">
        <v>0</v>
      </c>
      <c r="AF79">
        <v>-1</v>
      </c>
      <c r="AG79">
        <v>0</v>
      </c>
      <c r="AH79">
        <v>0.222</v>
      </c>
      <c r="AI79">
        <v>3</v>
      </c>
      <c r="AJ79">
        <v>27.074999999999999</v>
      </c>
      <c r="AK79">
        <v>36.091999999999999</v>
      </c>
    </row>
    <row r="80" spans="1:37" x14ac:dyDescent="0.35">
      <c r="A80">
        <v>202</v>
      </c>
      <c r="B80">
        <v>202</v>
      </c>
      <c r="C80" t="s">
        <v>38</v>
      </c>
      <c r="D80">
        <v>1</v>
      </c>
      <c r="E80" t="s">
        <v>549</v>
      </c>
      <c r="F80">
        <v>2</v>
      </c>
      <c r="G80">
        <v>3</v>
      </c>
      <c r="H80">
        <v>1</v>
      </c>
      <c r="I80">
        <v>10</v>
      </c>
      <c r="J80">
        <v>0</v>
      </c>
      <c r="K80">
        <v>1</v>
      </c>
      <c r="L80" t="s">
        <v>48</v>
      </c>
      <c r="M80" t="s">
        <v>48</v>
      </c>
      <c r="N80">
        <v>11</v>
      </c>
      <c r="O80" t="s">
        <v>416</v>
      </c>
      <c r="P80" t="s">
        <v>48</v>
      </c>
      <c r="Q80" t="s">
        <v>48</v>
      </c>
      <c r="R80" t="s">
        <v>48</v>
      </c>
      <c r="S80" t="s">
        <v>48</v>
      </c>
      <c r="T80" t="s">
        <v>48</v>
      </c>
      <c r="U80" t="s">
        <v>48</v>
      </c>
      <c r="V80">
        <v>0</v>
      </c>
      <c r="W80" t="s">
        <v>48</v>
      </c>
      <c r="X80" t="s">
        <v>48</v>
      </c>
      <c r="Y80">
        <v>0</v>
      </c>
      <c r="Z80">
        <v>48</v>
      </c>
      <c r="AA80">
        <v>0</v>
      </c>
      <c r="AB80">
        <v>-1</v>
      </c>
      <c r="AC80">
        <v>-1</v>
      </c>
      <c r="AD80">
        <v>1</v>
      </c>
      <c r="AE80">
        <v>0</v>
      </c>
      <c r="AF80">
        <v>-1</v>
      </c>
      <c r="AG80">
        <v>0</v>
      </c>
      <c r="AH80">
        <v>0.217</v>
      </c>
      <c r="AI80">
        <v>3.0009999999999999</v>
      </c>
      <c r="AJ80">
        <v>30.076000000000001</v>
      </c>
      <c r="AK80">
        <v>39.091999999999999</v>
      </c>
    </row>
    <row r="81" spans="1:37" x14ac:dyDescent="0.35">
      <c r="A81">
        <v>202</v>
      </c>
      <c r="B81">
        <v>202</v>
      </c>
      <c r="C81" t="s">
        <v>38</v>
      </c>
      <c r="D81">
        <v>1</v>
      </c>
      <c r="E81" t="s">
        <v>549</v>
      </c>
      <c r="F81">
        <v>2</v>
      </c>
      <c r="G81">
        <v>3</v>
      </c>
      <c r="H81">
        <v>1</v>
      </c>
      <c r="I81">
        <v>11</v>
      </c>
      <c r="J81">
        <v>4</v>
      </c>
      <c r="K81">
        <v>1</v>
      </c>
      <c r="L81" t="s">
        <v>69</v>
      </c>
      <c r="M81" t="s">
        <v>540</v>
      </c>
      <c r="N81">
        <v>3</v>
      </c>
      <c r="O81" t="s">
        <v>450</v>
      </c>
      <c r="P81" t="s">
        <v>70</v>
      </c>
      <c r="Q81" t="s">
        <v>71</v>
      </c>
      <c r="R81" t="s">
        <v>62</v>
      </c>
      <c r="S81" t="s">
        <v>63</v>
      </c>
      <c r="T81" t="s">
        <v>72</v>
      </c>
      <c r="U81" t="s">
        <v>122</v>
      </c>
      <c r="V81">
        <v>1</v>
      </c>
      <c r="W81" t="s">
        <v>71</v>
      </c>
      <c r="X81" t="s">
        <v>81</v>
      </c>
      <c r="Y81">
        <v>0</v>
      </c>
      <c r="Z81">
        <v>48</v>
      </c>
      <c r="AA81">
        <v>0</v>
      </c>
      <c r="AB81">
        <v>2</v>
      </c>
      <c r="AC81">
        <v>-1</v>
      </c>
      <c r="AD81">
        <v>2</v>
      </c>
      <c r="AE81">
        <v>0</v>
      </c>
      <c r="AF81">
        <v>-1</v>
      </c>
      <c r="AG81">
        <v>0</v>
      </c>
      <c r="AH81">
        <v>0.221</v>
      </c>
      <c r="AI81">
        <v>3.0009999999999999</v>
      </c>
      <c r="AJ81">
        <v>33.076000000000001</v>
      </c>
      <c r="AK81">
        <v>42.093000000000004</v>
      </c>
    </row>
    <row r="82" spans="1:37" x14ac:dyDescent="0.35">
      <c r="A82">
        <v>202</v>
      </c>
      <c r="B82">
        <v>202</v>
      </c>
      <c r="C82" t="s">
        <v>38</v>
      </c>
      <c r="D82">
        <v>1</v>
      </c>
      <c r="E82" t="s">
        <v>549</v>
      </c>
      <c r="F82">
        <v>2</v>
      </c>
      <c r="G82">
        <v>3</v>
      </c>
      <c r="H82">
        <v>1</v>
      </c>
      <c r="I82">
        <v>12</v>
      </c>
      <c r="J82">
        <v>42</v>
      </c>
      <c r="K82">
        <v>2</v>
      </c>
      <c r="L82" t="s">
        <v>113</v>
      </c>
      <c r="M82" t="s">
        <v>486</v>
      </c>
      <c r="N82">
        <v>3</v>
      </c>
      <c r="O82" t="s">
        <v>450</v>
      </c>
      <c r="P82" t="s">
        <v>102</v>
      </c>
      <c r="Q82" t="s">
        <v>103</v>
      </c>
      <c r="R82" t="s">
        <v>80</v>
      </c>
      <c r="S82" t="s">
        <v>81</v>
      </c>
      <c r="T82" t="s">
        <v>114</v>
      </c>
      <c r="U82" t="s">
        <v>120</v>
      </c>
      <c r="V82">
        <v>2</v>
      </c>
      <c r="W82" t="s">
        <v>67</v>
      </c>
      <c r="X82" t="s">
        <v>81</v>
      </c>
      <c r="Y82">
        <v>0</v>
      </c>
      <c r="Z82">
        <v>48</v>
      </c>
      <c r="AA82">
        <v>0</v>
      </c>
      <c r="AB82">
        <v>2</v>
      </c>
      <c r="AC82">
        <v>-1</v>
      </c>
      <c r="AD82">
        <v>2</v>
      </c>
      <c r="AE82">
        <v>0</v>
      </c>
      <c r="AF82">
        <v>-1</v>
      </c>
      <c r="AG82">
        <v>0</v>
      </c>
      <c r="AH82">
        <v>0.221</v>
      </c>
      <c r="AI82">
        <v>3.0009999999999999</v>
      </c>
      <c r="AJ82">
        <v>36.076999999999998</v>
      </c>
      <c r="AK82">
        <v>45.094000000000001</v>
      </c>
    </row>
    <row r="83" spans="1:37" x14ac:dyDescent="0.35">
      <c r="A83">
        <v>202</v>
      </c>
      <c r="B83">
        <v>202</v>
      </c>
      <c r="C83" t="s">
        <v>38</v>
      </c>
      <c r="D83">
        <v>1</v>
      </c>
      <c r="E83" t="s">
        <v>549</v>
      </c>
      <c r="F83">
        <v>2</v>
      </c>
      <c r="G83">
        <v>3</v>
      </c>
      <c r="H83">
        <v>1</v>
      </c>
      <c r="I83">
        <v>13</v>
      </c>
      <c r="J83">
        <v>54</v>
      </c>
      <c r="K83">
        <v>2</v>
      </c>
      <c r="L83" t="s">
        <v>142</v>
      </c>
      <c r="M83" t="s">
        <v>502</v>
      </c>
      <c r="N83">
        <v>6</v>
      </c>
      <c r="O83" t="s">
        <v>417</v>
      </c>
      <c r="P83" t="s">
        <v>143</v>
      </c>
      <c r="Q83" t="s">
        <v>144</v>
      </c>
      <c r="R83" t="s">
        <v>132</v>
      </c>
      <c r="S83" t="s">
        <v>81</v>
      </c>
      <c r="T83" t="s">
        <v>145</v>
      </c>
      <c r="U83" t="s">
        <v>173</v>
      </c>
      <c r="V83">
        <v>1</v>
      </c>
      <c r="W83" t="s">
        <v>144</v>
      </c>
      <c r="X83" t="s">
        <v>46</v>
      </c>
      <c r="Y83">
        <v>0</v>
      </c>
      <c r="Z83">
        <v>48</v>
      </c>
      <c r="AA83">
        <v>0</v>
      </c>
      <c r="AB83">
        <v>2</v>
      </c>
      <c r="AC83">
        <v>-1</v>
      </c>
      <c r="AD83">
        <v>2</v>
      </c>
      <c r="AE83">
        <v>0</v>
      </c>
      <c r="AF83">
        <v>-1</v>
      </c>
      <c r="AG83">
        <v>0</v>
      </c>
      <c r="AH83">
        <v>0.22</v>
      </c>
      <c r="AI83">
        <v>3.0009999999999999</v>
      </c>
      <c r="AJ83">
        <v>39.078000000000003</v>
      </c>
      <c r="AK83">
        <v>48.094999999999999</v>
      </c>
    </row>
    <row r="84" spans="1:37" x14ac:dyDescent="0.35">
      <c r="A84">
        <v>202</v>
      </c>
      <c r="B84">
        <v>202</v>
      </c>
      <c r="C84" t="s">
        <v>38</v>
      </c>
      <c r="D84">
        <v>1</v>
      </c>
      <c r="E84" t="s">
        <v>549</v>
      </c>
      <c r="F84">
        <v>2</v>
      </c>
      <c r="G84">
        <v>3</v>
      </c>
      <c r="H84">
        <v>1</v>
      </c>
      <c r="I84">
        <v>14</v>
      </c>
      <c r="J84">
        <v>61</v>
      </c>
      <c r="K84">
        <v>2</v>
      </c>
      <c r="L84" t="s">
        <v>244</v>
      </c>
      <c r="M84" t="s">
        <v>546</v>
      </c>
      <c r="N84">
        <v>9</v>
      </c>
      <c r="O84" t="s">
        <v>446</v>
      </c>
      <c r="P84" t="s">
        <v>202</v>
      </c>
      <c r="Q84" t="s">
        <v>240</v>
      </c>
      <c r="R84" t="s">
        <v>202</v>
      </c>
      <c r="S84" t="s">
        <v>81</v>
      </c>
      <c r="T84" t="s">
        <v>245</v>
      </c>
      <c r="U84" t="s">
        <v>241</v>
      </c>
      <c r="V84">
        <v>1</v>
      </c>
      <c r="W84" t="s">
        <v>240</v>
      </c>
      <c r="X84" t="s">
        <v>63</v>
      </c>
      <c r="Y84">
        <v>0</v>
      </c>
      <c r="Z84">
        <v>48</v>
      </c>
      <c r="AA84">
        <v>0</v>
      </c>
      <c r="AB84">
        <v>2</v>
      </c>
      <c r="AC84">
        <v>-1</v>
      </c>
      <c r="AD84">
        <v>2</v>
      </c>
      <c r="AE84">
        <v>0</v>
      </c>
      <c r="AF84">
        <v>-1</v>
      </c>
      <c r="AG84">
        <v>0</v>
      </c>
      <c r="AH84">
        <v>0.219</v>
      </c>
      <c r="AI84">
        <v>3.0009999999999999</v>
      </c>
      <c r="AJ84">
        <v>42.079000000000001</v>
      </c>
      <c r="AK84">
        <v>51.095999999999997</v>
      </c>
    </row>
    <row r="85" spans="1:37" x14ac:dyDescent="0.35">
      <c r="A85">
        <v>202</v>
      </c>
      <c r="B85">
        <v>202</v>
      </c>
      <c r="C85" t="s">
        <v>38</v>
      </c>
      <c r="D85">
        <v>1</v>
      </c>
      <c r="E85" t="s">
        <v>549</v>
      </c>
      <c r="F85">
        <v>2</v>
      </c>
      <c r="G85">
        <v>3</v>
      </c>
      <c r="H85">
        <v>1</v>
      </c>
      <c r="I85">
        <v>15</v>
      </c>
      <c r="J85">
        <v>9</v>
      </c>
      <c r="K85">
        <v>1</v>
      </c>
      <c r="L85" t="s">
        <v>55</v>
      </c>
      <c r="M85" t="s">
        <v>511</v>
      </c>
      <c r="N85">
        <v>3</v>
      </c>
      <c r="O85" t="s">
        <v>450</v>
      </c>
      <c r="P85" t="s">
        <v>56</v>
      </c>
      <c r="Q85" t="s">
        <v>57</v>
      </c>
      <c r="R85" t="s">
        <v>45</v>
      </c>
      <c r="S85" t="s">
        <v>46</v>
      </c>
      <c r="T85" t="s">
        <v>58</v>
      </c>
      <c r="U85" t="s">
        <v>108</v>
      </c>
      <c r="V85">
        <v>1</v>
      </c>
      <c r="W85" t="s">
        <v>57</v>
      </c>
      <c r="X85" t="s">
        <v>63</v>
      </c>
      <c r="Y85">
        <v>0</v>
      </c>
      <c r="Z85">
        <v>48</v>
      </c>
      <c r="AA85">
        <v>0</v>
      </c>
      <c r="AB85">
        <v>2</v>
      </c>
      <c r="AC85">
        <v>-1</v>
      </c>
      <c r="AD85">
        <v>2</v>
      </c>
      <c r="AE85">
        <v>0</v>
      </c>
      <c r="AF85">
        <v>-1</v>
      </c>
      <c r="AG85">
        <v>0</v>
      </c>
      <c r="AH85">
        <v>0.218</v>
      </c>
      <c r="AI85">
        <v>3.0009999999999999</v>
      </c>
      <c r="AJ85">
        <v>45.08</v>
      </c>
      <c r="AK85">
        <v>54.097000000000001</v>
      </c>
    </row>
    <row r="86" spans="1:37" x14ac:dyDescent="0.35">
      <c r="A86">
        <v>202</v>
      </c>
      <c r="B86">
        <v>202</v>
      </c>
      <c r="C86" t="s">
        <v>38</v>
      </c>
      <c r="D86">
        <v>1</v>
      </c>
      <c r="E86" t="s">
        <v>549</v>
      </c>
      <c r="F86">
        <v>2</v>
      </c>
      <c r="G86">
        <v>3</v>
      </c>
      <c r="H86">
        <v>1</v>
      </c>
      <c r="I86">
        <v>16</v>
      </c>
      <c r="J86">
        <v>0</v>
      </c>
      <c r="K86">
        <v>1</v>
      </c>
      <c r="L86" t="s">
        <v>48</v>
      </c>
      <c r="M86" t="s">
        <v>444</v>
      </c>
      <c r="N86">
        <v>10</v>
      </c>
      <c r="O86" t="s">
        <v>413</v>
      </c>
      <c r="P86" t="s">
        <v>48</v>
      </c>
      <c r="Q86" t="s">
        <v>48</v>
      </c>
      <c r="R86" t="s">
        <v>48</v>
      </c>
      <c r="S86" t="s">
        <v>48</v>
      </c>
      <c r="T86" t="s">
        <v>48</v>
      </c>
      <c r="U86" t="s">
        <v>412</v>
      </c>
      <c r="V86">
        <v>0</v>
      </c>
      <c r="W86" t="s">
        <v>48</v>
      </c>
      <c r="X86" t="s">
        <v>48</v>
      </c>
      <c r="Y86">
        <v>0</v>
      </c>
      <c r="Z86">
        <v>48</v>
      </c>
      <c r="AA86">
        <v>0</v>
      </c>
      <c r="AB86">
        <v>1</v>
      </c>
      <c r="AC86">
        <v>-1</v>
      </c>
      <c r="AD86">
        <v>2</v>
      </c>
      <c r="AE86">
        <v>0</v>
      </c>
      <c r="AF86">
        <v>-1</v>
      </c>
      <c r="AG86">
        <v>0</v>
      </c>
      <c r="AH86">
        <v>0.22700000000000001</v>
      </c>
      <c r="AI86">
        <v>3.0009999999999999</v>
      </c>
      <c r="AJ86">
        <v>48.081000000000003</v>
      </c>
      <c r="AK86">
        <v>57.097999999999999</v>
      </c>
    </row>
    <row r="87" spans="1:37" x14ac:dyDescent="0.35">
      <c r="A87">
        <v>202</v>
      </c>
      <c r="B87">
        <v>202</v>
      </c>
      <c r="C87" t="s">
        <v>38</v>
      </c>
      <c r="D87">
        <v>1</v>
      </c>
      <c r="E87" t="s">
        <v>549</v>
      </c>
      <c r="F87">
        <v>2</v>
      </c>
      <c r="G87">
        <v>3</v>
      </c>
      <c r="H87">
        <v>1</v>
      </c>
      <c r="I87">
        <v>17</v>
      </c>
      <c r="J87">
        <v>0</v>
      </c>
      <c r="K87">
        <v>1</v>
      </c>
      <c r="L87" t="s">
        <v>48</v>
      </c>
      <c r="M87" t="s">
        <v>48</v>
      </c>
      <c r="N87">
        <v>11</v>
      </c>
      <c r="O87" t="s">
        <v>416</v>
      </c>
      <c r="P87" t="s">
        <v>48</v>
      </c>
      <c r="Q87" t="s">
        <v>48</v>
      </c>
      <c r="R87" t="s">
        <v>48</v>
      </c>
      <c r="S87" t="s">
        <v>48</v>
      </c>
      <c r="T87" t="s">
        <v>48</v>
      </c>
      <c r="U87" t="s">
        <v>48</v>
      </c>
      <c r="V87">
        <v>0</v>
      </c>
      <c r="W87" t="s">
        <v>48</v>
      </c>
      <c r="X87" t="s">
        <v>48</v>
      </c>
      <c r="Y87">
        <v>0</v>
      </c>
      <c r="Z87">
        <v>48</v>
      </c>
      <c r="AA87">
        <v>0</v>
      </c>
      <c r="AB87">
        <v>-1</v>
      </c>
      <c r="AC87">
        <v>-1</v>
      </c>
      <c r="AD87">
        <v>1</v>
      </c>
      <c r="AE87">
        <v>0</v>
      </c>
      <c r="AF87">
        <v>-1</v>
      </c>
      <c r="AG87">
        <v>0</v>
      </c>
      <c r="AH87">
        <v>0.217</v>
      </c>
      <c r="AI87">
        <v>3.0009999999999999</v>
      </c>
      <c r="AJ87">
        <v>51.082000000000001</v>
      </c>
      <c r="AK87">
        <v>60.098999999999997</v>
      </c>
    </row>
    <row r="88" spans="1:37" x14ac:dyDescent="0.35">
      <c r="A88">
        <v>202</v>
      </c>
      <c r="B88">
        <v>202</v>
      </c>
      <c r="C88" t="s">
        <v>38</v>
      </c>
      <c r="D88">
        <v>1</v>
      </c>
      <c r="E88" t="s">
        <v>549</v>
      </c>
      <c r="F88">
        <v>2</v>
      </c>
      <c r="G88">
        <v>3</v>
      </c>
      <c r="H88">
        <v>1</v>
      </c>
      <c r="I88">
        <v>18</v>
      </c>
      <c r="J88">
        <v>0</v>
      </c>
      <c r="K88">
        <v>1</v>
      </c>
      <c r="L88" t="s">
        <v>48</v>
      </c>
      <c r="M88" t="s">
        <v>465</v>
      </c>
      <c r="N88">
        <v>10</v>
      </c>
      <c r="O88" t="s">
        <v>413</v>
      </c>
      <c r="P88" t="s">
        <v>48</v>
      </c>
      <c r="Q88" t="s">
        <v>48</v>
      </c>
      <c r="R88" t="s">
        <v>48</v>
      </c>
      <c r="S88" t="s">
        <v>48</v>
      </c>
      <c r="T88" t="s">
        <v>48</v>
      </c>
      <c r="U88" t="s">
        <v>412</v>
      </c>
      <c r="V88">
        <v>0</v>
      </c>
      <c r="W88" t="s">
        <v>48</v>
      </c>
      <c r="X88" t="s">
        <v>48</v>
      </c>
      <c r="Y88">
        <v>0</v>
      </c>
      <c r="Z88">
        <v>48</v>
      </c>
      <c r="AA88">
        <v>0</v>
      </c>
      <c r="AB88">
        <v>1</v>
      </c>
      <c r="AC88">
        <v>-1</v>
      </c>
      <c r="AD88">
        <v>2</v>
      </c>
      <c r="AE88">
        <v>0</v>
      </c>
      <c r="AF88">
        <v>-1</v>
      </c>
      <c r="AG88">
        <v>0</v>
      </c>
      <c r="AH88">
        <v>0.224</v>
      </c>
      <c r="AI88">
        <v>3.0009999999999999</v>
      </c>
      <c r="AJ88">
        <v>54.082999999999998</v>
      </c>
      <c r="AK88">
        <v>63.1</v>
      </c>
    </row>
    <row r="89" spans="1:37" x14ac:dyDescent="0.35">
      <c r="A89">
        <v>202</v>
      </c>
      <c r="B89">
        <v>202</v>
      </c>
      <c r="C89" t="s">
        <v>38</v>
      </c>
      <c r="D89">
        <v>1</v>
      </c>
      <c r="E89" t="s">
        <v>549</v>
      </c>
      <c r="F89">
        <v>2</v>
      </c>
      <c r="G89">
        <v>3</v>
      </c>
      <c r="H89">
        <v>1</v>
      </c>
      <c r="I89">
        <v>19</v>
      </c>
      <c r="J89">
        <v>56</v>
      </c>
      <c r="K89">
        <v>2</v>
      </c>
      <c r="L89" t="s">
        <v>160</v>
      </c>
      <c r="M89" t="s">
        <v>500</v>
      </c>
      <c r="N89">
        <v>4</v>
      </c>
      <c r="O89" t="s">
        <v>431</v>
      </c>
      <c r="P89" t="s">
        <v>139</v>
      </c>
      <c r="Q89" t="s">
        <v>140</v>
      </c>
      <c r="R89" t="s">
        <v>147</v>
      </c>
      <c r="S89" t="s">
        <v>63</v>
      </c>
      <c r="T89" t="s">
        <v>161</v>
      </c>
      <c r="U89" t="s">
        <v>161</v>
      </c>
      <c r="V89">
        <v>3</v>
      </c>
      <c r="W89" t="s">
        <v>140</v>
      </c>
      <c r="X89" t="s">
        <v>63</v>
      </c>
      <c r="Y89">
        <v>0</v>
      </c>
      <c r="Z89">
        <v>48</v>
      </c>
      <c r="AA89">
        <v>0</v>
      </c>
      <c r="AB89">
        <v>1</v>
      </c>
      <c r="AC89">
        <v>-1</v>
      </c>
      <c r="AD89">
        <v>2</v>
      </c>
      <c r="AE89">
        <v>0</v>
      </c>
      <c r="AF89">
        <v>-1</v>
      </c>
      <c r="AG89">
        <v>0</v>
      </c>
      <c r="AH89">
        <v>0.224</v>
      </c>
      <c r="AI89">
        <v>3.0009999999999999</v>
      </c>
      <c r="AJ89">
        <v>57.084000000000003</v>
      </c>
      <c r="AK89">
        <v>66.100999999999999</v>
      </c>
    </row>
    <row r="90" spans="1:37" x14ac:dyDescent="0.35">
      <c r="A90">
        <v>202</v>
      </c>
      <c r="B90">
        <v>202</v>
      </c>
      <c r="C90" t="s">
        <v>38</v>
      </c>
      <c r="D90">
        <v>1</v>
      </c>
      <c r="E90" t="s">
        <v>549</v>
      </c>
      <c r="F90">
        <v>2</v>
      </c>
      <c r="G90">
        <v>3</v>
      </c>
      <c r="H90">
        <v>1</v>
      </c>
      <c r="I90">
        <v>20</v>
      </c>
      <c r="J90">
        <v>46</v>
      </c>
      <c r="K90">
        <v>2</v>
      </c>
      <c r="L90" t="s">
        <v>115</v>
      </c>
      <c r="M90" t="s">
        <v>542</v>
      </c>
      <c r="N90">
        <v>2</v>
      </c>
      <c r="O90" t="s">
        <v>429</v>
      </c>
      <c r="P90" t="s">
        <v>84</v>
      </c>
      <c r="Q90" t="s">
        <v>85</v>
      </c>
      <c r="R90" t="s">
        <v>52</v>
      </c>
      <c r="S90" t="s">
        <v>53</v>
      </c>
      <c r="T90" t="s">
        <v>116</v>
      </c>
      <c r="U90" t="s">
        <v>116</v>
      </c>
      <c r="V90">
        <v>3</v>
      </c>
      <c r="W90" t="s">
        <v>85</v>
      </c>
      <c r="X90" t="s">
        <v>53</v>
      </c>
      <c r="Y90">
        <v>0</v>
      </c>
      <c r="Z90">
        <v>48</v>
      </c>
      <c r="AA90">
        <v>1</v>
      </c>
      <c r="AB90">
        <v>1</v>
      </c>
      <c r="AC90">
        <v>-1</v>
      </c>
      <c r="AD90">
        <v>2</v>
      </c>
      <c r="AE90">
        <v>0</v>
      </c>
      <c r="AF90">
        <v>-1</v>
      </c>
      <c r="AG90">
        <v>0</v>
      </c>
      <c r="AH90">
        <v>0.223</v>
      </c>
      <c r="AI90">
        <v>4.0010000000000003</v>
      </c>
      <c r="AJ90">
        <v>61.085000000000001</v>
      </c>
      <c r="AK90">
        <v>70.102000000000004</v>
      </c>
    </row>
    <row r="91" spans="1:37" x14ac:dyDescent="0.35">
      <c r="A91">
        <v>202</v>
      </c>
      <c r="B91">
        <v>202</v>
      </c>
      <c r="C91" t="s">
        <v>38</v>
      </c>
      <c r="D91">
        <v>1</v>
      </c>
      <c r="E91" t="s">
        <v>549</v>
      </c>
      <c r="F91">
        <v>2</v>
      </c>
      <c r="G91">
        <v>3</v>
      </c>
      <c r="H91">
        <v>1</v>
      </c>
      <c r="I91">
        <v>21</v>
      </c>
      <c r="J91">
        <v>13</v>
      </c>
      <c r="K91">
        <v>1</v>
      </c>
      <c r="L91" t="s">
        <v>188</v>
      </c>
      <c r="M91" t="s">
        <v>524</v>
      </c>
      <c r="N91">
        <v>5</v>
      </c>
      <c r="O91" t="s">
        <v>438</v>
      </c>
      <c r="P91" t="s">
        <v>163</v>
      </c>
      <c r="Q91" t="s">
        <v>164</v>
      </c>
      <c r="R91" t="s">
        <v>127</v>
      </c>
      <c r="S91" t="s">
        <v>46</v>
      </c>
      <c r="T91" t="s">
        <v>189</v>
      </c>
      <c r="U91" t="s">
        <v>189</v>
      </c>
      <c r="V91">
        <v>3</v>
      </c>
      <c r="W91" t="s">
        <v>164</v>
      </c>
      <c r="X91" t="s">
        <v>46</v>
      </c>
      <c r="Y91">
        <v>0</v>
      </c>
      <c r="Z91">
        <v>48</v>
      </c>
      <c r="AA91">
        <v>1</v>
      </c>
      <c r="AB91">
        <v>1</v>
      </c>
      <c r="AC91">
        <v>-1</v>
      </c>
      <c r="AD91">
        <v>2</v>
      </c>
      <c r="AE91">
        <v>0</v>
      </c>
      <c r="AF91">
        <v>-1</v>
      </c>
      <c r="AG91">
        <v>0</v>
      </c>
      <c r="AH91">
        <v>0.222</v>
      </c>
      <c r="AI91">
        <v>4.0010000000000003</v>
      </c>
      <c r="AJ91">
        <v>65.085999999999999</v>
      </c>
      <c r="AK91">
        <v>74.102999999999994</v>
      </c>
    </row>
    <row r="92" spans="1:37" x14ac:dyDescent="0.35">
      <c r="A92">
        <v>202</v>
      </c>
      <c r="B92">
        <v>202</v>
      </c>
      <c r="C92" t="s">
        <v>38</v>
      </c>
      <c r="D92">
        <v>1</v>
      </c>
      <c r="E92" t="s">
        <v>549</v>
      </c>
      <c r="F92">
        <v>2</v>
      </c>
      <c r="G92">
        <v>3</v>
      </c>
      <c r="H92">
        <v>1</v>
      </c>
      <c r="I92">
        <v>22</v>
      </c>
      <c r="J92">
        <v>48</v>
      </c>
      <c r="K92">
        <v>2</v>
      </c>
      <c r="L92" t="s">
        <v>49</v>
      </c>
      <c r="M92" t="s">
        <v>496</v>
      </c>
      <c r="N92">
        <v>3</v>
      </c>
      <c r="O92" t="s">
        <v>450</v>
      </c>
      <c r="P92" t="s">
        <v>50</v>
      </c>
      <c r="Q92" t="s">
        <v>51</v>
      </c>
      <c r="R92" t="s">
        <v>52</v>
      </c>
      <c r="S92" t="s">
        <v>53</v>
      </c>
      <c r="T92" t="s">
        <v>54</v>
      </c>
      <c r="U92" t="s">
        <v>88</v>
      </c>
      <c r="V92">
        <v>1</v>
      </c>
      <c r="W92" t="s">
        <v>51</v>
      </c>
      <c r="X92" t="s">
        <v>46</v>
      </c>
      <c r="Y92">
        <v>0</v>
      </c>
      <c r="Z92">
        <v>48</v>
      </c>
      <c r="AA92">
        <v>0</v>
      </c>
      <c r="AB92">
        <v>2</v>
      </c>
      <c r="AC92">
        <v>-1</v>
      </c>
      <c r="AD92">
        <v>2</v>
      </c>
      <c r="AE92">
        <v>0</v>
      </c>
      <c r="AF92">
        <v>-1</v>
      </c>
      <c r="AG92">
        <v>0</v>
      </c>
      <c r="AH92">
        <v>0.221</v>
      </c>
      <c r="AI92">
        <v>3.0009999999999999</v>
      </c>
      <c r="AJ92">
        <v>68.087000000000003</v>
      </c>
      <c r="AK92">
        <v>77.103999999999999</v>
      </c>
    </row>
    <row r="93" spans="1:37" x14ac:dyDescent="0.35">
      <c r="A93">
        <v>202</v>
      </c>
      <c r="B93">
        <v>202</v>
      </c>
      <c r="C93" t="s">
        <v>38</v>
      </c>
      <c r="D93">
        <v>1</v>
      </c>
      <c r="E93" t="s">
        <v>549</v>
      </c>
      <c r="F93">
        <v>2</v>
      </c>
      <c r="G93">
        <v>3</v>
      </c>
      <c r="H93">
        <v>1</v>
      </c>
      <c r="I93">
        <v>23</v>
      </c>
      <c r="J93">
        <v>0</v>
      </c>
      <c r="K93">
        <v>1</v>
      </c>
      <c r="L93" t="s">
        <v>48</v>
      </c>
      <c r="M93" t="s">
        <v>414</v>
      </c>
      <c r="N93">
        <v>10</v>
      </c>
      <c r="O93" t="s">
        <v>413</v>
      </c>
      <c r="P93" t="s">
        <v>48</v>
      </c>
      <c r="Q93" t="s">
        <v>48</v>
      </c>
      <c r="R93" t="s">
        <v>48</v>
      </c>
      <c r="S93" t="s">
        <v>48</v>
      </c>
      <c r="T93" t="s">
        <v>48</v>
      </c>
      <c r="U93" t="s">
        <v>412</v>
      </c>
      <c r="V93">
        <v>0</v>
      </c>
      <c r="W93" t="s">
        <v>48</v>
      </c>
      <c r="X93" t="s">
        <v>48</v>
      </c>
      <c r="Y93">
        <v>0</v>
      </c>
      <c r="Z93">
        <v>48</v>
      </c>
      <c r="AA93">
        <v>0</v>
      </c>
      <c r="AB93">
        <v>1</v>
      </c>
      <c r="AC93">
        <v>-1</v>
      </c>
      <c r="AD93">
        <v>2</v>
      </c>
      <c r="AE93">
        <v>0</v>
      </c>
      <c r="AF93">
        <v>-1</v>
      </c>
      <c r="AG93">
        <v>0</v>
      </c>
      <c r="AH93">
        <v>0.22</v>
      </c>
      <c r="AI93">
        <v>3.0009999999999999</v>
      </c>
      <c r="AJ93">
        <v>71.087999999999994</v>
      </c>
      <c r="AK93">
        <v>80.105000000000004</v>
      </c>
    </row>
    <row r="94" spans="1:37" x14ac:dyDescent="0.35">
      <c r="A94">
        <v>202</v>
      </c>
      <c r="B94">
        <v>202</v>
      </c>
      <c r="C94" t="s">
        <v>38</v>
      </c>
      <c r="D94">
        <v>1</v>
      </c>
      <c r="E94" t="s">
        <v>549</v>
      </c>
      <c r="F94">
        <v>2</v>
      </c>
      <c r="G94">
        <v>3</v>
      </c>
      <c r="H94">
        <v>1</v>
      </c>
      <c r="I94">
        <v>24</v>
      </c>
      <c r="J94">
        <v>29</v>
      </c>
      <c r="K94">
        <v>1</v>
      </c>
      <c r="L94" t="s">
        <v>214</v>
      </c>
      <c r="M94" t="s">
        <v>505</v>
      </c>
      <c r="N94">
        <v>9</v>
      </c>
      <c r="O94" t="s">
        <v>446</v>
      </c>
      <c r="P94" t="s">
        <v>202</v>
      </c>
      <c r="Q94" t="s">
        <v>215</v>
      </c>
      <c r="R94" t="s">
        <v>202</v>
      </c>
      <c r="S94" t="s">
        <v>63</v>
      </c>
      <c r="T94" t="s">
        <v>216</v>
      </c>
      <c r="U94" t="s">
        <v>210</v>
      </c>
      <c r="V94">
        <v>2</v>
      </c>
      <c r="W94" t="s">
        <v>209</v>
      </c>
      <c r="X94" t="s">
        <v>63</v>
      </c>
      <c r="Y94">
        <v>0</v>
      </c>
      <c r="Z94">
        <v>48</v>
      </c>
      <c r="AA94">
        <v>0</v>
      </c>
      <c r="AB94">
        <v>2</v>
      </c>
      <c r="AC94">
        <v>-1</v>
      </c>
      <c r="AD94">
        <v>2</v>
      </c>
      <c r="AE94">
        <v>0</v>
      </c>
      <c r="AF94">
        <v>-1</v>
      </c>
      <c r="AG94">
        <v>0</v>
      </c>
      <c r="AH94">
        <v>0.218</v>
      </c>
      <c r="AI94">
        <v>3.0009999999999999</v>
      </c>
      <c r="AJ94">
        <v>74.088999999999999</v>
      </c>
      <c r="AK94">
        <v>83.105999999999995</v>
      </c>
    </row>
    <row r="95" spans="1:37" x14ac:dyDescent="0.35">
      <c r="A95">
        <v>202</v>
      </c>
      <c r="B95">
        <v>202</v>
      </c>
      <c r="C95" t="s">
        <v>38</v>
      </c>
      <c r="D95">
        <v>1</v>
      </c>
      <c r="E95" t="s">
        <v>549</v>
      </c>
      <c r="F95">
        <v>2</v>
      </c>
      <c r="G95">
        <v>3</v>
      </c>
      <c r="H95">
        <v>1</v>
      </c>
      <c r="I95">
        <v>25</v>
      </c>
      <c r="J95">
        <v>36</v>
      </c>
      <c r="K95">
        <v>1</v>
      </c>
      <c r="L95" t="s">
        <v>231</v>
      </c>
      <c r="M95" t="s">
        <v>516</v>
      </c>
      <c r="N95">
        <v>8</v>
      </c>
      <c r="O95" t="s">
        <v>426</v>
      </c>
      <c r="P95" t="s">
        <v>202</v>
      </c>
      <c r="Q95" t="s">
        <v>232</v>
      </c>
      <c r="R95" t="s">
        <v>202</v>
      </c>
      <c r="S95" t="s">
        <v>53</v>
      </c>
      <c r="T95" t="s">
        <v>233</v>
      </c>
      <c r="U95" t="s">
        <v>233</v>
      </c>
      <c r="V95">
        <v>3</v>
      </c>
      <c r="W95" t="s">
        <v>232</v>
      </c>
      <c r="X95" t="s">
        <v>53</v>
      </c>
      <c r="Y95">
        <v>0</v>
      </c>
      <c r="Z95">
        <v>48</v>
      </c>
      <c r="AA95">
        <v>1</v>
      </c>
      <c r="AB95">
        <v>1</v>
      </c>
      <c r="AC95">
        <v>-1</v>
      </c>
      <c r="AD95">
        <v>2</v>
      </c>
      <c r="AE95">
        <v>0</v>
      </c>
      <c r="AF95">
        <v>-1</v>
      </c>
      <c r="AG95">
        <v>0</v>
      </c>
      <c r="AH95">
        <v>0.218</v>
      </c>
      <c r="AI95">
        <v>4.0010000000000003</v>
      </c>
      <c r="AJ95">
        <v>78.09</v>
      </c>
      <c r="AK95">
        <v>87.106999999999999</v>
      </c>
    </row>
    <row r="96" spans="1:37" x14ac:dyDescent="0.35">
      <c r="A96">
        <v>202</v>
      </c>
      <c r="B96">
        <v>202</v>
      </c>
      <c r="C96" t="s">
        <v>38</v>
      </c>
      <c r="D96">
        <v>1</v>
      </c>
      <c r="E96" t="s">
        <v>549</v>
      </c>
      <c r="F96">
        <v>2</v>
      </c>
      <c r="G96">
        <v>3</v>
      </c>
      <c r="H96">
        <v>1</v>
      </c>
      <c r="I96">
        <v>26</v>
      </c>
      <c r="J96">
        <v>35</v>
      </c>
      <c r="K96">
        <v>1</v>
      </c>
      <c r="L96" t="s">
        <v>260</v>
      </c>
      <c r="M96" t="s">
        <v>491</v>
      </c>
      <c r="N96">
        <v>9</v>
      </c>
      <c r="O96" t="s">
        <v>446</v>
      </c>
      <c r="P96" t="s">
        <v>202</v>
      </c>
      <c r="Q96" t="s">
        <v>232</v>
      </c>
      <c r="R96" t="s">
        <v>202</v>
      </c>
      <c r="S96" t="s">
        <v>81</v>
      </c>
      <c r="T96" t="s">
        <v>261</v>
      </c>
      <c r="U96" t="s">
        <v>207</v>
      </c>
      <c r="V96">
        <v>2</v>
      </c>
      <c r="W96" t="s">
        <v>206</v>
      </c>
      <c r="X96" t="s">
        <v>81</v>
      </c>
      <c r="Y96">
        <v>0</v>
      </c>
      <c r="Z96">
        <v>48</v>
      </c>
      <c r="AA96">
        <v>0</v>
      </c>
      <c r="AB96">
        <v>2</v>
      </c>
      <c r="AC96">
        <v>-1</v>
      </c>
      <c r="AD96">
        <v>2</v>
      </c>
      <c r="AE96">
        <v>0</v>
      </c>
      <c r="AF96">
        <v>-1</v>
      </c>
      <c r="AG96">
        <v>0</v>
      </c>
      <c r="AH96">
        <v>0.217</v>
      </c>
      <c r="AI96">
        <v>3.0009999999999999</v>
      </c>
      <c r="AJ96">
        <v>81.090999999999994</v>
      </c>
      <c r="AK96">
        <v>90.108000000000004</v>
      </c>
    </row>
    <row r="97" spans="1:37" x14ac:dyDescent="0.35">
      <c r="A97">
        <v>202</v>
      </c>
      <c r="B97">
        <v>202</v>
      </c>
      <c r="C97" t="s">
        <v>38</v>
      </c>
      <c r="D97">
        <v>1</v>
      </c>
      <c r="E97" t="s">
        <v>549</v>
      </c>
      <c r="F97">
        <v>2</v>
      </c>
      <c r="G97">
        <v>3</v>
      </c>
      <c r="H97">
        <v>1</v>
      </c>
      <c r="I97">
        <v>27</v>
      </c>
      <c r="J97">
        <v>45</v>
      </c>
      <c r="K97">
        <v>2</v>
      </c>
      <c r="L97" t="s">
        <v>83</v>
      </c>
      <c r="M97" t="s">
        <v>535</v>
      </c>
      <c r="N97">
        <v>3</v>
      </c>
      <c r="O97" t="s">
        <v>450</v>
      </c>
      <c r="P97" t="s">
        <v>84</v>
      </c>
      <c r="Q97" t="s">
        <v>85</v>
      </c>
      <c r="R97" t="s">
        <v>62</v>
      </c>
      <c r="S97" t="s">
        <v>63</v>
      </c>
      <c r="T97" t="s">
        <v>86</v>
      </c>
      <c r="U97" t="s">
        <v>64</v>
      </c>
      <c r="V97">
        <v>2</v>
      </c>
      <c r="W97" t="s">
        <v>61</v>
      </c>
      <c r="X97" t="s">
        <v>63</v>
      </c>
      <c r="Y97">
        <v>0</v>
      </c>
      <c r="Z97">
        <v>48</v>
      </c>
      <c r="AA97">
        <v>0</v>
      </c>
      <c r="AB97">
        <v>2</v>
      </c>
      <c r="AC97">
        <v>-1</v>
      </c>
      <c r="AD97">
        <v>2</v>
      </c>
      <c r="AE97">
        <v>0</v>
      </c>
      <c r="AF97">
        <v>-1</v>
      </c>
      <c r="AG97">
        <v>0</v>
      </c>
      <c r="AH97">
        <v>0.22600000000000001</v>
      </c>
      <c r="AI97">
        <v>3.0009999999999999</v>
      </c>
      <c r="AJ97">
        <v>84.091999999999999</v>
      </c>
      <c r="AK97">
        <v>93.108999999999995</v>
      </c>
    </row>
    <row r="98" spans="1:37" x14ac:dyDescent="0.35">
      <c r="A98">
        <v>202</v>
      </c>
      <c r="B98">
        <v>202</v>
      </c>
      <c r="C98" t="s">
        <v>38</v>
      </c>
      <c r="D98">
        <v>1</v>
      </c>
      <c r="E98" t="s">
        <v>549</v>
      </c>
      <c r="F98">
        <v>2</v>
      </c>
      <c r="G98">
        <v>3</v>
      </c>
      <c r="H98">
        <v>1</v>
      </c>
      <c r="I98">
        <v>28</v>
      </c>
      <c r="J98">
        <v>8</v>
      </c>
      <c r="K98">
        <v>1</v>
      </c>
      <c r="L98" t="s">
        <v>117</v>
      </c>
      <c r="M98" t="s">
        <v>521</v>
      </c>
      <c r="N98">
        <v>2</v>
      </c>
      <c r="O98" t="s">
        <v>429</v>
      </c>
      <c r="P98" t="s">
        <v>43</v>
      </c>
      <c r="Q98" t="s">
        <v>44</v>
      </c>
      <c r="R98" t="s">
        <v>52</v>
      </c>
      <c r="S98" t="s">
        <v>53</v>
      </c>
      <c r="T98" t="s">
        <v>118</v>
      </c>
      <c r="U98" t="s">
        <v>118</v>
      </c>
      <c r="V98">
        <v>3</v>
      </c>
      <c r="W98" t="s">
        <v>44</v>
      </c>
      <c r="X98" t="s">
        <v>53</v>
      </c>
      <c r="Y98">
        <v>0</v>
      </c>
      <c r="Z98">
        <v>48</v>
      </c>
      <c r="AA98">
        <v>1</v>
      </c>
      <c r="AB98">
        <v>1</v>
      </c>
      <c r="AC98">
        <v>-1</v>
      </c>
      <c r="AD98">
        <v>2</v>
      </c>
      <c r="AE98">
        <v>0</v>
      </c>
      <c r="AF98">
        <v>-1</v>
      </c>
      <c r="AG98">
        <v>0</v>
      </c>
      <c r="AH98">
        <v>0.22500000000000001</v>
      </c>
      <c r="AI98">
        <v>4.0010000000000003</v>
      </c>
      <c r="AJ98">
        <v>88.093000000000004</v>
      </c>
      <c r="AK98">
        <v>97.11</v>
      </c>
    </row>
    <row r="99" spans="1:37" x14ac:dyDescent="0.35">
      <c r="A99">
        <v>202</v>
      </c>
      <c r="B99">
        <v>202</v>
      </c>
      <c r="C99" t="s">
        <v>38</v>
      </c>
      <c r="D99">
        <v>1</v>
      </c>
      <c r="E99" t="s">
        <v>549</v>
      </c>
      <c r="F99">
        <v>2</v>
      </c>
      <c r="G99">
        <v>3</v>
      </c>
      <c r="H99">
        <v>1</v>
      </c>
      <c r="I99">
        <v>29</v>
      </c>
      <c r="J99">
        <v>60</v>
      </c>
      <c r="K99">
        <v>2</v>
      </c>
      <c r="L99" t="s">
        <v>196</v>
      </c>
      <c r="M99" t="s">
        <v>539</v>
      </c>
      <c r="N99">
        <v>5</v>
      </c>
      <c r="O99" t="s">
        <v>438</v>
      </c>
      <c r="P99" t="s">
        <v>185</v>
      </c>
      <c r="Q99" t="s">
        <v>186</v>
      </c>
      <c r="R99" t="s">
        <v>150</v>
      </c>
      <c r="S99" t="s">
        <v>53</v>
      </c>
      <c r="T99" t="s">
        <v>197</v>
      </c>
      <c r="U99" t="s">
        <v>197</v>
      </c>
      <c r="V99">
        <v>3</v>
      </c>
      <c r="W99" t="s">
        <v>186</v>
      </c>
      <c r="X99" t="s">
        <v>53</v>
      </c>
      <c r="Y99">
        <v>0</v>
      </c>
      <c r="Z99">
        <v>48</v>
      </c>
      <c r="AA99">
        <v>1</v>
      </c>
      <c r="AB99">
        <v>1</v>
      </c>
      <c r="AC99">
        <v>-1</v>
      </c>
      <c r="AD99">
        <v>2</v>
      </c>
      <c r="AE99">
        <v>0</v>
      </c>
      <c r="AF99">
        <v>-1</v>
      </c>
      <c r="AG99">
        <v>0</v>
      </c>
      <c r="AH99">
        <v>0.223</v>
      </c>
      <c r="AI99">
        <v>4.0010000000000003</v>
      </c>
      <c r="AJ99">
        <v>92.093999999999994</v>
      </c>
      <c r="AK99">
        <v>101.111</v>
      </c>
    </row>
    <row r="100" spans="1:37" x14ac:dyDescent="0.35">
      <c r="A100">
        <v>202</v>
      </c>
      <c r="B100">
        <v>202</v>
      </c>
      <c r="C100" t="s">
        <v>38</v>
      </c>
      <c r="D100">
        <v>1</v>
      </c>
      <c r="E100" t="s">
        <v>549</v>
      </c>
      <c r="F100">
        <v>2</v>
      </c>
      <c r="G100">
        <v>3</v>
      </c>
      <c r="H100">
        <v>1</v>
      </c>
      <c r="I100">
        <v>30</v>
      </c>
      <c r="J100">
        <v>0</v>
      </c>
      <c r="K100">
        <v>1</v>
      </c>
      <c r="L100" t="s">
        <v>48</v>
      </c>
      <c r="M100" t="s">
        <v>48</v>
      </c>
      <c r="N100">
        <v>11</v>
      </c>
      <c r="O100" t="s">
        <v>416</v>
      </c>
      <c r="P100" t="s">
        <v>48</v>
      </c>
      <c r="Q100" t="s">
        <v>48</v>
      </c>
      <c r="R100" t="s">
        <v>48</v>
      </c>
      <c r="S100" t="s">
        <v>48</v>
      </c>
      <c r="T100" t="s">
        <v>48</v>
      </c>
      <c r="U100" t="s">
        <v>48</v>
      </c>
      <c r="V100">
        <v>0</v>
      </c>
      <c r="W100" t="s">
        <v>48</v>
      </c>
      <c r="X100" t="s">
        <v>48</v>
      </c>
      <c r="Y100">
        <v>0</v>
      </c>
      <c r="Z100">
        <v>48</v>
      </c>
      <c r="AA100">
        <v>0</v>
      </c>
      <c r="AB100">
        <v>-1</v>
      </c>
      <c r="AC100">
        <v>-1</v>
      </c>
      <c r="AD100">
        <v>1</v>
      </c>
      <c r="AE100">
        <v>0</v>
      </c>
      <c r="AF100">
        <v>-1</v>
      </c>
      <c r="AG100">
        <v>0</v>
      </c>
      <c r="AH100">
        <v>0.217</v>
      </c>
      <c r="AI100">
        <v>3.0009999999999999</v>
      </c>
      <c r="AJ100">
        <v>95.094999999999999</v>
      </c>
      <c r="AK100">
        <v>104.11199999999999</v>
      </c>
    </row>
    <row r="101" spans="1:37" x14ac:dyDescent="0.35">
      <c r="A101">
        <v>202</v>
      </c>
      <c r="B101">
        <v>202</v>
      </c>
      <c r="C101" t="s">
        <v>38</v>
      </c>
      <c r="D101">
        <v>1</v>
      </c>
      <c r="E101" t="s">
        <v>549</v>
      </c>
      <c r="F101">
        <v>2</v>
      </c>
      <c r="G101">
        <v>3</v>
      </c>
      <c r="H101">
        <v>1</v>
      </c>
      <c r="I101">
        <v>31</v>
      </c>
      <c r="J101">
        <v>7</v>
      </c>
      <c r="K101">
        <v>1</v>
      </c>
      <c r="L101" t="s">
        <v>41</v>
      </c>
      <c r="M101" t="s">
        <v>488</v>
      </c>
      <c r="N101">
        <v>3</v>
      </c>
      <c r="O101" t="s">
        <v>450</v>
      </c>
      <c r="P101" t="s">
        <v>43</v>
      </c>
      <c r="Q101" t="s">
        <v>44</v>
      </c>
      <c r="R101" t="s">
        <v>45</v>
      </c>
      <c r="S101" t="s">
        <v>46</v>
      </c>
      <c r="T101" t="s">
        <v>47</v>
      </c>
      <c r="U101" t="s">
        <v>104</v>
      </c>
      <c r="V101">
        <v>2</v>
      </c>
      <c r="W101" t="s">
        <v>103</v>
      </c>
      <c r="X101" t="s">
        <v>46</v>
      </c>
      <c r="Y101">
        <v>0</v>
      </c>
      <c r="Z101">
        <v>48</v>
      </c>
      <c r="AA101">
        <v>0</v>
      </c>
      <c r="AB101">
        <v>2</v>
      </c>
      <c r="AC101">
        <v>-1</v>
      </c>
      <c r="AD101">
        <v>2</v>
      </c>
      <c r="AE101">
        <v>0</v>
      </c>
      <c r="AF101">
        <v>-1</v>
      </c>
      <c r="AG101">
        <v>0</v>
      </c>
      <c r="AH101">
        <v>0.222</v>
      </c>
      <c r="AI101">
        <v>3.0009999999999999</v>
      </c>
      <c r="AJ101">
        <v>98.096000000000004</v>
      </c>
      <c r="AK101">
        <v>107.113</v>
      </c>
    </row>
    <row r="102" spans="1:37" x14ac:dyDescent="0.35">
      <c r="A102">
        <v>202</v>
      </c>
      <c r="B102">
        <v>202</v>
      </c>
      <c r="C102" t="s">
        <v>38</v>
      </c>
      <c r="D102">
        <v>1</v>
      </c>
      <c r="E102" t="s">
        <v>549</v>
      </c>
      <c r="F102">
        <v>2</v>
      </c>
      <c r="G102">
        <v>3</v>
      </c>
      <c r="H102">
        <v>1</v>
      </c>
      <c r="I102">
        <v>32</v>
      </c>
      <c r="J102">
        <v>62</v>
      </c>
      <c r="K102">
        <v>2</v>
      </c>
      <c r="L102" t="s">
        <v>239</v>
      </c>
      <c r="M102" t="s">
        <v>520</v>
      </c>
      <c r="N102">
        <v>7</v>
      </c>
      <c r="O102" t="s">
        <v>424</v>
      </c>
      <c r="P102" t="s">
        <v>202</v>
      </c>
      <c r="Q102" t="s">
        <v>240</v>
      </c>
      <c r="R102" t="s">
        <v>202</v>
      </c>
      <c r="S102" t="s">
        <v>63</v>
      </c>
      <c r="T102" t="s">
        <v>241</v>
      </c>
      <c r="U102" t="s">
        <v>241</v>
      </c>
      <c r="V102">
        <v>3</v>
      </c>
      <c r="W102" t="s">
        <v>240</v>
      </c>
      <c r="X102" t="s">
        <v>63</v>
      </c>
      <c r="Y102">
        <v>0</v>
      </c>
      <c r="Z102">
        <v>48</v>
      </c>
      <c r="AA102">
        <v>0</v>
      </c>
      <c r="AB102">
        <v>1</v>
      </c>
      <c r="AC102">
        <v>-1</v>
      </c>
      <c r="AD102">
        <v>2</v>
      </c>
      <c r="AE102">
        <v>0</v>
      </c>
      <c r="AF102">
        <v>-1</v>
      </c>
      <c r="AG102">
        <v>0</v>
      </c>
      <c r="AH102">
        <v>0.221</v>
      </c>
      <c r="AI102">
        <v>3.0009999999999999</v>
      </c>
      <c r="AJ102">
        <v>101.09699999999999</v>
      </c>
      <c r="AK102">
        <v>110.114</v>
      </c>
    </row>
    <row r="103" spans="1:37" x14ac:dyDescent="0.35">
      <c r="A103">
        <v>202</v>
      </c>
      <c r="B103">
        <v>202</v>
      </c>
      <c r="C103" t="s">
        <v>38</v>
      </c>
      <c r="D103">
        <v>1</v>
      </c>
      <c r="E103" t="s">
        <v>549</v>
      </c>
      <c r="F103">
        <v>2</v>
      </c>
      <c r="G103">
        <v>3</v>
      </c>
      <c r="H103">
        <v>1</v>
      </c>
      <c r="I103">
        <v>33</v>
      </c>
      <c r="J103">
        <v>0</v>
      </c>
      <c r="K103">
        <v>1</v>
      </c>
      <c r="L103" t="s">
        <v>48</v>
      </c>
      <c r="M103" t="s">
        <v>48</v>
      </c>
      <c r="N103">
        <v>11</v>
      </c>
      <c r="O103" t="s">
        <v>416</v>
      </c>
      <c r="P103" t="s">
        <v>48</v>
      </c>
      <c r="Q103" t="s">
        <v>48</v>
      </c>
      <c r="R103" t="s">
        <v>48</v>
      </c>
      <c r="S103" t="s">
        <v>48</v>
      </c>
      <c r="T103" t="s">
        <v>48</v>
      </c>
      <c r="U103" t="s">
        <v>48</v>
      </c>
      <c r="V103">
        <v>0</v>
      </c>
      <c r="W103" t="s">
        <v>48</v>
      </c>
      <c r="X103" t="s">
        <v>48</v>
      </c>
      <c r="Y103">
        <v>0</v>
      </c>
      <c r="Z103">
        <v>48</v>
      </c>
      <c r="AA103">
        <v>0</v>
      </c>
      <c r="AB103">
        <v>-1</v>
      </c>
      <c r="AC103">
        <v>-1</v>
      </c>
      <c r="AD103">
        <v>1</v>
      </c>
      <c r="AE103">
        <v>0</v>
      </c>
      <c r="AF103">
        <v>-1</v>
      </c>
      <c r="AG103">
        <v>0</v>
      </c>
      <c r="AH103">
        <v>0.217</v>
      </c>
      <c r="AI103">
        <v>3.0009999999999999</v>
      </c>
      <c r="AJ103">
        <v>104.098</v>
      </c>
      <c r="AK103">
        <v>113.11499999999999</v>
      </c>
    </row>
    <row r="104" spans="1:37" x14ac:dyDescent="0.35">
      <c r="A104">
        <v>202</v>
      </c>
      <c r="B104">
        <v>202</v>
      </c>
      <c r="C104" t="s">
        <v>38</v>
      </c>
      <c r="D104">
        <v>1</v>
      </c>
      <c r="E104" t="s">
        <v>549</v>
      </c>
      <c r="F104">
        <v>2</v>
      </c>
      <c r="G104">
        <v>3</v>
      </c>
      <c r="H104">
        <v>1</v>
      </c>
      <c r="I104">
        <v>34</v>
      </c>
      <c r="J104">
        <v>0</v>
      </c>
      <c r="K104">
        <v>1</v>
      </c>
      <c r="L104" t="s">
        <v>48</v>
      </c>
      <c r="M104" t="s">
        <v>445</v>
      </c>
      <c r="N104">
        <v>10</v>
      </c>
      <c r="O104" t="s">
        <v>413</v>
      </c>
      <c r="P104" t="s">
        <v>48</v>
      </c>
      <c r="Q104" t="s">
        <v>48</v>
      </c>
      <c r="R104" t="s">
        <v>48</v>
      </c>
      <c r="S104" t="s">
        <v>48</v>
      </c>
      <c r="T104" t="s">
        <v>48</v>
      </c>
      <c r="U104" t="s">
        <v>412</v>
      </c>
      <c r="V104">
        <v>0</v>
      </c>
      <c r="W104" t="s">
        <v>48</v>
      </c>
      <c r="X104" t="s">
        <v>48</v>
      </c>
      <c r="Y104">
        <v>0</v>
      </c>
      <c r="Z104">
        <v>48</v>
      </c>
      <c r="AA104">
        <v>0</v>
      </c>
      <c r="AB104">
        <v>1</v>
      </c>
      <c r="AC104">
        <v>-1</v>
      </c>
      <c r="AD104">
        <v>2</v>
      </c>
      <c r="AE104">
        <v>0</v>
      </c>
      <c r="AF104">
        <v>-1</v>
      </c>
      <c r="AG104">
        <v>0</v>
      </c>
      <c r="AH104">
        <v>0.219</v>
      </c>
      <c r="AI104">
        <v>3.0009999999999999</v>
      </c>
      <c r="AJ104">
        <v>107.099</v>
      </c>
      <c r="AK104">
        <v>116.116</v>
      </c>
    </row>
    <row r="105" spans="1:37" x14ac:dyDescent="0.35">
      <c r="A105">
        <v>202</v>
      </c>
      <c r="B105">
        <v>202</v>
      </c>
      <c r="C105" t="s">
        <v>38</v>
      </c>
      <c r="D105">
        <v>1</v>
      </c>
      <c r="E105" t="s">
        <v>549</v>
      </c>
      <c r="F105">
        <v>2</v>
      </c>
      <c r="G105">
        <v>3</v>
      </c>
      <c r="H105">
        <v>1</v>
      </c>
      <c r="I105">
        <v>35</v>
      </c>
      <c r="J105">
        <v>58</v>
      </c>
      <c r="K105">
        <v>2</v>
      </c>
      <c r="L105" t="s">
        <v>190</v>
      </c>
      <c r="M105" t="s">
        <v>487</v>
      </c>
      <c r="N105">
        <v>5</v>
      </c>
      <c r="O105" t="s">
        <v>438</v>
      </c>
      <c r="P105" t="s">
        <v>181</v>
      </c>
      <c r="Q105" t="s">
        <v>182</v>
      </c>
      <c r="R105" t="s">
        <v>150</v>
      </c>
      <c r="S105" t="s">
        <v>53</v>
      </c>
      <c r="T105" t="s">
        <v>191</v>
      </c>
      <c r="U105" t="s">
        <v>191</v>
      </c>
      <c r="V105">
        <v>3</v>
      </c>
      <c r="W105" t="s">
        <v>182</v>
      </c>
      <c r="X105" t="s">
        <v>53</v>
      </c>
      <c r="Y105">
        <v>0</v>
      </c>
      <c r="Z105">
        <v>48</v>
      </c>
      <c r="AA105">
        <v>1</v>
      </c>
      <c r="AB105">
        <v>1</v>
      </c>
      <c r="AC105">
        <v>-1</v>
      </c>
      <c r="AD105">
        <v>2</v>
      </c>
      <c r="AE105">
        <v>0</v>
      </c>
      <c r="AF105">
        <v>-1</v>
      </c>
      <c r="AG105">
        <v>0</v>
      </c>
      <c r="AH105">
        <v>0.218</v>
      </c>
      <c r="AI105">
        <v>4.0010000000000003</v>
      </c>
      <c r="AJ105">
        <v>111.1</v>
      </c>
      <c r="AK105">
        <v>120.117</v>
      </c>
    </row>
    <row r="106" spans="1:37" x14ac:dyDescent="0.35">
      <c r="A106">
        <v>202</v>
      </c>
      <c r="B106">
        <v>202</v>
      </c>
      <c r="C106" t="s">
        <v>38</v>
      </c>
      <c r="D106">
        <v>1</v>
      </c>
      <c r="E106" t="s">
        <v>549</v>
      </c>
      <c r="F106">
        <v>2</v>
      </c>
      <c r="G106">
        <v>3</v>
      </c>
      <c r="H106">
        <v>1</v>
      </c>
      <c r="I106">
        <v>36</v>
      </c>
      <c r="J106">
        <v>68</v>
      </c>
      <c r="K106">
        <v>2</v>
      </c>
      <c r="L106" t="s">
        <v>242</v>
      </c>
      <c r="M106" t="s">
        <v>523</v>
      </c>
      <c r="N106">
        <v>9</v>
      </c>
      <c r="O106" t="s">
        <v>446</v>
      </c>
      <c r="P106" t="s">
        <v>202</v>
      </c>
      <c r="Q106" t="s">
        <v>227</v>
      </c>
      <c r="R106" t="s">
        <v>202</v>
      </c>
      <c r="S106" t="s">
        <v>63</v>
      </c>
      <c r="T106" t="s">
        <v>243</v>
      </c>
      <c r="U106" t="s">
        <v>228</v>
      </c>
      <c r="V106">
        <v>1</v>
      </c>
      <c r="W106" t="s">
        <v>227</v>
      </c>
      <c r="X106" t="s">
        <v>81</v>
      </c>
      <c r="Y106">
        <v>0</v>
      </c>
      <c r="Z106">
        <v>48</v>
      </c>
      <c r="AA106">
        <v>0</v>
      </c>
      <c r="AB106">
        <v>2</v>
      </c>
      <c r="AC106">
        <v>-1</v>
      </c>
      <c r="AD106">
        <v>2</v>
      </c>
      <c r="AE106">
        <v>0</v>
      </c>
      <c r="AF106">
        <v>-1</v>
      </c>
      <c r="AG106">
        <v>0</v>
      </c>
      <c r="AH106">
        <v>0.217</v>
      </c>
      <c r="AI106">
        <v>3.0009999999999999</v>
      </c>
      <c r="AJ106">
        <v>114.101</v>
      </c>
      <c r="AK106">
        <v>123.11799999999999</v>
      </c>
    </row>
    <row r="107" spans="1:37" x14ac:dyDescent="0.35">
      <c r="A107">
        <v>202</v>
      </c>
      <c r="B107">
        <v>202</v>
      </c>
      <c r="C107" t="s">
        <v>38</v>
      </c>
      <c r="D107">
        <v>1</v>
      </c>
      <c r="E107" t="s">
        <v>549</v>
      </c>
      <c r="F107">
        <v>2</v>
      </c>
      <c r="G107">
        <v>3</v>
      </c>
      <c r="H107">
        <v>1</v>
      </c>
      <c r="I107">
        <v>37</v>
      </c>
      <c r="J107">
        <v>52</v>
      </c>
      <c r="K107">
        <v>2</v>
      </c>
      <c r="L107" t="s">
        <v>166</v>
      </c>
      <c r="M107" t="s">
        <v>519</v>
      </c>
      <c r="N107">
        <v>6</v>
      </c>
      <c r="O107" t="s">
        <v>417</v>
      </c>
      <c r="P107" t="s">
        <v>167</v>
      </c>
      <c r="Q107" t="s">
        <v>168</v>
      </c>
      <c r="R107" t="s">
        <v>150</v>
      </c>
      <c r="S107" t="s">
        <v>53</v>
      </c>
      <c r="T107" t="s">
        <v>169</v>
      </c>
      <c r="U107" t="s">
        <v>195</v>
      </c>
      <c r="V107">
        <v>1</v>
      </c>
      <c r="W107" t="s">
        <v>168</v>
      </c>
      <c r="X107" t="s">
        <v>46</v>
      </c>
      <c r="Y107">
        <v>0</v>
      </c>
      <c r="Z107">
        <v>48</v>
      </c>
      <c r="AA107">
        <v>0</v>
      </c>
      <c r="AB107">
        <v>2</v>
      </c>
      <c r="AC107">
        <v>-1</v>
      </c>
      <c r="AD107">
        <v>2</v>
      </c>
      <c r="AE107">
        <v>0</v>
      </c>
      <c r="AF107">
        <v>-1</v>
      </c>
      <c r="AG107">
        <v>0</v>
      </c>
      <c r="AH107">
        <v>0.217</v>
      </c>
      <c r="AI107">
        <v>3.0009999999999999</v>
      </c>
      <c r="AJ107">
        <v>117.102</v>
      </c>
      <c r="AK107">
        <v>126.119</v>
      </c>
    </row>
    <row r="108" spans="1:37" x14ac:dyDescent="0.35">
      <c r="A108">
        <v>202</v>
      </c>
      <c r="B108">
        <v>202</v>
      </c>
      <c r="C108" t="s">
        <v>38</v>
      </c>
      <c r="D108">
        <v>1</v>
      </c>
      <c r="E108" t="s">
        <v>549</v>
      </c>
      <c r="F108">
        <v>2</v>
      </c>
      <c r="G108">
        <v>3</v>
      </c>
      <c r="H108">
        <v>1</v>
      </c>
      <c r="I108">
        <v>38</v>
      </c>
      <c r="J108">
        <v>43</v>
      </c>
      <c r="K108">
        <v>2</v>
      </c>
      <c r="L108" t="s">
        <v>111</v>
      </c>
      <c r="M108" t="s">
        <v>537</v>
      </c>
      <c r="N108">
        <v>3</v>
      </c>
      <c r="O108" t="s">
        <v>450</v>
      </c>
      <c r="P108" t="s">
        <v>92</v>
      </c>
      <c r="Q108" t="s">
        <v>93</v>
      </c>
      <c r="R108" t="s">
        <v>80</v>
      </c>
      <c r="S108" t="s">
        <v>81</v>
      </c>
      <c r="T108" t="s">
        <v>112</v>
      </c>
      <c r="U108" t="s">
        <v>94</v>
      </c>
      <c r="V108">
        <v>1</v>
      </c>
      <c r="W108" t="s">
        <v>93</v>
      </c>
      <c r="X108" t="s">
        <v>63</v>
      </c>
      <c r="Y108">
        <v>0</v>
      </c>
      <c r="Z108">
        <v>48</v>
      </c>
      <c r="AA108">
        <v>1</v>
      </c>
      <c r="AB108">
        <v>2</v>
      </c>
      <c r="AC108">
        <v>-1</v>
      </c>
      <c r="AD108">
        <v>2</v>
      </c>
      <c r="AE108">
        <v>0</v>
      </c>
      <c r="AF108">
        <v>-1</v>
      </c>
      <c r="AG108">
        <v>0</v>
      </c>
      <c r="AH108">
        <v>0.22500000000000001</v>
      </c>
      <c r="AI108">
        <v>4.0010000000000003</v>
      </c>
      <c r="AJ108">
        <v>121.10299999999999</v>
      </c>
      <c r="AK108">
        <v>130.12</v>
      </c>
    </row>
    <row r="109" spans="1:37" x14ac:dyDescent="0.35">
      <c r="A109">
        <v>202</v>
      </c>
      <c r="B109">
        <v>202</v>
      </c>
      <c r="C109" t="s">
        <v>38</v>
      </c>
      <c r="D109">
        <v>1</v>
      </c>
      <c r="E109" t="s">
        <v>549</v>
      </c>
      <c r="F109">
        <v>2</v>
      </c>
      <c r="G109">
        <v>3</v>
      </c>
      <c r="H109">
        <v>1</v>
      </c>
      <c r="I109">
        <v>39</v>
      </c>
      <c r="J109">
        <v>28</v>
      </c>
      <c r="K109">
        <v>1</v>
      </c>
      <c r="L109" t="s">
        <v>246</v>
      </c>
      <c r="M109" t="s">
        <v>492</v>
      </c>
      <c r="N109">
        <v>7</v>
      </c>
      <c r="O109" t="s">
        <v>424</v>
      </c>
      <c r="P109" t="s">
        <v>202</v>
      </c>
      <c r="Q109" t="s">
        <v>206</v>
      </c>
      <c r="R109" t="s">
        <v>202</v>
      </c>
      <c r="S109" t="s">
        <v>63</v>
      </c>
      <c r="T109" t="s">
        <v>247</v>
      </c>
      <c r="U109" t="s">
        <v>247</v>
      </c>
      <c r="V109">
        <v>3</v>
      </c>
      <c r="W109" t="s">
        <v>206</v>
      </c>
      <c r="X109" t="s">
        <v>63</v>
      </c>
      <c r="Y109">
        <v>0</v>
      </c>
      <c r="Z109">
        <v>48</v>
      </c>
      <c r="AA109">
        <v>0</v>
      </c>
      <c r="AB109">
        <v>1</v>
      </c>
      <c r="AC109">
        <v>-1</v>
      </c>
      <c r="AD109">
        <v>2</v>
      </c>
      <c r="AE109">
        <v>0</v>
      </c>
      <c r="AF109">
        <v>-1</v>
      </c>
      <c r="AG109">
        <v>0</v>
      </c>
      <c r="AH109">
        <v>0.224</v>
      </c>
      <c r="AI109">
        <v>3.0009999999999999</v>
      </c>
      <c r="AJ109">
        <v>124.104</v>
      </c>
      <c r="AK109">
        <v>133.12100000000001</v>
      </c>
    </row>
    <row r="110" spans="1:37" x14ac:dyDescent="0.35">
      <c r="A110">
        <v>202</v>
      </c>
      <c r="B110">
        <v>202</v>
      </c>
      <c r="C110" t="s">
        <v>38</v>
      </c>
      <c r="D110">
        <v>1</v>
      </c>
      <c r="E110" t="s">
        <v>549</v>
      </c>
      <c r="F110">
        <v>2</v>
      </c>
      <c r="G110">
        <v>3</v>
      </c>
      <c r="H110">
        <v>1</v>
      </c>
      <c r="I110">
        <v>40</v>
      </c>
      <c r="J110">
        <v>0</v>
      </c>
      <c r="K110">
        <v>1</v>
      </c>
      <c r="L110" t="s">
        <v>48</v>
      </c>
      <c r="M110" t="s">
        <v>449</v>
      </c>
      <c r="N110">
        <v>10</v>
      </c>
      <c r="O110" t="s">
        <v>413</v>
      </c>
      <c r="P110" t="s">
        <v>48</v>
      </c>
      <c r="Q110" t="s">
        <v>48</v>
      </c>
      <c r="R110" t="s">
        <v>48</v>
      </c>
      <c r="S110" t="s">
        <v>48</v>
      </c>
      <c r="T110" t="s">
        <v>48</v>
      </c>
      <c r="U110" t="s">
        <v>412</v>
      </c>
      <c r="V110">
        <v>0</v>
      </c>
      <c r="W110" t="s">
        <v>48</v>
      </c>
      <c r="X110" t="s">
        <v>48</v>
      </c>
      <c r="Y110">
        <v>0</v>
      </c>
      <c r="Z110">
        <v>48</v>
      </c>
      <c r="AA110">
        <v>0</v>
      </c>
      <c r="AB110">
        <v>1</v>
      </c>
      <c r="AC110">
        <v>-1</v>
      </c>
      <c r="AD110">
        <v>2</v>
      </c>
      <c r="AE110">
        <v>0</v>
      </c>
      <c r="AF110">
        <v>-1</v>
      </c>
      <c r="AG110">
        <v>0</v>
      </c>
      <c r="AH110">
        <v>0.224</v>
      </c>
      <c r="AI110">
        <v>3.0009999999999999</v>
      </c>
      <c r="AJ110">
        <v>127.105</v>
      </c>
      <c r="AK110">
        <v>136.12200000000001</v>
      </c>
    </row>
    <row r="111" spans="1:37" x14ac:dyDescent="0.35">
      <c r="A111">
        <v>202</v>
      </c>
      <c r="B111">
        <v>202</v>
      </c>
      <c r="C111" t="s">
        <v>38</v>
      </c>
      <c r="D111">
        <v>1</v>
      </c>
      <c r="E111" t="s">
        <v>549</v>
      </c>
      <c r="F111">
        <v>2</v>
      </c>
      <c r="G111">
        <v>3</v>
      </c>
      <c r="H111">
        <v>1</v>
      </c>
      <c r="I111">
        <v>41</v>
      </c>
      <c r="J111">
        <v>0</v>
      </c>
      <c r="K111">
        <v>1</v>
      </c>
      <c r="L111" t="s">
        <v>48</v>
      </c>
      <c r="M111" t="s">
        <v>48</v>
      </c>
      <c r="N111">
        <v>11</v>
      </c>
      <c r="O111" t="s">
        <v>416</v>
      </c>
      <c r="P111" t="s">
        <v>48</v>
      </c>
      <c r="Q111" t="s">
        <v>48</v>
      </c>
      <c r="R111" t="s">
        <v>48</v>
      </c>
      <c r="S111" t="s">
        <v>48</v>
      </c>
      <c r="T111" t="s">
        <v>48</v>
      </c>
      <c r="U111" t="s">
        <v>48</v>
      </c>
      <c r="V111">
        <v>0</v>
      </c>
      <c r="W111" t="s">
        <v>48</v>
      </c>
      <c r="X111" t="s">
        <v>48</v>
      </c>
      <c r="Y111">
        <v>0</v>
      </c>
      <c r="Z111">
        <v>48</v>
      </c>
      <c r="AA111">
        <v>0</v>
      </c>
      <c r="AB111">
        <v>-1</v>
      </c>
      <c r="AC111">
        <v>-1</v>
      </c>
      <c r="AD111">
        <v>1</v>
      </c>
      <c r="AE111">
        <v>0</v>
      </c>
      <c r="AF111">
        <v>-1</v>
      </c>
      <c r="AG111">
        <v>0</v>
      </c>
      <c r="AH111">
        <v>0.217</v>
      </c>
      <c r="AI111">
        <v>3.0009999999999999</v>
      </c>
      <c r="AJ111">
        <v>130.10599999999999</v>
      </c>
      <c r="AK111">
        <v>139.12299999999999</v>
      </c>
    </row>
    <row r="112" spans="1:37" x14ac:dyDescent="0.35">
      <c r="A112">
        <v>202</v>
      </c>
      <c r="B112">
        <v>202</v>
      </c>
      <c r="C112" t="s">
        <v>38</v>
      </c>
      <c r="D112">
        <v>1</v>
      </c>
      <c r="E112" t="s">
        <v>549</v>
      </c>
      <c r="F112">
        <v>2</v>
      </c>
      <c r="G112">
        <v>3</v>
      </c>
      <c r="H112">
        <v>1</v>
      </c>
      <c r="I112">
        <v>42</v>
      </c>
      <c r="J112">
        <v>24</v>
      </c>
      <c r="K112">
        <v>1</v>
      </c>
      <c r="L112" t="s">
        <v>198</v>
      </c>
      <c r="M112" t="s">
        <v>477</v>
      </c>
      <c r="N112">
        <v>4</v>
      </c>
      <c r="O112" t="s">
        <v>431</v>
      </c>
      <c r="P112" t="s">
        <v>177</v>
      </c>
      <c r="Q112" t="s">
        <v>178</v>
      </c>
      <c r="R112" t="s">
        <v>150</v>
      </c>
      <c r="S112" t="s">
        <v>53</v>
      </c>
      <c r="T112" t="s">
        <v>199</v>
      </c>
      <c r="U112" t="s">
        <v>199</v>
      </c>
      <c r="V112">
        <v>3</v>
      </c>
      <c r="W112" t="s">
        <v>178</v>
      </c>
      <c r="X112" t="s">
        <v>53</v>
      </c>
      <c r="Y112">
        <v>0</v>
      </c>
      <c r="Z112">
        <v>48</v>
      </c>
      <c r="AA112">
        <v>0</v>
      </c>
      <c r="AB112">
        <v>1</v>
      </c>
      <c r="AC112">
        <v>-1</v>
      </c>
      <c r="AD112">
        <v>2</v>
      </c>
      <c r="AE112">
        <v>0</v>
      </c>
      <c r="AF112">
        <v>-1</v>
      </c>
      <c r="AG112">
        <v>0</v>
      </c>
      <c r="AH112">
        <v>0.221</v>
      </c>
      <c r="AI112">
        <v>3.0009999999999999</v>
      </c>
      <c r="AJ112">
        <v>133.107</v>
      </c>
      <c r="AK112">
        <v>142.124</v>
      </c>
    </row>
    <row r="113" spans="1:37" x14ac:dyDescent="0.35">
      <c r="A113">
        <v>202</v>
      </c>
      <c r="B113">
        <v>202</v>
      </c>
      <c r="C113" t="s">
        <v>38</v>
      </c>
      <c r="D113">
        <v>1</v>
      </c>
      <c r="E113" t="s">
        <v>549</v>
      </c>
      <c r="F113">
        <v>2</v>
      </c>
      <c r="G113">
        <v>3</v>
      </c>
      <c r="H113">
        <v>1</v>
      </c>
      <c r="I113">
        <v>43</v>
      </c>
      <c r="J113">
        <v>0</v>
      </c>
      <c r="K113">
        <v>1</v>
      </c>
      <c r="L113" t="s">
        <v>48</v>
      </c>
      <c r="M113" t="s">
        <v>48</v>
      </c>
      <c r="N113">
        <v>11</v>
      </c>
      <c r="O113" t="s">
        <v>416</v>
      </c>
      <c r="P113" t="s">
        <v>48</v>
      </c>
      <c r="Q113" t="s">
        <v>48</v>
      </c>
      <c r="R113" t="s">
        <v>48</v>
      </c>
      <c r="S113" t="s">
        <v>48</v>
      </c>
      <c r="T113" t="s">
        <v>48</v>
      </c>
      <c r="U113" t="s">
        <v>48</v>
      </c>
      <c r="V113">
        <v>0</v>
      </c>
      <c r="W113" t="s">
        <v>48</v>
      </c>
      <c r="X113" t="s">
        <v>48</v>
      </c>
      <c r="Y113">
        <v>0</v>
      </c>
      <c r="Z113">
        <v>48</v>
      </c>
      <c r="AA113">
        <v>0</v>
      </c>
      <c r="AB113">
        <v>-1</v>
      </c>
      <c r="AC113">
        <v>-1</v>
      </c>
      <c r="AD113">
        <v>1</v>
      </c>
      <c r="AE113">
        <v>0</v>
      </c>
      <c r="AF113">
        <v>-1</v>
      </c>
      <c r="AG113">
        <v>0</v>
      </c>
      <c r="AH113">
        <v>0.217</v>
      </c>
      <c r="AI113">
        <v>3.0009999999999999</v>
      </c>
      <c r="AJ113">
        <v>136.108</v>
      </c>
      <c r="AK113">
        <v>145.124</v>
      </c>
    </row>
    <row r="114" spans="1:37" x14ac:dyDescent="0.35">
      <c r="A114">
        <v>202</v>
      </c>
      <c r="B114">
        <v>202</v>
      </c>
      <c r="C114" t="s">
        <v>38</v>
      </c>
      <c r="D114">
        <v>1</v>
      </c>
      <c r="E114" t="s">
        <v>549</v>
      </c>
      <c r="F114">
        <v>2</v>
      </c>
      <c r="G114">
        <v>3</v>
      </c>
      <c r="H114">
        <v>1</v>
      </c>
      <c r="I114">
        <v>44</v>
      </c>
      <c r="J114">
        <v>39</v>
      </c>
      <c r="K114">
        <v>2</v>
      </c>
      <c r="L114" t="s">
        <v>73</v>
      </c>
      <c r="M114" t="s">
        <v>545</v>
      </c>
      <c r="N114">
        <v>2</v>
      </c>
      <c r="O114" t="s">
        <v>429</v>
      </c>
      <c r="P114" t="s">
        <v>74</v>
      </c>
      <c r="Q114" t="s">
        <v>75</v>
      </c>
      <c r="R114" t="s">
        <v>45</v>
      </c>
      <c r="S114" t="s">
        <v>46</v>
      </c>
      <c r="T114" t="s">
        <v>76</v>
      </c>
      <c r="U114" t="s">
        <v>76</v>
      </c>
      <c r="V114">
        <v>3</v>
      </c>
      <c r="W114" t="s">
        <v>75</v>
      </c>
      <c r="X114" t="s">
        <v>46</v>
      </c>
      <c r="Y114">
        <v>0</v>
      </c>
      <c r="Z114">
        <v>48</v>
      </c>
      <c r="AA114">
        <v>1</v>
      </c>
      <c r="AB114">
        <v>1</v>
      </c>
      <c r="AC114">
        <v>-1</v>
      </c>
      <c r="AD114">
        <v>2</v>
      </c>
      <c r="AE114">
        <v>0</v>
      </c>
      <c r="AF114">
        <v>-1</v>
      </c>
      <c r="AG114">
        <v>0</v>
      </c>
      <c r="AH114">
        <v>0.219</v>
      </c>
      <c r="AI114">
        <v>4.0010000000000003</v>
      </c>
      <c r="AJ114">
        <v>140.10900000000001</v>
      </c>
      <c r="AK114">
        <v>149.126</v>
      </c>
    </row>
    <row r="115" spans="1:37" x14ac:dyDescent="0.35">
      <c r="A115">
        <v>202</v>
      </c>
      <c r="B115">
        <v>202</v>
      </c>
      <c r="C115" t="s">
        <v>38</v>
      </c>
      <c r="D115">
        <v>1</v>
      </c>
      <c r="E115" t="s">
        <v>549</v>
      </c>
      <c r="F115">
        <v>2</v>
      </c>
      <c r="G115">
        <v>3</v>
      </c>
      <c r="H115">
        <v>1</v>
      </c>
      <c r="I115">
        <v>45</v>
      </c>
      <c r="J115">
        <v>0</v>
      </c>
      <c r="K115">
        <v>1</v>
      </c>
      <c r="L115" t="s">
        <v>48</v>
      </c>
      <c r="M115" t="s">
        <v>48</v>
      </c>
      <c r="N115">
        <v>11</v>
      </c>
      <c r="O115" t="s">
        <v>416</v>
      </c>
      <c r="P115" t="s">
        <v>48</v>
      </c>
      <c r="Q115" t="s">
        <v>48</v>
      </c>
      <c r="R115" t="s">
        <v>48</v>
      </c>
      <c r="S115" t="s">
        <v>48</v>
      </c>
      <c r="T115" t="s">
        <v>48</v>
      </c>
      <c r="U115" t="s">
        <v>48</v>
      </c>
      <c r="V115">
        <v>0</v>
      </c>
      <c r="W115" t="s">
        <v>48</v>
      </c>
      <c r="X115" t="s">
        <v>48</v>
      </c>
      <c r="Y115">
        <v>0</v>
      </c>
      <c r="Z115">
        <v>48</v>
      </c>
      <c r="AA115">
        <v>0</v>
      </c>
      <c r="AB115">
        <v>-1</v>
      </c>
      <c r="AC115">
        <v>-1</v>
      </c>
      <c r="AD115">
        <v>1</v>
      </c>
      <c r="AE115">
        <v>0</v>
      </c>
      <c r="AF115">
        <v>-1</v>
      </c>
      <c r="AG115">
        <v>0</v>
      </c>
      <c r="AH115">
        <v>0.217</v>
      </c>
      <c r="AI115">
        <v>3.0009999999999999</v>
      </c>
      <c r="AJ115">
        <v>143.11000000000001</v>
      </c>
      <c r="AK115">
        <v>152.12700000000001</v>
      </c>
    </row>
    <row r="116" spans="1:37" x14ac:dyDescent="0.35">
      <c r="A116">
        <v>202</v>
      </c>
      <c r="B116">
        <v>202</v>
      </c>
      <c r="C116" t="s">
        <v>38</v>
      </c>
      <c r="D116">
        <v>1</v>
      </c>
      <c r="E116" t="s">
        <v>549</v>
      </c>
      <c r="F116">
        <v>2</v>
      </c>
      <c r="G116">
        <v>3</v>
      </c>
      <c r="H116">
        <v>1</v>
      </c>
      <c r="I116">
        <v>46</v>
      </c>
      <c r="J116">
        <v>0</v>
      </c>
      <c r="K116">
        <v>1</v>
      </c>
      <c r="L116" t="s">
        <v>48</v>
      </c>
      <c r="M116" t="s">
        <v>440</v>
      </c>
      <c r="N116">
        <v>10</v>
      </c>
      <c r="O116" t="s">
        <v>413</v>
      </c>
      <c r="P116" t="s">
        <v>48</v>
      </c>
      <c r="Q116" t="s">
        <v>48</v>
      </c>
      <c r="R116" t="s">
        <v>48</v>
      </c>
      <c r="S116" t="s">
        <v>48</v>
      </c>
      <c r="T116" t="s">
        <v>48</v>
      </c>
      <c r="U116" t="s">
        <v>412</v>
      </c>
      <c r="V116">
        <v>0</v>
      </c>
      <c r="W116" t="s">
        <v>48</v>
      </c>
      <c r="X116" t="s">
        <v>48</v>
      </c>
      <c r="Y116">
        <v>0</v>
      </c>
      <c r="Z116">
        <v>48</v>
      </c>
      <c r="AA116">
        <v>0</v>
      </c>
      <c r="AB116">
        <v>1</v>
      </c>
      <c r="AC116">
        <v>-1</v>
      </c>
      <c r="AD116">
        <v>2</v>
      </c>
      <c r="AE116">
        <v>0</v>
      </c>
      <c r="AF116">
        <v>-1</v>
      </c>
      <c r="AG116">
        <v>0</v>
      </c>
      <c r="AH116">
        <v>0.217</v>
      </c>
      <c r="AI116">
        <v>3.0009999999999999</v>
      </c>
      <c r="AJ116">
        <v>146.11099999999999</v>
      </c>
      <c r="AK116">
        <v>155.12700000000001</v>
      </c>
    </row>
    <row r="117" spans="1:37" x14ac:dyDescent="0.35">
      <c r="A117">
        <v>202</v>
      </c>
      <c r="B117">
        <v>202</v>
      </c>
      <c r="C117" t="s">
        <v>38</v>
      </c>
      <c r="D117">
        <v>1</v>
      </c>
      <c r="E117" t="s">
        <v>549</v>
      </c>
      <c r="F117">
        <v>2</v>
      </c>
      <c r="G117">
        <v>3</v>
      </c>
      <c r="H117">
        <v>1</v>
      </c>
      <c r="I117">
        <v>47</v>
      </c>
      <c r="J117">
        <v>17</v>
      </c>
      <c r="K117">
        <v>1</v>
      </c>
      <c r="L117" t="s">
        <v>152</v>
      </c>
      <c r="M117" t="s">
        <v>508</v>
      </c>
      <c r="N117">
        <v>5</v>
      </c>
      <c r="O117" t="s">
        <v>438</v>
      </c>
      <c r="P117" t="s">
        <v>153</v>
      </c>
      <c r="Q117" t="s">
        <v>154</v>
      </c>
      <c r="R117" t="s">
        <v>147</v>
      </c>
      <c r="S117" t="s">
        <v>63</v>
      </c>
      <c r="T117" t="s">
        <v>155</v>
      </c>
      <c r="U117" t="s">
        <v>155</v>
      </c>
      <c r="V117">
        <v>3</v>
      </c>
      <c r="W117" t="s">
        <v>154</v>
      </c>
      <c r="X117" t="s">
        <v>63</v>
      </c>
      <c r="Y117">
        <v>0</v>
      </c>
      <c r="Z117">
        <v>48</v>
      </c>
      <c r="AA117">
        <v>1</v>
      </c>
      <c r="AB117">
        <v>1</v>
      </c>
      <c r="AC117">
        <v>-1</v>
      </c>
      <c r="AD117">
        <v>2</v>
      </c>
      <c r="AE117">
        <v>0</v>
      </c>
      <c r="AF117">
        <v>-1</v>
      </c>
      <c r="AG117">
        <v>0</v>
      </c>
      <c r="AH117">
        <v>0.246</v>
      </c>
      <c r="AI117">
        <v>4.0010000000000003</v>
      </c>
      <c r="AJ117">
        <v>150.11199999999999</v>
      </c>
      <c r="AK117">
        <v>159.12899999999999</v>
      </c>
    </row>
    <row r="118" spans="1:37" x14ac:dyDescent="0.35">
      <c r="A118">
        <v>202</v>
      </c>
      <c r="B118">
        <v>202</v>
      </c>
      <c r="C118" t="s">
        <v>38</v>
      </c>
      <c r="D118">
        <v>1</v>
      </c>
      <c r="E118" t="s">
        <v>549</v>
      </c>
      <c r="F118">
        <v>2</v>
      </c>
      <c r="G118">
        <v>3</v>
      </c>
      <c r="H118">
        <v>1</v>
      </c>
      <c r="I118">
        <v>48</v>
      </c>
      <c r="J118">
        <v>33</v>
      </c>
      <c r="K118">
        <v>1</v>
      </c>
      <c r="L118" t="s">
        <v>258</v>
      </c>
      <c r="M118" t="s">
        <v>532</v>
      </c>
      <c r="N118">
        <v>7</v>
      </c>
      <c r="O118" t="s">
        <v>424</v>
      </c>
      <c r="P118" t="s">
        <v>202</v>
      </c>
      <c r="Q118" t="s">
        <v>209</v>
      </c>
      <c r="R118" t="s">
        <v>202</v>
      </c>
      <c r="S118" t="s">
        <v>46</v>
      </c>
      <c r="T118" t="s">
        <v>259</v>
      </c>
      <c r="U118" t="s">
        <v>259</v>
      </c>
      <c r="V118">
        <v>3</v>
      </c>
      <c r="W118" t="s">
        <v>209</v>
      </c>
      <c r="X118" t="s">
        <v>46</v>
      </c>
      <c r="Y118">
        <v>0</v>
      </c>
      <c r="Z118">
        <v>48</v>
      </c>
      <c r="AA118">
        <v>0</v>
      </c>
      <c r="AB118">
        <v>1</v>
      </c>
      <c r="AC118">
        <v>-1</v>
      </c>
      <c r="AD118">
        <v>2</v>
      </c>
      <c r="AE118">
        <v>0</v>
      </c>
      <c r="AF118">
        <v>-1</v>
      </c>
      <c r="AG118">
        <v>0</v>
      </c>
      <c r="AH118">
        <v>0.22500000000000001</v>
      </c>
      <c r="AI118">
        <v>3.0009999999999999</v>
      </c>
      <c r="AJ118">
        <v>153.113</v>
      </c>
      <c r="AK118">
        <v>162.13</v>
      </c>
    </row>
    <row r="119" spans="1:37" x14ac:dyDescent="0.35">
      <c r="A119">
        <v>202</v>
      </c>
      <c r="B119">
        <v>202</v>
      </c>
      <c r="C119" t="s">
        <v>38</v>
      </c>
      <c r="D119">
        <v>1</v>
      </c>
      <c r="E119" t="s">
        <v>549</v>
      </c>
      <c r="F119">
        <v>2</v>
      </c>
      <c r="G119">
        <v>3</v>
      </c>
      <c r="H119">
        <v>1</v>
      </c>
      <c r="I119">
        <v>49</v>
      </c>
      <c r="J119">
        <v>3</v>
      </c>
      <c r="K119">
        <v>1</v>
      </c>
      <c r="L119" t="s">
        <v>121</v>
      </c>
      <c r="M119" t="s">
        <v>518</v>
      </c>
      <c r="N119">
        <v>2</v>
      </c>
      <c r="O119" t="s">
        <v>429</v>
      </c>
      <c r="P119" t="s">
        <v>70</v>
      </c>
      <c r="Q119" t="s">
        <v>71</v>
      </c>
      <c r="R119" t="s">
        <v>80</v>
      </c>
      <c r="S119" t="s">
        <v>81</v>
      </c>
      <c r="T119" t="s">
        <v>122</v>
      </c>
      <c r="U119" t="s">
        <v>122</v>
      </c>
      <c r="V119">
        <v>3</v>
      </c>
      <c r="W119" t="s">
        <v>71</v>
      </c>
      <c r="X119" t="s">
        <v>81</v>
      </c>
      <c r="Y119">
        <v>0</v>
      </c>
      <c r="Z119">
        <v>48</v>
      </c>
      <c r="AA119">
        <v>1</v>
      </c>
      <c r="AB119">
        <v>1</v>
      </c>
      <c r="AC119">
        <v>-1</v>
      </c>
      <c r="AD119">
        <v>2</v>
      </c>
      <c r="AE119">
        <v>0</v>
      </c>
      <c r="AF119">
        <v>-1</v>
      </c>
      <c r="AG119">
        <v>0</v>
      </c>
      <c r="AH119">
        <v>0.223</v>
      </c>
      <c r="AI119">
        <v>4.0010000000000003</v>
      </c>
      <c r="AJ119">
        <v>157.114</v>
      </c>
      <c r="AK119">
        <v>166.131</v>
      </c>
    </row>
    <row r="120" spans="1:37" x14ac:dyDescent="0.35">
      <c r="A120">
        <v>202</v>
      </c>
      <c r="B120">
        <v>202</v>
      </c>
      <c r="C120" t="s">
        <v>38</v>
      </c>
      <c r="D120">
        <v>1</v>
      </c>
      <c r="E120" t="s">
        <v>549</v>
      </c>
      <c r="F120">
        <v>2</v>
      </c>
      <c r="G120">
        <v>3</v>
      </c>
      <c r="H120">
        <v>1</v>
      </c>
      <c r="I120">
        <v>50</v>
      </c>
      <c r="J120">
        <v>66</v>
      </c>
      <c r="K120">
        <v>2</v>
      </c>
      <c r="L120" t="s">
        <v>229</v>
      </c>
      <c r="M120" t="s">
        <v>514</v>
      </c>
      <c r="N120">
        <v>9</v>
      </c>
      <c r="O120" t="s">
        <v>446</v>
      </c>
      <c r="P120" t="s">
        <v>202</v>
      </c>
      <c r="Q120" t="s">
        <v>203</v>
      </c>
      <c r="R120" t="s">
        <v>202</v>
      </c>
      <c r="S120" t="s">
        <v>81</v>
      </c>
      <c r="T120" t="s">
        <v>230</v>
      </c>
      <c r="U120" t="s">
        <v>261</v>
      </c>
      <c r="V120">
        <v>2</v>
      </c>
      <c r="W120" t="s">
        <v>232</v>
      </c>
      <c r="X120" t="s">
        <v>81</v>
      </c>
      <c r="Y120">
        <v>0</v>
      </c>
      <c r="Z120">
        <v>48</v>
      </c>
      <c r="AA120">
        <v>0</v>
      </c>
      <c r="AB120">
        <v>2</v>
      </c>
      <c r="AC120">
        <v>-1</v>
      </c>
      <c r="AD120">
        <v>2</v>
      </c>
      <c r="AE120">
        <v>0</v>
      </c>
      <c r="AF120">
        <v>-1</v>
      </c>
      <c r="AG120">
        <v>0</v>
      </c>
      <c r="AH120">
        <v>0.223</v>
      </c>
      <c r="AI120">
        <v>3.0009999999999999</v>
      </c>
      <c r="AJ120">
        <v>160.11500000000001</v>
      </c>
      <c r="AK120">
        <v>169.13200000000001</v>
      </c>
    </row>
    <row r="121" spans="1:37" x14ac:dyDescent="0.35">
      <c r="A121">
        <v>202</v>
      </c>
      <c r="B121">
        <v>202</v>
      </c>
      <c r="C121" t="s">
        <v>38</v>
      </c>
      <c r="D121">
        <v>1</v>
      </c>
      <c r="E121" t="s">
        <v>549</v>
      </c>
      <c r="F121">
        <v>2</v>
      </c>
      <c r="G121">
        <v>3</v>
      </c>
      <c r="H121">
        <v>1</v>
      </c>
      <c r="I121">
        <v>51</v>
      </c>
      <c r="J121">
        <v>0</v>
      </c>
      <c r="K121">
        <v>1</v>
      </c>
      <c r="L121" t="s">
        <v>48</v>
      </c>
      <c r="M121" t="s">
        <v>459</v>
      </c>
      <c r="N121">
        <v>10</v>
      </c>
      <c r="O121" t="s">
        <v>413</v>
      </c>
      <c r="P121" t="s">
        <v>48</v>
      </c>
      <c r="Q121" t="s">
        <v>48</v>
      </c>
      <c r="R121" t="s">
        <v>48</v>
      </c>
      <c r="S121" t="s">
        <v>48</v>
      </c>
      <c r="T121" t="s">
        <v>48</v>
      </c>
      <c r="U121" t="s">
        <v>412</v>
      </c>
      <c r="V121">
        <v>0</v>
      </c>
      <c r="W121" t="s">
        <v>48</v>
      </c>
      <c r="X121" t="s">
        <v>48</v>
      </c>
      <c r="Y121">
        <v>0</v>
      </c>
      <c r="Z121">
        <v>48</v>
      </c>
      <c r="AA121">
        <v>0</v>
      </c>
      <c r="AB121">
        <v>1</v>
      </c>
      <c r="AC121">
        <v>-1</v>
      </c>
      <c r="AD121">
        <v>2</v>
      </c>
      <c r="AE121">
        <v>0</v>
      </c>
      <c r="AF121">
        <v>-1</v>
      </c>
      <c r="AG121">
        <v>0</v>
      </c>
      <c r="AH121">
        <v>0.23200000000000001</v>
      </c>
      <c r="AI121">
        <v>3.0009999999999999</v>
      </c>
      <c r="AJ121">
        <v>163.11600000000001</v>
      </c>
      <c r="AK121">
        <v>172.13300000000001</v>
      </c>
    </row>
    <row r="122" spans="1:37" x14ac:dyDescent="0.35">
      <c r="A122">
        <v>202</v>
      </c>
      <c r="B122">
        <v>202</v>
      </c>
      <c r="C122" t="s">
        <v>38</v>
      </c>
      <c r="D122">
        <v>1</v>
      </c>
      <c r="E122" t="s">
        <v>549</v>
      </c>
      <c r="F122">
        <v>2</v>
      </c>
      <c r="G122">
        <v>3</v>
      </c>
      <c r="H122">
        <v>1</v>
      </c>
      <c r="I122">
        <v>52</v>
      </c>
      <c r="J122">
        <v>0</v>
      </c>
      <c r="K122">
        <v>1</v>
      </c>
      <c r="L122" t="s">
        <v>48</v>
      </c>
      <c r="M122" t="s">
        <v>48</v>
      </c>
      <c r="N122">
        <v>11</v>
      </c>
      <c r="O122" t="s">
        <v>416</v>
      </c>
      <c r="P122" t="s">
        <v>48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>
        <v>0</v>
      </c>
      <c r="W122" t="s">
        <v>48</v>
      </c>
      <c r="X122" t="s">
        <v>48</v>
      </c>
      <c r="Y122">
        <v>0</v>
      </c>
      <c r="Z122">
        <v>48</v>
      </c>
      <c r="AA122">
        <v>0</v>
      </c>
      <c r="AB122">
        <v>-1</v>
      </c>
      <c r="AC122">
        <v>-1</v>
      </c>
      <c r="AD122">
        <v>1</v>
      </c>
      <c r="AE122">
        <v>0</v>
      </c>
      <c r="AF122">
        <v>-1</v>
      </c>
      <c r="AG122">
        <v>0</v>
      </c>
      <c r="AH122">
        <v>0.217</v>
      </c>
      <c r="AI122">
        <v>3.0009999999999999</v>
      </c>
      <c r="AJ122">
        <v>166.11699999999999</v>
      </c>
      <c r="AK122">
        <v>175.13399999999999</v>
      </c>
    </row>
    <row r="123" spans="1:37" x14ac:dyDescent="0.35">
      <c r="A123">
        <v>202</v>
      </c>
      <c r="B123">
        <v>202</v>
      </c>
      <c r="C123" t="s">
        <v>38</v>
      </c>
      <c r="D123">
        <v>1</v>
      </c>
      <c r="E123" t="s">
        <v>549</v>
      </c>
      <c r="F123">
        <v>2</v>
      </c>
      <c r="G123">
        <v>3</v>
      </c>
      <c r="H123">
        <v>1</v>
      </c>
      <c r="I123">
        <v>53</v>
      </c>
      <c r="J123">
        <v>0</v>
      </c>
      <c r="K123">
        <v>1</v>
      </c>
      <c r="L123" t="s">
        <v>48</v>
      </c>
      <c r="M123" t="s">
        <v>48</v>
      </c>
      <c r="N123">
        <v>11</v>
      </c>
      <c r="O123" t="s">
        <v>416</v>
      </c>
      <c r="P123" t="s">
        <v>48</v>
      </c>
      <c r="Q123" t="s">
        <v>48</v>
      </c>
      <c r="R123" t="s">
        <v>48</v>
      </c>
      <c r="S123" t="s">
        <v>48</v>
      </c>
      <c r="T123" t="s">
        <v>48</v>
      </c>
      <c r="U123" t="s">
        <v>48</v>
      </c>
      <c r="V123">
        <v>0</v>
      </c>
      <c r="W123" t="s">
        <v>48</v>
      </c>
      <c r="X123" t="s">
        <v>48</v>
      </c>
      <c r="Y123">
        <v>0</v>
      </c>
      <c r="Z123">
        <v>48</v>
      </c>
      <c r="AA123">
        <v>0</v>
      </c>
      <c r="AB123">
        <v>-1</v>
      </c>
      <c r="AC123">
        <v>-1</v>
      </c>
      <c r="AD123">
        <v>1</v>
      </c>
      <c r="AE123">
        <v>0</v>
      </c>
      <c r="AF123">
        <v>-1</v>
      </c>
      <c r="AG123">
        <v>0</v>
      </c>
      <c r="AH123">
        <v>0.217</v>
      </c>
      <c r="AI123">
        <v>3.0009999999999999</v>
      </c>
      <c r="AJ123">
        <v>169.11799999999999</v>
      </c>
      <c r="AK123">
        <v>178.13399999999999</v>
      </c>
    </row>
    <row r="124" spans="1:37" x14ac:dyDescent="0.35">
      <c r="A124">
        <v>202</v>
      </c>
      <c r="B124">
        <v>202</v>
      </c>
      <c r="C124" t="s">
        <v>38</v>
      </c>
      <c r="D124">
        <v>1</v>
      </c>
      <c r="E124" t="s">
        <v>549</v>
      </c>
      <c r="F124">
        <v>2</v>
      </c>
      <c r="G124">
        <v>3</v>
      </c>
      <c r="H124">
        <v>1</v>
      </c>
      <c r="I124">
        <v>54</v>
      </c>
      <c r="J124">
        <v>0</v>
      </c>
      <c r="K124">
        <v>1</v>
      </c>
      <c r="L124" t="s">
        <v>48</v>
      </c>
      <c r="M124" t="s">
        <v>454</v>
      </c>
      <c r="N124">
        <v>10</v>
      </c>
      <c r="O124" t="s">
        <v>413</v>
      </c>
      <c r="P124" t="s">
        <v>48</v>
      </c>
      <c r="Q124" t="s">
        <v>48</v>
      </c>
      <c r="R124" t="s">
        <v>48</v>
      </c>
      <c r="S124" t="s">
        <v>48</v>
      </c>
      <c r="T124" t="s">
        <v>48</v>
      </c>
      <c r="U124" t="s">
        <v>412</v>
      </c>
      <c r="V124">
        <v>0</v>
      </c>
      <c r="W124" t="s">
        <v>48</v>
      </c>
      <c r="X124" t="s">
        <v>48</v>
      </c>
      <c r="Y124">
        <v>0</v>
      </c>
      <c r="Z124">
        <v>48</v>
      </c>
      <c r="AA124">
        <v>0</v>
      </c>
      <c r="AB124">
        <v>1</v>
      </c>
      <c r="AC124">
        <v>-1</v>
      </c>
      <c r="AD124">
        <v>2</v>
      </c>
      <c r="AE124">
        <v>0</v>
      </c>
      <c r="AF124">
        <v>-1</v>
      </c>
      <c r="AG124">
        <v>0</v>
      </c>
      <c r="AH124">
        <v>0.219</v>
      </c>
      <c r="AI124">
        <v>3.0009999999999999</v>
      </c>
      <c r="AJ124">
        <v>172.119</v>
      </c>
      <c r="AK124">
        <v>181.13499999999999</v>
      </c>
    </row>
    <row r="125" spans="1:37" x14ac:dyDescent="0.35">
      <c r="A125">
        <v>202</v>
      </c>
      <c r="B125">
        <v>202</v>
      </c>
      <c r="C125" t="s">
        <v>38</v>
      </c>
      <c r="D125">
        <v>1</v>
      </c>
      <c r="E125" t="s">
        <v>549</v>
      </c>
      <c r="F125">
        <v>2</v>
      </c>
      <c r="G125">
        <v>3</v>
      </c>
      <c r="H125">
        <v>1</v>
      </c>
      <c r="I125">
        <v>55</v>
      </c>
      <c r="J125">
        <v>0</v>
      </c>
      <c r="K125">
        <v>1</v>
      </c>
      <c r="L125" t="s">
        <v>48</v>
      </c>
      <c r="M125" t="s">
        <v>48</v>
      </c>
      <c r="N125">
        <v>11</v>
      </c>
      <c r="O125" t="s">
        <v>416</v>
      </c>
      <c r="P125" t="s">
        <v>48</v>
      </c>
      <c r="Q125" t="s">
        <v>48</v>
      </c>
      <c r="R125" t="s">
        <v>48</v>
      </c>
      <c r="S125" t="s">
        <v>48</v>
      </c>
      <c r="T125" t="s">
        <v>48</v>
      </c>
      <c r="U125" t="s">
        <v>48</v>
      </c>
      <c r="V125">
        <v>0</v>
      </c>
      <c r="W125" t="s">
        <v>48</v>
      </c>
      <c r="X125" t="s">
        <v>48</v>
      </c>
      <c r="Y125">
        <v>0</v>
      </c>
      <c r="Z125">
        <v>48</v>
      </c>
      <c r="AA125">
        <v>0</v>
      </c>
      <c r="AB125">
        <v>-1</v>
      </c>
      <c r="AC125">
        <v>-1</v>
      </c>
      <c r="AD125">
        <v>1</v>
      </c>
      <c r="AE125">
        <v>0</v>
      </c>
      <c r="AF125">
        <v>-1</v>
      </c>
      <c r="AG125">
        <v>0</v>
      </c>
      <c r="AH125">
        <v>0.217</v>
      </c>
      <c r="AI125">
        <v>3.0009999999999999</v>
      </c>
      <c r="AJ125">
        <v>175.119</v>
      </c>
      <c r="AK125">
        <v>184.136</v>
      </c>
    </row>
    <row r="126" spans="1:37" x14ac:dyDescent="0.35">
      <c r="A126">
        <v>202</v>
      </c>
      <c r="B126">
        <v>202</v>
      </c>
      <c r="C126" t="s">
        <v>38</v>
      </c>
      <c r="D126">
        <v>1</v>
      </c>
      <c r="E126" t="s">
        <v>549</v>
      </c>
      <c r="F126">
        <v>2</v>
      </c>
      <c r="G126">
        <v>3</v>
      </c>
      <c r="H126">
        <v>1</v>
      </c>
      <c r="I126">
        <v>56</v>
      </c>
      <c r="J126">
        <v>65</v>
      </c>
      <c r="K126">
        <v>2</v>
      </c>
      <c r="L126" t="s">
        <v>200</v>
      </c>
      <c r="M126" t="s">
        <v>513</v>
      </c>
      <c r="N126">
        <v>7</v>
      </c>
      <c r="O126" t="s">
        <v>424</v>
      </c>
      <c r="P126" t="s">
        <v>202</v>
      </c>
      <c r="Q126" t="s">
        <v>203</v>
      </c>
      <c r="R126" t="s">
        <v>202</v>
      </c>
      <c r="S126" t="s">
        <v>46</v>
      </c>
      <c r="T126" t="s">
        <v>204</v>
      </c>
      <c r="U126" t="s">
        <v>204</v>
      </c>
      <c r="V126">
        <v>3</v>
      </c>
      <c r="W126" t="s">
        <v>203</v>
      </c>
      <c r="X126" t="s">
        <v>46</v>
      </c>
      <c r="Y126">
        <v>0</v>
      </c>
      <c r="Z126">
        <v>48</v>
      </c>
      <c r="AA126">
        <v>0</v>
      </c>
      <c r="AB126">
        <v>1</v>
      </c>
      <c r="AC126">
        <v>-1</v>
      </c>
      <c r="AD126">
        <v>2</v>
      </c>
      <c r="AE126">
        <v>0</v>
      </c>
      <c r="AF126">
        <v>-1</v>
      </c>
      <c r="AG126">
        <v>0</v>
      </c>
      <c r="AH126">
        <v>0.217</v>
      </c>
      <c r="AI126">
        <v>3.0009999999999999</v>
      </c>
      <c r="AJ126">
        <v>178.12</v>
      </c>
      <c r="AK126">
        <v>187.137</v>
      </c>
    </row>
    <row r="127" spans="1:37" x14ac:dyDescent="0.35">
      <c r="A127">
        <v>202</v>
      </c>
      <c r="B127">
        <v>202</v>
      </c>
      <c r="C127" t="s">
        <v>38</v>
      </c>
      <c r="D127">
        <v>1</v>
      </c>
      <c r="E127" t="s">
        <v>549</v>
      </c>
      <c r="F127">
        <v>2</v>
      </c>
      <c r="G127">
        <v>3</v>
      </c>
      <c r="H127">
        <v>1</v>
      </c>
      <c r="I127">
        <v>57</v>
      </c>
      <c r="J127">
        <v>2</v>
      </c>
      <c r="K127">
        <v>1</v>
      </c>
      <c r="L127" t="s">
        <v>97</v>
      </c>
      <c r="M127" t="s">
        <v>512</v>
      </c>
      <c r="N127">
        <v>3</v>
      </c>
      <c r="O127" t="s">
        <v>450</v>
      </c>
      <c r="P127" t="s">
        <v>98</v>
      </c>
      <c r="Q127" t="s">
        <v>99</v>
      </c>
      <c r="R127" t="s">
        <v>80</v>
      </c>
      <c r="S127" t="s">
        <v>81</v>
      </c>
      <c r="T127" t="s">
        <v>100</v>
      </c>
      <c r="U127" t="s">
        <v>112</v>
      </c>
      <c r="V127">
        <v>2</v>
      </c>
      <c r="W127" t="s">
        <v>93</v>
      </c>
      <c r="X127" t="s">
        <v>81</v>
      </c>
      <c r="Y127">
        <v>0</v>
      </c>
      <c r="Z127">
        <v>48</v>
      </c>
      <c r="AA127">
        <v>0</v>
      </c>
      <c r="AB127">
        <v>2</v>
      </c>
      <c r="AC127">
        <v>-1</v>
      </c>
      <c r="AD127">
        <v>2</v>
      </c>
      <c r="AE127">
        <v>0</v>
      </c>
      <c r="AF127">
        <v>-1</v>
      </c>
      <c r="AG127">
        <v>0</v>
      </c>
      <c r="AH127">
        <v>0.217</v>
      </c>
      <c r="AI127">
        <v>3.0009999999999999</v>
      </c>
      <c r="AJ127">
        <v>181.12100000000001</v>
      </c>
      <c r="AK127">
        <v>190.13800000000001</v>
      </c>
    </row>
    <row r="128" spans="1:37" x14ac:dyDescent="0.35">
      <c r="A128">
        <v>202</v>
      </c>
      <c r="B128">
        <v>202</v>
      </c>
      <c r="C128" t="s">
        <v>38</v>
      </c>
      <c r="D128">
        <v>1</v>
      </c>
      <c r="E128" t="s">
        <v>549</v>
      </c>
      <c r="F128">
        <v>2</v>
      </c>
      <c r="G128">
        <v>3</v>
      </c>
      <c r="H128">
        <v>1</v>
      </c>
      <c r="I128">
        <v>58</v>
      </c>
      <c r="J128">
        <v>0</v>
      </c>
      <c r="K128">
        <v>1</v>
      </c>
      <c r="L128" t="s">
        <v>48</v>
      </c>
      <c r="M128" t="s">
        <v>423</v>
      </c>
      <c r="N128">
        <v>10</v>
      </c>
      <c r="O128" t="s">
        <v>413</v>
      </c>
      <c r="P128" t="s">
        <v>48</v>
      </c>
      <c r="Q128" t="s">
        <v>48</v>
      </c>
      <c r="R128" t="s">
        <v>48</v>
      </c>
      <c r="S128" t="s">
        <v>48</v>
      </c>
      <c r="T128" t="s">
        <v>48</v>
      </c>
      <c r="U128" t="s">
        <v>412</v>
      </c>
      <c r="V128">
        <v>0</v>
      </c>
      <c r="W128" t="s">
        <v>48</v>
      </c>
      <c r="X128" t="s">
        <v>48</v>
      </c>
      <c r="Y128">
        <v>0</v>
      </c>
      <c r="Z128">
        <v>48</v>
      </c>
      <c r="AA128">
        <v>0</v>
      </c>
      <c r="AB128">
        <v>1</v>
      </c>
      <c r="AC128">
        <v>-1</v>
      </c>
      <c r="AD128">
        <v>2</v>
      </c>
      <c r="AE128">
        <v>0</v>
      </c>
      <c r="AF128">
        <v>-1</v>
      </c>
      <c r="AG128">
        <v>0</v>
      </c>
      <c r="AH128">
        <v>0.22600000000000001</v>
      </c>
      <c r="AI128">
        <v>3.0009999999999999</v>
      </c>
      <c r="AJ128">
        <v>184.12200000000001</v>
      </c>
      <c r="AK128">
        <v>193.13900000000001</v>
      </c>
    </row>
    <row r="129" spans="1:37" x14ac:dyDescent="0.35">
      <c r="A129">
        <v>202</v>
      </c>
      <c r="B129">
        <v>202</v>
      </c>
      <c r="C129" t="s">
        <v>38</v>
      </c>
      <c r="D129">
        <v>1</v>
      </c>
      <c r="E129" t="s">
        <v>549</v>
      </c>
      <c r="F129">
        <v>2</v>
      </c>
      <c r="G129">
        <v>3</v>
      </c>
      <c r="H129">
        <v>1</v>
      </c>
      <c r="I129">
        <v>59</v>
      </c>
      <c r="J129">
        <v>1</v>
      </c>
      <c r="K129">
        <v>1</v>
      </c>
      <c r="L129" t="s">
        <v>109</v>
      </c>
      <c r="M129" t="s">
        <v>499</v>
      </c>
      <c r="N129">
        <v>1</v>
      </c>
      <c r="O129" t="s">
        <v>420</v>
      </c>
      <c r="P129" t="s">
        <v>98</v>
      </c>
      <c r="Q129" t="s">
        <v>99</v>
      </c>
      <c r="R129" t="s">
        <v>45</v>
      </c>
      <c r="S129" t="s">
        <v>46</v>
      </c>
      <c r="T129" t="s">
        <v>110</v>
      </c>
      <c r="U129" t="s">
        <v>110</v>
      </c>
      <c r="V129">
        <v>3</v>
      </c>
      <c r="W129" t="s">
        <v>99</v>
      </c>
      <c r="X129" t="s">
        <v>46</v>
      </c>
      <c r="Y129">
        <v>0</v>
      </c>
      <c r="Z129">
        <v>48</v>
      </c>
      <c r="AA129">
        <v>0</v>
      </c>
      <c r="AB129">
        <v>1</v>
      </c>
      <c r="AC129">
        <v>-1</v>
      </c>
      <c r="AD129">
        <v>2</v>
      </c>
      <c r="AE129">
        <v>0</v>
      </c>
      <c r="AF129">
        <v>-1</v>
      </c>
      <c r="AG129">
        <v>0</v>
      </c>
      <c r="AH129">
        <v>0.224</v>
      </c>
      <c r="AI129">
        <v>3.0009999999999999</v>
      </c>
      <c r="AJ129">
        <v>187.12299999999999</v>
      </c>
      <c r="AK129">
        <v>196.14</v>
      </c>
    </row>
    <row r="130" spans="1:37" x14ac:dyDescent="0.35">
      <c r="A130">
        <v>202</v>
      </c>
      <c r="B130">
        <v>202</v>
      </c>
      <c r="C130" t="s">
        <v>38</v>
      </c>
      <c r="D130">
        <v>1</v>
      </c>
      <c r="E130" t="s">
        <v>549</v>
      </c>
      <c r="F130">
        <v>2</v>
      </c>
      <c r="G130">
        <v>3</v>
      </c>
      <c r="H130">
        <v>1</v>
      </c>
      <c r="I130">
        <v>60</v>
      </c>
      <c r="J130">
        <v>0</v>
      </c>
      <c r="K130">
        <v>1</v>
      </c>
      <c r="L130" t="s">
        <v>48</v>
      </c>
      <c r="M130" t="s">
        <v>428</v>
      </c>
      <c r="N130">
        <v>10</v>
      </c>
      <c r="O130" t="s">
        <v>413</v>
      </c>
      <c r="P130" t="s">
        <v>48</v>
      </c>
      <c r="Q130" t="s">
        <v>48</v>
      </c>
      <c r="R130" t="s">
        <v>48</v>
      </c>
      <c r="S130" t="s">
        <v>48</v>
      </c>
      <c r="T130" t="s">
        <v>48</v>
      </c>
      <c r="U130" t="s">
        <v>412</v>
      </c>
      <c r="V130">
        <v>0</v>
      </c>
      <c r="W130" t="s">
        <v>48</v>
      </c>
      <c r="X130" t="s">
        <v>48</v>
      </c>
      <c r="Y130">
        <v>0</v>
      </c>
      <c r="Z130">
        <v>48</v>
      </c>
      <c r="AA130">
        <v>0</v>
      </c>
      <c r="AB130">
        <v>1</v>
      </c>
      <c r="AC130">
        <v>-1</v>
      </c>
      <c r="AD130">
        <v>2</v>
      </c>
      <c r="AE130">
        <v>0</v>
      </c>
      <c r="AF130">
        <v>-1</v>
      </c>
      <c r="AG130">
        <v>0</v>
      </c>
      <c r="AH130">
        <v>0.224</v>
      </c>
      <c r="AI130">
        <v>3.0009999999999999</v>
      </c>
      <c r="AJ130">
        <v>190.124</v>
      </c>
      <c r="AK130">
        <v>199.14099999999999</v>
      </c>
    </row>
    <row r="131" spans="1:37" x14ac:dyDescent="0.35">
      <c r="A131">
        <v>202</v>
      </c>
      <c r="B131">
        <v>202</v>
      </c>
      <c r="C131" t="s">
        <v>38</v>
      </c>
      <c r="D131">
        <v>1</v>
      </c>
      <c r="E131" t="s">
        <v>549</v>
      </c>
      <c r="F131">
        <v>2</v>
      </c>
      <c r="G131">
        <v>3</v>
      </c>
      <c r="H131">
        <v>1</v>
      </c>
      <c r="I131">
        <v>61</v>
      </c>
      <c r="J131">
        <v>0</v>
      </c>
      <c r="K131">
        <v>1</v>
      </c>
      <c r="L131" t="s">
        <v>48</v>
      </c>
      <c r="M131" t="s">
        <v>428</v>
      </c>
      <c r="N131">
        <v>10</v>
      </c>
      <c r="O131" t="s">
        <v>413</v>
      </c>
      <c r="P131" t="s">
        <v>48</v>
      </c>
      <c r="Q131" t="s">
        <v>48</v>
      </c>
      <c r="R131" t="s">
        <v>48</v>
      </c>
      <c r="S131" t="s">
        <v>48</v>
      </c>
      <c r="T131" t="s">
        <v>48</v>
      </c>
      <c r="U131" t="s">
        <v>412</v>
      </c>
      <c r="V131">
        <v>0</v>
      </c>
      <c r="W131" t="s">
        <v>48</v>
      </c>
      <c r="X131" t="s">
        <v>48</v>
      </c>
      <c r="Y131">
        <v>0</v>
      </c>
      <c r="Z131">
        <v>48</v>
      </c>
      <c r="AA131">
        <v>0</v>
      </c>
      <c r="AB131">
        <v>1</v>
      </c>
      <c r="AC131">
        <v>-1</v>
      </c>
      <c r="AD131">
        <v>2</v>
      </c>
      <c r="AE131">
        <v>0</v>
      </c>
      <c r="AF131">
        <v>-1</v>
      </c>
      <c r="AG131">
        <v>0</v>
      </c>
      <c r="AH131">
        <v>0.222</v>
      </c>
      <c r="AI131">
        <v>3.0009999999999999</v>
      </c>
      <c r="AJ131">
        <v>193.125</v>
      </c>
      <c r="AK131">
        <v>202.142</v>
      </c>
    </row>
    <row r="132" spans="1:37" x14ac:dyDescent="0.35">
      <c r="A132">
        <v>202</v>
      </c>
      <c r="B132">
        <v>202</v>
      </c>
      <c r="C132" t="s">
        <v>38</v>
      </c>
      <c r="D132">
        <v>1</v>
      </c>
      <c r="E132" t="s">
        <v>549</v>
      </c>
      <c r="F132">
        <v>2</v>
      </c>
      <c r="G132">
        <v>3</v>
      </c>
      <c r="H132">
        <v>1</v>
      </c>
      <c r="I132">
        <v>62</v>
      </c>
      <c r="J132">
        <v>5</v>
      </c>
      <c r="K132">
        <v>1</v>
      </c>
      <c r="L132" t="s">
        <v>59</v>
      </c>
      <c r="M132" t="s">
        <v>510</v>
      </c>
      <c r="N132">
        <v>1</v>
      </c>
      <c r="O132" t="s">
        <v>420</v>
      </c>
      <c r="P132" t="s">
        <v>60</v>
      </c>
      <c r="Q132" t="s">
        <v>61</v>
      </c>
      <c r="R132" t="s">
        <v>62</v>
      </c>
      <c r="S132" t="s">
        <v>63</v>
      </c>
      <c r="T132" t="s">
        <v>64</v>
      </c>
      <c r="U132" t="s">
        <v>64</v>
      </c>
      <c r="V132">
        <v>3</v>
      </c>
      <c r="W132" t="s">
        <v>61</v>
      </c>
      <c r="X132" t="s">
        <v>63</v>
      </c>
      <c r="Y132">
        <v>0</v>
      </c>
      <c r="Z132">
        <v>48</v>
      </c>
      <c r="AA132">
        <v>0</v>
      </c>
      <c r="AB132">
        <v>1</v>
      </c>
      <c r="AC132">
        <v>-1</v>
      </c>
      <c r="AD132">
        <v>2</v>
      </c>
      <c r="AE132">
        <v>0</v>
      </c>
      <c r="AF132">
        <v>-1</v>
      </c>
      <c r="AG132">
        <v>0</v>
      </c>
      <c r="AH132">
        <v>0.222</v>
      </c>
      <c r="AI132">
        <v>3.0009999999999999</v>
      </c>
      <c r="AJ132">
        <v>196.126</v>
      </c>
      <c r="AK132">
        <v>205.143</v>
      </c>
    </row>
    <row r="133" spans="1:37" x14ac:dyDescent="0.35">
      <c r="A133">
        <v>202</v>
      </c>
      <c r="B133">
        <v>202</v>
      </c>
      <c r="C133" t="s">
        <v>38</v>
      </c>
      <c r="D133">
        <v>1</v>
      </c>
      <c r="E133" t="s">
        <v>549</v>
      </c>
      <c r="F133">
        <v>2</v>
      </c>
      <c r="G133">
        <v>3</v>
      </c>
      <c r="H133">
        <v>1</v>
      </c>
      <c r="I133">
        <v>63</v>
      </c>
      <c r="J133">
        <v>30</v>
      </c>
      <c r="K133">
        <v>1</v>
      </c>
      <c r="L133" t="s">
        <v>254</v>
      </c>
      <c r="M133" t="s">
        <v>506</v>
      </c>
      <c r="N133">
        <v>8</v>
      </c>
      <c r="O133" t="s">
        <v>426</v>
      </c>
      <c r="P133" t="s">
        <v>202</v>
      </c>
      <c r="Q133" t="s">
        <v>215</v>
      </c>
      <c r="R133" t="s">
        <v>202</v>
      </c>
      <c r="S133" t="s">
        <v>53</v>
      </c>
      <c r="T133" t="s">
        <v>255</v>
      </c>
      <c r="U133" t="s">
        <v>255</v>
      </c>
      <c r="V133">
        <v>3</v>
      </c>
      <c r="W133" t="s">
        <v>215</v>
      </c>
      <c r="X133" t="s">
        <v>53</v>
      </c>
      <c r="Y133">
        <v>0</v>
      </c>
      <c r="Z133">
        <v>48</v>
      </c>
      <c r="AA133">
        <v>1</v>
      </c>
      <c r="AB133">
        <v>1</v>
      </c>
      <c r="AC133">
        <v>-1</v>
      </c>
      <c r="AD133">
        <v>2</v>
      </c>
      <c r="AE133">
        <v>0</v>
      </c>
      <c r="AF133">
        <v>-1</v>
      </c>
      <c r="AG133">
        <v>0</v>
      </c>
      <c r="AH133">
        <v>0.221</v>
      </c>
      <c r="AI133">
        <v>4.0010000000000003</v>
      </c>
      <c r="AJ133">
        <v>200.12700000000001</v>
      </c>
      <c r="AK133">
        <v>209.14400000000001</v>
      </c>
    </row>
    <row r="134" spans="1:37" x14ac:dyDescent="0.35">
      <c r="A134">
        <v>202</v>
      </c>
      <c r="B134">
        <v>202</v>
      </c>
      <c r="C134" t="s">
        <v>38</v>
      </c>
      <c r="D134">
        <v>1</v>
      </c>
      <c r="E134" t="s">
        <v>549</v>
      </c>
      <c r="F134">
        <v>2</v>
      </c>
      <c r="G134">
        <v>3</v>
      </c>
      <c r="H134">
        <v>1</v>
      </c>
      <c r="I134">
        <v>64</v>
      </c>
      <c r="J134">
        <v>23</v>
      </c>
      <c r="K134">
        <v>1</v>
      </c>
      <c r="L134" t="s">
        <v>176</v>
      </c>
      <c r="M134" t="s">
        <v>479</v>
      </c>
      <c r="N134">
        <v>6</v>
      </c>
      <c r="O134" t="s">
        <v>417</v>
      </c>
      <c r="P134" t="s">
        <v>177</v>
      </c>
      <c r="Q134" t="s">
        <v>178</v>
      </c>
      <c r="R134" t="s">
        <v>132</v>
      </c>
      <c r="S134" t="s">
        <v>81</v>
      </c>
      <c r="T134" t="s">
        <v>179</v>
      </c>
      <c r="U134" t="s">
        <v>145</v>
      </c>
      <c r="V134">
        <v>2</v>
      </c>
      <c r="W134" t="s">
        <v>144</v>
      </c>
      <c r="X134" t="s">
        <v>81</v>
      </c>
      <c r="Y134">
        <v>0</v>
      </c>
      <c r="Z134">
        <v>48</v>
      </c>
      <c r="AA134">
        <v>0</v>
      </c>
      <c r="AB134">
        <v>2</v>
      </c>
      <c r="AC134">
        <v>-1</v>
      </c>
      <c r="AD134">
        <v>2</v>
      </c>
      <c r="AE134">
        <v>0</v>
      </c>
      <c r="AF134">
        <v>-1</v>
      </c>
      <c r="AG134">
        <v>0</v>
      </c>
      <c r="AH134">
        <v>0.22</v>
      </c>
      <c r="AI134">
        <v>3.0009999999999999</v>
      </c>
      <c r="AJ134">
        <v>203.12799999999999</v>
      </c>
      <c r="AK134">
        <v>212.14500000000001</v>
      </c>
    </row>
    <row r="135" spans="1:37" x14ac:dyDescent="0.35">
      <c r="A135">
        <v>202</v>
      </c>
      <c r="B135">
        <v>202</v>
      </c>
      <c r="C135" t="s">
        <v>38</v>
      </c>
      <c r="D135">
        <v>1</v>
      </c>
      <c r="E135" t="s">
        <v>549</v>
      </c>
      <c r="F135">
        <v>2</v>
      </c>
      <c r="G135">
        <v>3</v>
      </c>
      <c r="H135">
        <v>1</v>
      </c>
      <c r="I135">
        <v>65</v>
      </c>
      <c r="J135">
        <v>72</v>
      </c>
      <c r="K135">
        <v>2</v>
      </c>
      <c r="L135" t="s">
        <v>250</v>
      </c>
      <c r="M135" t="s">
        <v>495</v>
      </c>
      <c r="N135">
        <v>7</v>
      </c>
      <c r="O135" t="s">
        <v>424</v>
      </c>
      <c r="P135" t="s">
        <v>202</v>
      </c>
      <c r="Q135" t="s">
        <v>235</v>
      </c>
      <c r="R135" t="s">
        <v>202</v>
      </c>
      <c r="S135" t="s">
        <v>53</v>
      </c>
      <c r="T135" t="s">
        <v>251</v>
      </c>
      <c r="U135" t="s">
        <v>251</v>
      </c>
      <c r="V135">
        <v>3</v>
      </c>
      <c r="W135" t="s">
        <v>235</v>
      </c>
      <c r="X135" t="s">
        <v>53</v>
      </c>
      <c r="Y135">
        <v>0</v>
      </c>
      <c r="Z135">
        <v>48</v>
      </c>
      <c r="AA135">
        <v>0</v>
      </c>
      <c r="AB135">
        <v>1</v>
      </c>
      <c r="AC135">
        <v>-1</v>
      </c>
      <c r="AD135">
        <v>2</v>
      </c>
      <c r="AE135">
        <v>0</v>
      </c>
      <c r="AF135">
        <v>-1</v>
      </c>
      <c r="AG135">
        <v>0</v>
      </c>
      <c r="AH135">
        <v>0.218</v>
      </c>
      <c r="AI135">
        <v>3.0009999999999999</v>
      </c>
      <c r="AJ135">
        <v>206.12899999999999</v>
      </c>
      <c r="AK135">
        <v>215.14599999999999</v>
      </c>
    </row>
    <row r="136" spans="1:37" x14ac:dyDescent="0.35">
      <c r="A136">
        <v>202</v>
      </c>
      <c r="B136">
        <v>202</v>
      </c>
      <c r="C136" t="s">
        <v>38</v>
      </c>
      <c r="D136">
        <v>1</v>
      </c>
      <c r="E136" t="s">
        <v>549</v>
      </c>
      <c r="F136">
        <v>2</v>
      </c>
      <c r="G136">
        <v>3</v>
      </c>
      <c r="H136">
        <v>1</v>
      </c>
      <c r="I136">
        <v>66</v>
      </c>
      <c r="J136">
        <v>71</v>
      </c>
      <c r="K136">
        <v>2</v>
      </c>
      <c r="L136" t="s">
        <v>234</v>
      </c>
      <c r="M136" t="s">
        <v>481</v>
      </c>
      <c r="N136">
        <v>9</v>
      </c>
      <c r="O136" t="s">
        <v>446</v>
      </c>
      <c r="P136" t="s">
        <v>202</v>
      </c>
      <c r="Q136" t="s">
        <v>235</v>
      </c>
      <c r="R136" t="s">
        <v>202</v>
      </c>
      <c r="S136" t="s">
        <v>46</v>
      </c>
      <c r="T136" t="s">
        <v>236</v>
      </c>
      <c r="U136" t="s">
        <v>251</v>
      </c>
      <c r="V136">
        <v>1</v>
      </c>
      <c r="W136" t="s">
        <v>235</v>
      </c>
      <c r="X136" t="s">
        <v>53</v>
      </c>
      <c r="Y136">
        <v>0</v>
      </c>
      <c r="Z136">
        <v>48</v>
      </c>
      <c r="AA136">
        <v>0</v>
      </c>
      <c r="AB136">
        <v>2</v>
      </c>
      <c r="AC136">
        <v>-1</v>
      </c>
      <c r="AD136">
        <v>2</v>
      </c>
      <c r="AE136">
        <v>0</v>
      </c>
      <c r="AF136">
        <v>-1</v>
      </c>
      <c r="AG136">
        <v>0</v>
      </c>
      <c r="AH136">
        <v>0.218</v>
      </c>
      <c r="AI136">
        <v>3.0009999999999999</v>
      </c>
      <c r="AJ136">
        <v>209.13</v>
      </c>
      <c r="AK136">
        <v>218.14599999999999</v>
      </c>
    </row>
    <row r="137" spans="1:37" x14ac:dyDescent="0.35">
      <c r="A137">
        <v>202</v>
      </c>
      <c r="B137">
        <v>202</v>
      </c>
      <c r="C137" t="s">
        <v>38</v>
      </c>
      <c r="D137">
        <v>1</v>
      </c>
      <c r="E137" t="s">
        <v>549</v>
      </c>
      <c r="F137">
        <v>2</v>
      </c>
      <c r="G137">
        <v>3</v>
      </c>
      <c r="H137">
        <v>1</v>
      </c>
      <c r="I137">
        <v>67</v>
      </c>
      <c r="J137">
        <v>32</v>
      </c>
      <c r="K137">
        <v>1</v>
      </c>
      <c r="L137" t="s">
        <v>211</v>
      </c>
      <c r="M137" t="s">
        <v>493</v>
      </c>
      <c r="N137">
        <v>8</v>
      </c>
      <c r="O137" t="s">
        <v>426</v>
      </c>
      <c r="P137" t="s">
        <v>202</v>
      </c>
      <c r="Q137" t="s">
        <v>212</v>
      </c>
      <c r="R137" t="s">
        <v>202</v>
      </c>
      <c r="S137" t="s">
        <v>53</v>
      </c>
      <c r="T137" t="s">
        <v>213</v>
      </c>
      <c r="U137" t="s">
        <v>213</v>
      </c>
      <c r="V137">
        <v>3</v>
      </c>
      <c r="W137" t="s">
        <v>212</v>
      </c>
      <c r="X137" t="s">
        <v>53</v>
      </c>
      <c r="Y137">
        <v>0</v>
      </c>
      <c r="Z137">
        <v>48</v>
      </c>
      <c r="AA137">
        <v>1</v>
      </c>
      <c r="AB137">
        <v>1</v>
      </c>
      <c r="AC137">
        <v>-1</v>
      </c>
      <c r="AD137">
        <v>2</v>
      </c>
      <c r="AE137">
        <v>0</v>
      </c>
      <c r="AF137">
        <v>-1</v>
      </c>
      <c r="AG137">
        <v>0</v>
      </c>
      <c r="AH137">
        <v>0.22600000000000001</v>
      </c>
      <c r="AI137">
        <v>4.0010000000000003</v>
      </c>
      <c r="AJ137">
        <v>213.131</v>
      </c>
      <c r="AK137">
        <v>222.148</v>
      </c>
    </row>
    <row r="138" spans="1:37" x14ac:dyDescent="0.35">
      <c r="A138">
        <v>202</v>
      </c>
      <c r="B138">
        <v>202</v>
      </c>
      <c r="C138" t="s">
        <v>38</v>
      </c>
      <c r="D138">
        <v>1</v>
      </c>
      <c r="E138" t="s">
        <v>549</v>
      </c>
      <c r="F138">
        <v>2</v>
      </c>
      <c r="G138">
        <v>3</v>
      </c>
      <c r="H138">
        <v>1</v>
      </c>
      <c r="I138">
        <v>68</v>
      </c>
      <c r="J138">
        <v>0</v>
      </c>
      <c r="K138">
        <v>1</v>
      </c>
      <c r="L138" t="s">
        <v>48</v>
      </c>
      <c r="M138" t="s">
        <v>414</v>
      </c>
      <c r="N138">
        <v>10</v>
      </c>
      <c r="O138" t="s">
        <v>413</v>
      </c>
      <c r="P138" t="s">
        <v>48</v>
      </c>
      <c r="Q138" t="s">
        <v>48</v>
      </c>
      <c r="R138" t="s">
        <v>48</v>
      </c>
      <c r="S138" t="s">
        <v>48</v>
      </c>
      <c r="T138" t="s">
        <v>48</v>
      </c>
      <c r="U138" t="s">
        <v>412</v>
      </c>
      <c r="V138">
        <v>0</v>
      </c>
      <c r="W138" t="s">
        <v>48</v>
      </c>
      <c r="X138" t="s">
        <v>48</v>
      </c>
      <c r="Y138">
        <v>0</v>
      </c>
      <c r="Z138">
        <v>48</v>
      </c>
      <c r="AA138">
        <v>0</v>
      </c>
      <c r="AB138">
        <v>1</v>
      </c>
      <c r="AC138">
        <v>-1</v>
      </c>
      <c r="AD138">
        <v>2</v>
      </c>
      <c r="AE138">
        <v>0</v>
      </c>
      <c r="AF138">
        <v>-1</v>
      </c>
      <c r="AG138">
        <v>0</v>
      </c>
      <c r="AH138">
        <v>0.22500000000000001</v>
      </c>
      <c r="AI138">
        <v>3.0009999999999999</v>
      </c>
      <c r="AJ138">
        <v>216.13200000000001</v>
      </c>
      <c r="AK138">
        <v>225.149</v>
      </c>
    </row>
    <row r="139" spans="1:37" x14ac:dyDescent="0.35">
      <c r="A139">
        <v>202</v>
      </c>
      <c r="B139">
        <v>202</v>
      </c>
      <c r="C139" t="s">
        <v>38</v>
      </c>
      <c r="D139">
        <v>1</v>
      </c>
      <c r="E139" t="s">
        <v>549</v>
      </c>
      <c r="F139">
        <v>2</v>
      </c>
      <c r="G139">
        <v>3</v>
      </c>
      <c r="H139">
        <v>1</v>
      </c>
      <c r="I139">
        <v>69</v>
      </c>
      <c r="J139">
        <v>0</v>
      </c>
      <c r="K139">
        <v>1</v>
      </c>
      <c r="L139" t="s">
        <v>48</v>
      </c>
      <c r="M139" t="s">
        <v>48</v>
      </c>
      <c r="N139">
        <v>11</v>
      </c>
      <c r="O139" t="s">
        <v>416</v>
      </c>
      <c r="P139" t="s">
        <v>48</v>
      </c>
      <c r="Q139" t="s">
        <v>48</v>
      </c>
      <c r="R139" t="s">
        <v>48</v>
      </c>
      <c r="S139" t="s">
        <v>48</v>
      </c>
      <c r="T139" t="s">
        <v>48</v>
      </c>
      <c r="U139" t="s">
        <v>48</v>
      </c>
      <c r="V139">
        <v>0</v>
      </c>
      <c r="W139" t="s">
        <v>48</v>
      </c>
      <c r="X139" t="s">
        <v>48</v>
      </c>
      <c r="Y139">
        <v>0</v>
      </c>
      <c r="Z139">
        <v>48</v>
      </c>
      <c r="AA139">
        <v>1</v>
      </c>
      <c r="AB139">
        <v>-1</v>
      </c>
      <c r="AC139">
        <v>-1</v>
      </c>
      <c r="AD139">
        <v>1</v>
      </c>
      <c r="AE139">
        <v>0</v>
      </c>
      <c r="AF139">
        <v>-1</v>
      </c>
      <c r="AG139">
        <v>0</v>
      </c>
      <c r="AH139">
        <v>0.217</v>
      </c>
      <c r="AI139">
        <v>4.0010000000000003</v>
      </c>
      <c r="AJ139">
        <v>220.13300000000001</v>
      </c>
      <c r="AK139">
        <v>229.15</v>
      </c>
    </row>
    <row r="140" spans="1:37" x14ac:dyDescent="0.35">
      <c r="A140">
        <v>202</v>
      </c>
      <c r="B140">
        <v>202</v>
      </c>
      <c r="C140" t="s">
        <v>38</v>
      </c>
      <c r="D140">
        <v>1</v>
      </c>
      <c r="E140" t="s">
        <v>549</v>
      </c>
      <c r="F140">
        <v>2</v>
      </c>
      <c r="G140">
        <v>3</v>
      </c>
      <c r="H140">
        <v>1</v>
      </c>
      <c r="I140">
        <v>70</v>
      </c>
      <c r="J140">
        <v>0</v>
      </c>
      <c r="K140">
        <v>1</v>
      </c>
      <c r="L140" t="s">
        <v>48</v>
      </c>
      <c r="M140" t="s">
        <v>48</v>
      </c>
      <c r="N140">
        <v>11</v>
      </c>
      <c r="O140" t="s">
        <v>416</v>
      </c>
      <c r="P140" t="s">
        <v>48</v>
      </c>
      <c r="Q140" t="s">
        <v>48</v>
      </c>
      <c r="R140" t="s">
        <v>48</v>
      </c>
      <c r="S140" t="s">
        <v>48</v>
      </c>
      <c r="T140" t="s">
        <v>48</v>
      </c>
      <c r="U140" t="s">
        <v>48</v>
      </c>
      <c r="V140">
        <v>0</v>
      </c>
      <c r="W140" t="s">
        <v>48</v>
      </c>
      <c r="X140" t="s">
        <v>48</v>
      </c>
      <c r="Y140">
        <v>0</v>
      </c>
      <c r="Z140">
        <v>48</v>
      </c>
      <c r="AA140">
        <v>0</v>
      </c>
      <c r="AB140">
        <v>-1</v>
      </c>
      <c r="AC140">
        <v>-1</v>
      </c>
      <c r="AD140">
        <v>1</v>
      </c>
      <c r="AE140">
        <v>0</v>
      </c>
      <c r="AF140">
        <v>-1</v>
      </c>
      <c r="AG140">
        <v>0</v>
      </c>
      <c r="AH140">
        <v>0.217</v>
      </c>
      <c r="AI140">
        <v>3.0009999999999999</v>
      </c>
      <c r="AJ140">
        <v>223.13399999999999</v>
      </c>
      <c r="AK140">
        <v>232.15100000000001</v>
      </c>
    </row>
    <row r="141" spans="1:37" x14ac:dyDescent="0.35">
      <c r="A141">
        <v>202</v>
      </c>
      <c r="B141">
        <v>202</v>
      </c>
      <c r="C141" t="s">
        <v>38</v>
      </c>
      <c r="D141">
        <v>1</v>
      </c>
      <c r="E141" t="s">
        <v>549</v>
      </c>
      <c r="F141">
        <v>2</v>
      </c>
      <c r="G141">
        <v>3</v>
      </c>
      <c r="H141">
        <v>1</v>
      </c>
      <c r="I141">
        <v>71</v>
      </c>
      <c r="J141">
        <v>70</v>
      </c>
      <c r="K141">
        <v>2</v>
      </c>
      <c r="L141" t="s">
        <v>217</v>
      </c>
      <c r="M141" t="s">
        <v>538</v>
      </c>
      <c r="N141">
        <v>9</v>
      </c>
      <c r="O141" t="s">
        <v>446</v>
      </c>
      <c r="P141" t="s">
        <v>202</v>
      </c>
      <c r="Q141" t="s">
        <v>218</v>
      </c>
      <c r="R141" t="s">
        <v>202</v>
      </c>
      <c r="S141" t="s">
        <v>53</v>
      </c>
      <c r="T141" t="s">
        <v>219</v>
      </c>
      <c r="U141" t="s">
        <v>253</v>
      </c>
      <c r="V141">
        <v>1</v>
      </c>
      <c r="W141" t="s">
        <v>218</v>
      </c>
      <c r="X141" t="s">
        <v>63</v>
      </c>
      <c r="Y141">
        <v>0</v>
      </c>
      <c r="Z141">
        <v>48</v>
      </c>
      <c r="AA141">
        <v>0</v>
      </c>
      <c r="AB141">
        <v>2</v>
      </c>
      <c r="AC141">
        <v>-1</v>
      </c>
      <c r="AD141">
        <v>2</v>
      </c>
      <c r="AE141">
        <v>0</v>
      </c>
      <c r="AF141">
        <v>-1</v>
      </c>
      <c r="AG141">
        <v>0</v>
      </c>
      <c r="AH141">
        <v>0.222</v>
      </c>
      <c r="AI141">
        <v>3.0009999999999999</v>
      </c>
      <c r="AJ141">
        <v>226.13499999999999</v>
      </c>
      <c r="AK141">
        <v>235.15199999999999</v>
      </c>
    </row>
    <row r="142" spans="1:37" x14ac:dyDescent="0.35">
      <c r="A142">
        <v>202</v>
      </c>
      <c r="B142">
        <v>202</v>
      </c>
      <c r="C142" t="s">
        <v>38</v>
      </c>
      <c r="D142">
        <v>1</v>
      </c>
      <c r="E142" t="s">
        <v>549</v>
      </c>
      <c r="F142">
        <v>2</v>
      </c>
      <c r="G142">
        <v>3</v>
      </c>
      <c r="H142">
        <v>1</v>
      </c>
      <c r="I142">
        <v>72</v>
      </c>
      <c r="J142">
        <v>0</v>
      </c>
      <c r="K142">
        <v>1</v>
      </c>
      <c r="L142" t="s">
        <v>48</v>
      </c>
      <c r="M142" t="s">
        <v>48</v>
      </c>
      <c r="N142">
        <v>11</v>
      </c>
      <c r="O142" t="s">
        <v>416</v>
      </c>
      <c r="P142" t="s">
        <v>48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>
        <v>0</v>
      </c>
      <c r="W142" t="s">
        <v>48</v>
      </c>
      <c r="X142" t="s">
        <v>48</v>
      </c>
      <c r="Y142">
        <v>0</v>
      </c>
      <c r="Z142">
        <v>48</v>
      </c>
      <c r="AA142">
        <v>0</v>
      </c>
      <c r="AB142">
        <v>-1</v>
      </c>
      <c r="AC142">
        <v>-1</v>
      </c>
      <c r="AD142">
        <v>1</v>
      </c>
      <c r="AE142">
        <v>0</v>
      </c>
      <c r="AF142">
        <v>-1</v>
      </c>
      <c r="AG142">
        <v>0</v>
      </c>
      <c r="AH142">
        <v>0.217</v>
      </c>
      <c r="AI142">
        <v>3.0009999999999999</v>
      </c>
      <c r="AJ142">
        <v>229.136</v>
      </c>
      <c r="AK142">
        <v>238.15199999999999</v>
      </c>
    </row>
    <row r="143" spans="1:37" x14ac:dyDescent="0.35">
      <c r="A143">
        <v>202</v>
      </c>
      <c r="B143">
        <v>202</v>
      </c>
      <c r="C143" t="s">
        <v>38</v>
      </c>
      <c r="D143">
        <v>1</v>
      </c>
      <c r="E143" t="s">
        <v>549</v>
      </c>
      <c r="F143">
        <v>2</v>
      </c>
      <c r="G143">
        <v>3</v>
      </c>
      <c r="H143">
        <v>1</v>
      </c>
      <c r="I143">
        <v>73</v>
      </c>
      <c r="J143">
        <v>38</v>
      </c>
      <c r="K143">
        <v>2</v>
      </c>
      <c r="L143" t="s">
        <v>65</v>
      </c>
      <c r="M143" t="s">
        <v>482</v>
      </c>
      <c r="N143">
        <v>1</v>
      </c>
      <c r="O143" t="s">
        <v>420</v>
      </c>
      <c r="P143" t="s">
        <v>66</v>
      </c>
      <c r="Q143" t="s">
        <v>67</v>
      </c>
      <c r="R143" t="s">
        <v>62</v>
      </c>
      <c r="S143" t="s">
        <v>63</v>
      </c>
      <c r="T143" t="s">
        <v>68</v>
      </c>
      <c r="U143" t="s">
        <v>68</v>
      </c>
      <c r="V143">
        <v>3</v>
      </c>
      <c r="W143" t="s">
        <v>67</v>
      </c>
      <c r="X143" t="s">
        <v>63</v>
      </c>
      <c r="Y143">
        <v>0</v>
      </c>
      <c r="Z143">
        <v>48</v>
      </c>
      <c r="AA143">
        <v>0</v>
      </c>
      <c r="AB143">
        <v>1</v>
      </c>
      <c r="AC143">
        <v>-1</v>
      </c>
      <c r="AD143">
        <v>2</v>
      </c>
      <c r="AE143">
        <v>0</v>
      </c>
      <c r="AF143">
        <v>-1</v>
      </c>
      <c r="AG143">
        <v>0</v>
      </c>
      <c r="AH143">
        <v>0.22</v>
      </c>
      <c r="AI143">
        <v>3.0009999999999999</v>
      </c>
      <c r="AJ143">
        <v>232.137</v>
      </c>
      <c r="AK143">
        <v>241.15299999999999</v>
      </c>
    </row>
    <row r="144" spans="1:37" x14ac:dyDescent="0.35">
      <c r="A144">
        <v>202</v>
      </c>
      <c r="B144">
        <v>202</v>
      </c>
      <c r="C144" t="s">
        <v>38</v>
      </c>
      <c r="D144">
        <v>1</v>
      </c>
      <c r="E144" t="s">
        <v>549</v>
      </c>
      <c r="F144">
        <v>2</v>
      </c>
      <c r="G144">
        <v>3</v>
      </c>
      <c r="H144">
        <v>1</v>
      </c>
      <c r="I144">
        <v>74</v>
      </c>
      <c r="J144">
        <v>19</v>
      </c>
      <c r="K144">
        <v>1</v>
      </c>
      <c r="L144" t="s">
        <v>134</v>
      </c>
      <c r="M144" t="s">
        <v>498</v>
      </c>
      <c r="N144">
        <v>6</v>
      </c>
      <c r="O144" t="s">
        <v>417</v>
      </c>
      <c r="P144" t="s">
        <v>135</v>
      </c>
      <c r="Q144" t="s">
        <v>136</v>
      </c>
      <c r="R144" t="s">
        <v>127</v>
      </c>
      <c r="S144" t="s">
        <v>46</v>
      </c>
      <c r="T144" t="s">
        <v>137</v>
      </c>
      <c r="U144" t="s">
        <v>151</v>
      </c>
      <c r="V144">
        <v>1</v>
      </c>
      <c r="W144" t="s">
        <v>136</v>
      </c>
      <c r="X144" t="s">
        <v>53</v>
      </c>
      <c r="Y144">
        <v>0</v>
      </c>
      <c r="Z144">
        <v>48</v>
      </c>
      <c r="AA144">
        <v>0</v>
      </c>
      <c r="AB144">
        <v>2</v>
      </c>
      <c r="AC144">
        <v>-1</v>
      </c>
      <c r="AD144">
        <v>2</v>
      </c>
      <c r="AE144">
        <v>0</v>
      </c>
      <c r="AF144">
        <v>-1</v>
      </c>
      <c r="AG144">
        <v>0</v>
      </c>
      <c r="AH144">
        <v>0.22</v>
      </c>
      <c r="AI144">
        <v>3.0009999999999999</v>
      </c>
      <c r="AJ144">
        <v>235.13800000000001</v>
      </c>
      <c r="AK144">
        <v>244.154</v>
      </c>
    </row>
    <row r="145" spans="1:37" x14ac:dyDescent="0.35">
      <c r="A145">
        <v>202</v>
      </c>
      <c r="B145">
        <v>202</v>
      </c>
      <c r="C145" t="s">
        <v>38</v>
      </c>
      <c r="D145">
        <v>1</v>
      </c>
      <c r="E145" t="s">
        <v>549</v>
      </c>
      <c r="F145">
        <v>2</v>
      </c>
      <c r="G145">
        <v>3</v>
      </c>
      <c r="H145">
        <v>1</v>
      </c>
      <c r="I145">
        <v>75</v>
      </c>
      <c r="J145">
        <v>34</v>
      </c>
      <c r="K145">
        <v>1</v>
      </c>
      <c r="L145" t="s">
        <v>208</v>
      </c>
      <c r="M145" t="s">
        <v>509</v>
      </c>
      <c r="N145">
        <v>9</v>
      </c>
      <c r="O145" t="s">
        <v>446</v>
      </c>
      <c r="P145" t="s">
        <v>202</v>
      </c>
      <c r="Q145" t="s">
        <v>209</v>
      </c>
      <c r="R145" t="s">
        <v>202</v>
      </c>
      <c r="S145" t="s">
        <v>63</v>
      </c>
      <c r="T145" t="s">
        <v>210</v>
      </c>
      <c r="U145" t="s">
        <v>259</v>
      </c>
      <c r="V145">
        <v>1</v>
      </c>
      <c r="W145" t="s">
        <v>209</v>
      </c>
      <c r="X145" t="s">
        <v>46</v>
      </c>
      <c r="Y145">
        <v>0</v>
      </c>
      <c r="Z145">
        <v>48</v>
      </c>
      <c r="AA145">
        <v>0</v>
      </c>
      <c r="AB145">
        <v>2</v>
      </c>
      <c r="AC145">
        <v>-1</v>
      </c>
      <c r="AD145">
        <v>2</v>
      </c>
      <c r="AE145">
        <v>0</v>
      </c>
      <c r="AF145">
        <v>-1</v>
      </c>
      <c r="AG145">
        <v>0</v>
      </c>
      <c r="AH145">
        <v>0.219</v>
      </c>
      <c r="AI145">
        <v>3.0009999999999999</v>
      </c>
      <c r="AJ145">
        <v>238.13800000000001</v>
      </c>
      <c r="AK145">
        <v>247.155</v>
      </c>
    </row>
    <row r="146" spans="1:37" x14ac:dyDescent="0.35">
      <c r="A146">
        <v>202</v>
      </c>
      <c r="B146">
        <v>202</v>
      </c>
      <c r="C146" t="s">
        <v>38</v>
      </c>
      <c r="D146">
        <v>1</v>
      </c>
      <c r="E146" t="s">
        <v>549</v>
      </c>
      <c r="F146">
        <v>2</v>
      </c>
      <c r="G146">
        <v>3</v>
      </c>
      <c r="H146">
        <v>1</v>
      </c>
      <c r="I146">
        <v>76</v>
      </c>
      <c r="J146">
        <v>0</v>
      </c>
      <c r="K146">
        <v>1</v>
      </c>
      <c r="L146" t="s">
        <v>48</v>
      </c>
      <c r="M146" t="s">
        <v>48</v>
      </c>
      <c r="N146">
        <v>11</v>
      </c>
      <c r="O146" t="s">
        <v>416</v>
      </c>
      <c r="P146" t="s">
        <v>48</v>
      </c>
      <c r="Q146" t="s">
        <v>48</v>
      </c>
      <c r="R146" t="s">
        <v>48</v>
      </c>
      <c r="S146" t="s">
        <v>48</v>
      </c>
      <c r="T146" t="s">
        <v>48</v>
      </c>
      <c r="U146" t="s">
        <v>48</v>
      </c>
      <c r="V146">
        <v>0</v>
      </c>
      <c r="W146" t="s">
        <v>48</v>
      </c>
      <c r="X146" t="s">
        <v>48</v>
      </c>
      <c r="Y146">
        <v>0</v>
      </c>
      <c r="Z146">
        <v>48</v>
      </c>
      <c r="AA146">
        <v>0</v>
      </c>
      <c r="AB146">
        <v>-1</v>
      </c>
      <c r="AC146">
        <v>-1</v>
      </c>
      <c r="AD146">
        <v>1</v>
      </c>
      <c r="AE146">
        <v>0</v>
      </c>
      <c r="AF146">
        <v>-1</v>
      </c>
      <c r="AG146">
        <v>0</v>
      </c>
      <c r="AH146">
        <v>0.217</v>
      </c>
      <c r="AI146">
        <v>3.0009999999999999</v>
      </c>
      <c r="AJ146">
        <v>241.13900000000001</v>
      </c>
      <c r="AK146">
        <v>250.15600000000001</v>
      </c>
    </row>
    <row r="147" spans="1:37" x14ac:dyDescent="0.35">
      <c r="A147">
        <v>202</v>
      </c>
      <c r="B147">
        <v>202</v>
      </c>
      <c r="C147" t="s">
        <v>38</v>
      </c>
      <c r="D147">
        <v>1</v>
      </c>
      <c r="E147" t="s">
        <v>549</v>
      </c>
      <c r="F147">
        <v>2</v>
      </c>
      <c r="G147">
        <v>3</v>
      </c>
      <c r="H147">
        <v>1</v>
      </c>
      <c r="I147">
        <v>77</v>
      </c>
      <c r="J147">
        <v>51</v>
      </c>
      <c r="K147">
        <v>2</v>
      </c>
      <c r="L147" t="s">
        <v>194</v>
      </c>
      <c r="M147" t="s">
        <v>522</v>
      </c>
      <c r="N147">
        <v>4</v>
      </c>
      <c r="O147" t="s">
        <v>431</v>
      </c>
      <c r="P147" t="s">
        <v>167</v>
      </c>
      <c r="Q147" t="s">
        <v>168</v>
      </c>
      <c r="R147" t="s">
        <v>127</v>
      </c>
      <c r="S147" t="s">
        <v>46</v>
      </c>
      <c r="T147" t="s">
        <v>195</v>
      </c>
      <c r="U147" t="s">
        <v>195</v>
      </c>
      <c r="V147">
        <v>3</v>
      </c>
      <c r="W147" t="s">
        <v>168</v>
      </c>
      <c r="X147" t="s">
        <v>46</v>
      </c>
      <c r="Y147">
        <v>0</v>
      </c>
      <c r="Z147">
        <v>48</v>
      </c>
      <c r="AA147">
        <v>0</v>
      </c>
      <c r="AB147">
        <v>1</v>
      </c>
      <c r="AC147">
        <v>-1</v>
      </c>
      <c r="AD147">
        <v>2</v>
      </c>
      <c r="AE147">
        <v>0</v>
      </c>
      <c r="AF147">
        <v>-1</v>
      </c>
      <c r="AG147">
        <v>0</v>
      </c>
      <c r="AH147">
        <v>0.22700000000000001</v>
      </c>
      <c r="AI147">
        <v>3.0009999999999999</v>
      </c>
      <c r="AJ147">
        <v>244.14</v>
      </c>
      <c r="AK147">
        <v>253.15700000000001</v>
      </c>
    </row>
    <row r="148" spans="1:37" x14ac:dyDescent="0.35">
      <c r="A148">
        <v>202</v>
      </c>
      <c r="B148">
        <v>202</v>
      </c>
      <c r="C148" t="s">
        <v>38</v>
      </c>
      <c r="D148">
        <v>1</v>
      </c>
      <c r="E148" t="s">
        <v>549</v>
      </c>
      <c r="F148">
        <v>2</v>
      </c>
      <c r="G148">
        <v>3</v>
      </c>
      <c r="H148">
        <v>1</v>
      </c>
      <c r="I148">
        <v>78</v>
      </c>
      <c r="J148">
        <v>0</v>
      </c>
      <c r="K148">
        <v>1</v>
      </c>
      <c r="L148" t="s">
        <v>48</v>
      </c>
      <c r="M148" t="s">
        <v>48</v>
      </c>
      <c r="N148">
        <v>11</v>
      </c>
      <c r="O148" t="s">
        <v>416</v>
      </c>
      <c r="P148" t="s">
        <v>48</v>
      </c>
      <c r="Q148" t="s">
        <v>48</v>
      </c>
      <c r="R148" t="s">
        <v>48</v>
      </c>
      <c r="S148" t="s">
        <v>48</v>
      </c>
      <c r="T148" t="s">
        <v>48</v>
      </c>
      <c r="U148" t="s">
        <v>48</v>
      </c>
      <c r="V148">
        <v>0</v>
      </c>
      <c r="W148" t="s">
        <v>48</v>
      </c>
      <c r="X148" t="s">
        <v>48</v>
      </c>
      <c r="Y148">
        <v>0</v>
      </c>
      <c r="Z148">
        <v>48</v>
      </c>
      <c r="AA148">
        <v>0</v>
      </c>
      <c r="AB148">
        <v>-1</v>
      </c>
      <c r="AC148">
        <v>-1</v>
      </c>
      <c r="AD148">
        <v>1</v>
      </c>
      <c r="AE148">
        <v>0</v>
      </c>
      <c r="AF148">
        <v>-1</v>
      </c>
      <c r="AG148">
        <v>0</v>
      </c>
      <c r="AH148">
        <v>0.217</v>
      </c>
      <c r="AI148">
        <v>3.0009999999999999</v>
      </c>
      <c r="AJ148">
        <v>247.14099999999999</v>
      </c>
      <c r="AK148">
        <v>256.15800000000002</v>
      </c>
    </row>
    <row r="149" spans="1:37" x14ac:dyDescent="0.35">
      <c r="A149">
        <v>202</v>
      </c>
      <c r="B149">
        <v>202</v>
      </c>
      <c r="C149" t="s">
        <v>38</v>
      </c>
      <c r="D149">
        <v>1</v>
      </c>
      <c r="E149" t="s">
        <v>549</v>
      </c>
      <c r="F149">
        <v>2</v>
      </c>
      <c r="G149">
        <v>3</v>
      </c>
      <c r="H149">
        <v>1</v>
      </c>
      <c r="I149">
        <v>79</v>
      </c>
      <c r="J149">
        <v>0</v>
      </c>
      <c r="K149">
        <v>1</v>
      </c>
      <c r="L149" t="s">
        <v>48</v>
      </c>
      <c r="M149" t="s">
        <v>440</v>
      </c>
      <c r="N149">
        <v>10</v>
      </c>
      <c r="O149" t="s">
        <v>413</v>
      </c>
      <c r="P149" t="s">
        <v>48</v>
      </c>
      <c r="Q149" t="s">
        <v>48</v>
      </c>
      <c r="R149" t="s">
        <v>48</v>
      </c>
      <c r="S149" t="s">
        <v>48</v>
      </c>
      <c r="T149" t="s">
        <v>48</v>
      </c>
      <c r="U149" t="s">
        <v>412</v>
      </c>
      <c r="V149">
        <v>0</v>
      </c>
      <c r="W149" t="s">
        <v>48</v>
      </c>
      <c r="X149" t="s">
        <v>48</v>
      </c>
      <c r="Y149">
        <v>0</v>
      </c>
      <c r="Z149">
        <v>48</v>
      </c>
      <c r="AA149">
        <v>0</v>
      </c>
      <c r="AB149">
        <v>1</v>
      </c>
      <c r="AC149">
        <v>-1</v>
      </c>
      <c r="AD149">
        <v>2</v>
      </c>
      <c r="AE149">
        <v>0</v>
      </c>
      <c r="AF149">
        <v>-1</v>
      </c>
      <c r="AG149">
        <v>0</v>
      </c>
      <c r="AH149">
        <v>0.22500000000000001</v>
      </c>
      <c r="AI149">
        <v>3.0009999999999999</v>
      </c>
      <c r="AJ149">
        <v>250.142</v>
      </c>
      <c r="AK149">
        <v>259.15899999999999</v>
      </c>
    </row>
    <row r="150" spans="1:37" x14ac:dyDescent="0.35">
      <c r="A150">
        <v>202</v>
      </c>
      <c r="B150">
        <v>202</v>
      </c>
      <c r="C150" t="s">
        <v>38</v>
      </c>
      <c r="D150">
        <v>1</v>
      </c>
      <c r="E150" t="s">
        <v>549</v>
      </c>
      <c r="F150">
        <v>2</v>
      </c>
      <c r="G150">
        <v>3</v>
      </c>
      <c r="H150">
        <v>1</v>
      </c>
      <c r="I150">
        <v>80</v>
      </c>
      <c r="J150">
        <v>0</v>
      </c>
      <c r="K150">
        <v>1</v>
      </c>
      <c r="L150" t="s">
        <v>48</v>
      </c>
      <c r="M150" t="s">
        <v>48</v>
      </c>
      <c r="N150">
        <v>11</v>
      </c>
      <c r="O150" t="s">
        <v>416</v>
      </c>
      <c r="P150" t="s">
        <v>48</v>
      </c>
      <c r="Q150" t="s">
        <v>48</v>
      </c>
      <c r="R150" t="s">
        <v>48</v>
      </c>
      <c r="S150" t="s">
        <v>48</v>
      </c>
      <c r="T150" t="s">
        <v>48</v>
      </c>
      <c r="U150" t="s">
        <v>48</v>
      </c>
      <c r="V150">
        <v>0</v>
      </c>
      <c r="W150" t="s">
        <v>48</v>
      </c>
      <c r="X150" t="s">
        <v>48</v>
      </c>
      <c r="Y150">
        <v>0</v>
      </c>
      <c r="Z150">
        <v>48</v>
      </c>
      <c r="AA150">
        <v>0</v>
      </c>
      <c r="AB150">
        <v>-1</v>
      </c>
      <c r="AC150">
        <v>-1</v>
      </c>
      <c r="AD150">
        <v>1</v>
      </c>
      <c r="AE150">
        <v>0</v>
      </c>
      <c r="AF150">
        <v>-1</v>
      </c>
      <c r="AG150">
        <v>0</v>
      </c>
      <c r="AH150">
        <v>0.217</v>
      </c>
      <c r="AI150">
        <v>3.0009999999999999</v>
      </c>
      <c r="AJ150">
        <v>253.143</v>
      </c>
      <c r="AK150">
        <v>262.16000000000003</v>
      </c>
    </row>
    <row r="151" spans="1:37" x14ac:dyDescent="0.35">
      <c r="A151">
        <v>202</v>
      </c>
      <c r="B151">
        <v>202</v>
      </c>
      <c r="C151" t="s">
        <v>38</v>
      </c>
      <c r="D151">
        <v>1</v>
      </c>
      <c r="E151" t="s">
        <v>549</v>
      </c>
      <c r="F151">
        <v>2</v>
      </c>
      <c r="G151">
        <v>3</v>
      </c>
      <c r="H151">
        <v>1</v>
      </c>
      <c r="I151">
        <v>81</v>
      </c>
      <c r="J151">
        <v>0</v>
      </c>
      <c r="K151">
        <v>1</v>
      </c>
      <c r="L151" t="s">
        <v>48</v>
      </c>
      <c r="M151" t="s">
        <v>449</v>
      </c>
      <c r="N151">
        <v>10</v>
      </c>
      <c r="O151" t="s">
        <v>413</v>
      </c>
      <c r="P151" t="s">
        <v>48</v>
      </c>
      <c r="Q151" t="s">
        <v>48</v>
      </c>
      <c r="R151" t="s">
        <v>48</v>
      </c>
      <c r="S151" t="s">
        <v>48</v>
      </c>
      <c r="T151" t="s">
        <v>48</v>
      </c>
      <c r="U151" t="s">
        <v>412</v>
      </c>
      <c r="V151">
        <v>0</v>
      </c>
      <c r="W151" t="s">
        <v>48</v>
      </c>
      <c r="X151" t="s">
        <v>48</v>
      </c>
      <c r="Y151">
        <v>0</v>
      </c>
      <c r="Z151">
        <v>48</v>
      </c>
      <c r="AA151">
        <v>0</v>
      </c>
      <c r="AB151">
        <v>1</v>
      </c>
      <c r="AC151">
        <v>-1</v>
      </c>
      <c r="AD151">
        <v>2</v>
      </c>
      <c r="AE151">
        <v>0</v>
      </c>
      <c r="AF151">
        <v>-1</v>
      </c>
      <c r="AG151">
        <v>0</v>
      </c>
      <c r="AH151">
        <v>0.224</v>
      </c>
      <c r="AI151">
        <v>3.0009999999999999</v>
      </c>
      <c r="AJ151">
        <v>256.14400000000001</v>
      </c>
      <c r="AK151">
        <v>265.161</v>
      </c>
    </row>
    <row r="152" spans="1:37" x14ac:dyDescent="0.35">
      <c r="A152">
        <v>202</v>
      </c>
      <c r="B152">
        <v>202</v>
      </c>
      <c r="C152" t="s">
        <v>38</v>
      </c>
      <c r="D152">
        <v>1</v>
      </c>
      <c r="E152" t="s">
        <v>549</v>
      </c>
      <c r="F152">
        <v>2</v>
      </c>
      <c r="G152">
        <v>3</v>
      </c>
      <c r="H152">
        <v>1</v>
      </c>
      <c r="I152">
        <v>82</v>
      </c>
      <c r="J152">
        <v>40</v>
      </c>
      <c r="K152">
        <v>2</v>
      </c>
      <c r="L152" t="s">
        <v>105</v>
      </c>
      <c r="M152" t="s">
        <v>543</v>
      </c>
      <c r="N152">
        <v>3</v>
      </c>
      <c r="O152" t="s">
        <v>450</v>
      </c>
      <c r="P152" t="s">
        <v>74</v>
      </c>
      <c r="Q152" t="s">
        <v>75</v>
      </c>
      <c r="R152" t="s">
        <v>52</v>
      </c>
      <c r="S152" t="s">
        <v>53</v>
      </c>
      <c r="T152" t="s">
        <v>106</v>
      </c>
      <c r="U152" t="s">
        <v>76</v>
      </c>
      <c r="V152">
        <v>1</v>
      </c>
      <c r="W152" t="s">
        <v>75</v>
      </c>
      <c r="X152" t="s">
        <v>46</v>
      </c>
      <c r="Y152">
        <v>0</v>
      </c>
      <c r="Z152">
        <v>48</v>
      </c>
      <c r="AA152">
        <v>0</v>
      </c>
      <c r="AB152">
        <v>2</v>
      </c>
      <c r="AC152">
        <v>-1</v>
      </c>
      <c r="AD152">
        <v>2</v>
      </c>
      <c r="AE152">
        <v>0</v>
      </c>
      <c r="AF152">
        <v>-1</v>
      </c>
      <c r="AG152">
        <v>0</v>
      </c>
      <c r="AH152">
        <v>0.222</v>
      </c>
      <c r="AI152">
        <v>3.0009999999999999</v>
      </c>
      <c r="AJ152">
        <v>259.14499999999998</v>
      </c>
      <c r="AK152">
        <v>268.16199999999998</v>
      </c>
    </row>
    <row r="153" spans="1:37" x14ac:dyDescent="0.35">
      <c r="A153">
        <v>202</v>
      </c>
      <c r="B153">
        <v>202</v>
      </c>
      <c r="C153" t="s">
        <v>38</v>
      </c>
      <c r="D153">
        <v>1</v>
      </c>
      <c r="E153" t="s">
        <v>549</v>
      </c>
      <c r="F153">
        <v>2</v>
      </c>
      <c r="G153">
        <v>3</v>
      </c>
      <c r="H153">
        <v>1</v>
      </c>
      <c r="I153">
        <v>83</v>
      </c>
      <c r="J153">
        <v>14</v>
      </c>
      <c r="K153">
        <v>1</v>
      </c>
      <c r="L153" t="s">
        <v>162</v>
      </c>
      <c r="M153" t="s">
        <v>536</v>
      </c>
      <c r="N153">
        <v>6</v>
      </c>
      <c r="O153" t="s">
        <v>417</v>
      </c>
      <c r="P153" t="s">
        <v>163</v>
      </c>
      <c r="Q153" t="s">
        <v>164</v>
      </c>
      <c r="R153" t="s">
        <v>132</v>
      </c>
      <c r="S153" t="s">
        <v>81</v>
      </c>
      <c r="T153" t="s">
        <v>165</v>
      </c>
      <c r="U153" t="s">
        <v>133</v>
      </c>
      <c r="V153">
        <v>2</v>
      </c>
      <c r="W153" t="s">
        <v>131</v>
      </c>
      <c r="X153" t="s">
        <v>81</v>
      </c>
      <c r="Y153">
        <v>0</v>
      </c>
      <c r="Z153">
        <v>48</v>
      </c>
      <c r="AA153">
        <v>0</v>
      </c>
      <c r="AB153">
        <v>2</v>
      </c>
      <c r="AC153">
        <v>-1</v>
      </c>
      <c r="AD153">
        <v>2</v>
      </c>
      <c r="AE153">
        <v>0</v>
      </c>
      <c r="AF153">
        <v>-1</v>
      </c>
      <c r="AG153">
        <v>0</v>
      </c>
      <c r="AH153">
        <v>0.222</v>
      </c>
      <c r="AI153">
        <v>3.0009999999999999</v>
      </c>
      <c r="AJ153">
        <v>262.14600000000002</v>
      </c>
      <c r="AK153">
        <v>271.16300000000001</v>
      </c>
    </row>
    <row r="154" spans="1:37" x14ac:dyDescent="0.35">
      <c r="A154">
        <v>202</v>
      </c>
      <c r="B154">
        <v>202</v>
      </c>
      <c r="C154" t="s">
        <v>38</v>
      </c>
      <c r="D154">
        <v>1</v>
      </c>
      <c r="E154" t="s">
        <v>549</v>
      </c>
      <c r="F154">
        <v>2</v>
      </c>
      <c r="G154">
        <v>3</v>
      </c>
      <c r="H154">
        <v>1</v>
      </c>
      <c r="I154">
        <v>84</v>
      </c>
      <c r="J154">
        <v>55</v>
      </c>
      <c r="K154">
        <v>2</v>
      </c>
      <c r="L154" t="s">
        <v>138</v>
      </c>
      <c r="M154" t="s">
        <v>483</v>
      </c>
      <c r="N154">
        <v>4</v>
      </c>
      <c r="O154" t="s">
        <v>431</v>
      </c>
      <c r="P154" t="s">
        <v>139</v>
      </c>
      <c r="Q154" t="s">
        <v>140</v>
      </c>
      <c r="R154" t="s">
        <v>132</v>
      </c>
      <c r="S154" t="s">
        <v>81</v>
      </c>
      <c r="T154" t="s">
        <v>141</v>
      </c>
      <c r="U154" t="s">
        <v>141</v>
      </c>
      <c r="V154">
        <v>3</v>
      </c>
      <c r="W154" t="s">
        <v>140</v>
      </c>
      <c r="X154" t="s">
        <v>81</v>
      </c>
      <c r="Y154">
        <v>0</v>
      </c>
      <c r="Z154">
        <v>48</v>
      </c>
      <c r="AA154">
        <v>0</v>
      </c>
      <c r="AB154">
        <v>1</v>
      </c>
      <c r="AC154">
        <v>-1</v>
      </c>
      <c r="AD154">
        <v>2</v>
      </c>
      <c r="AE154">
        <v>0</v>
      </c>
      <c r="AF154">
        <v>-1</v>
      </c>
      <c r="AG154">
        <v>0</v>
      </c>
      <c r="AH154">
        <v>0.22</v>
      </c>
      <c r="AI154">
        <v>3.0009999999999999</v>
      </c>
      <c r="AJ154">
        <v>265.14699999999999</v>
      </c>
      <c r="AK154">
        <v>274.16300000000001</v>
      </c>
    </row>
    <row r="155" spans="1:37" x14ac:dyDescent="0.35">
      <c r="A155">
        <v>202</v>
      </c>
      <c r="B155">
        <v>202</v>
      </c>
      <c r="C155" t="s">
        <v>38</v>
      </c>
      <c r="D155">
        <v>1</v>
      </c>
      <c r="E155" t="s">
        <v>549</v>
      </c>
      <c r="F155">
        <v>2</v>
      </c>
      <c r="G155">
        <v>3</v>
      </c>
      <c r="H155">
        <v>1</v>
      </c>
      <c r="I155">
        <v>85</v>
      </c>
      <c r="J155">
        <v>10</v>
      </c>
      <c r="K155">
        <v>1</v>
      </c>
      <c r="L155" t="s">
        <v>107</v>
      </c>
      <c r="M155" t="s">
        <v>503</v>
      </c>
      <c r="N155">
        <v>3</v>
      </c>
      <c r="O155" t="s">
        <v>450</v>
      </c>
      <c r="P155" t="s">
        <v>56</v>
      </c>
      <c r="Q155" t="s">
        <v>57</v>
      </c>
      <c r="R155" t="s">
        <v>62</v>
      </c>
      <c r="S155" t="s">
        <v>63</v>
      </c>
      <c r="T155" t="s">
        <v>108</v>
      </c>
      <c r="U155" t="s">
        <v>72</v>
      </c>
      <c r="V155">
        <v>2</v>
      </c>
      <c r="W155" t="s">
        <v>71</v>
      </c>
      <c r="X155" t="s">
        <v>63</v>
      </c>
      <c r="Y155">
        <v>0</v>
      </c>
      <c r="Z155">
        <v>48</v>
      </c>
      <c r="AA155">
        <v>0</v>
      </c>
      <c r="AB155">
        <v>2</v>
      </c>
      <c r="AC155">
        <v>-1</v>
      </c>
      <c r="AD155">
        <v>2</v>
      </c>
      <c r="AE155">
        <v>0</v>
      </c>
      <c r="AF155">
        <v>-1</v>
      </c>
      <c r="AG155">
        <v>0</v>
      </c>
      <c r="AH155">
        <v>0.22</v>
      </c>
      <c r="AI155">
        <v>3.0009999999999999</v>
      </c>
      <c r="AJ155">
        <v>268.14800000000002</v>
      </c>
      <c r="AK155">
        <v>277.16399999999999</v>
      </c>
    </row>
    <row r="156" spans="1:37" x14ac:dyDescent="0.35">
      <c r="A156">
        <v>202</v>
      </c>
      <c r="B156">
        <v>202</v>
      </c>
      <c r="C156" t="s">
        <v>38</v>
      </c>
      <c r="D156">
        <v>1</v>
      </c>
      <c r="E156" t="s">
        <v>549</v>
      </c>
      <c r="F156">
        <v>2</v>
      </c>
      <c r="G156">
        <v>3</v>
      </c>
      <c r="H156">
        <v>1</v>
      </c>
      <c r="I156">
        <v>86</v>
      </c>
      <c r="J156">
        <v>69</v>
      </c>
      <c r="K156">
        <v>2</v>
      </c>
      <c r="L156" t="s">
        <v>252</v>
      </c>
      <c r="M156" t="s">
        <v>501</v>
      </c>
      <c r="N156">
        <v>9</v>
      </c>
      <c r="O156" t="s">
        <v>446</v>
      </c>
      <c r="P156" t="s">
        <v>202</v>
      </c>
      <c r="Q156" t="s">
        <v>218</v>
      </c>
      <c r="R156" t="s">
        <v>202</v>
      </c>
      <c r="S156" t="s">
        <v>63</v>
      </c>
      <c r="T156" t="s">
        <v>253</v>
      </c>
      <c r="U156" t="s">
        <v>219</v>
      </c>
      <c r="V156">
        <v>1</v>
      </c>
      <c r="W156" t="s">
        <v>218</v>
      </c>
      <c r="X156" t="s">
        <v>53</v>
      </c>
      <c r="Y156">
        <v>0</v>
      </c>
      <c r="Z156">
        <v>48</v>
      </c>
      <c r="AA156">
        <v>0</v>
      </c>
      <c r="AB156">
        <v>2</v>
      </c>
      <c r="AC156">
        <v>-1</v>
      </c>
      <c r="AD156">
        <v>2</v>
      </c>
      <c r="AE156">
        <v>0</v>
      </c>
      <c r="AF156">
        <v>-1</v>
      </c>
      <c r="AG156">
        <v>0</v>
      </c>
      <c r="AH156">
        <v>0.219</v>
      </c>
      <c r="AI156">
        <v>3.0009999999999999</v>
      </c>
      <c r="AJ156">
        <v>271.14800000000002</v>
      </c>
      <c r="AK156">
        <v>280.16500000000002</v>
      </c>
    </row>
    <row r="157" spans="1:37" x14ac:dyDescent="0.35">
      <c r="A157">
        <v>202</v>
      </c>
      <c r="B157">
        <v>202</v>
      </c>
      <c r="C157" t="s">
        <v>38</v>
      </c>
      <c r="D157">
        <v>1</v>
      </c>
      <c r="E157" t="s">
        <v>549</v>
      </c>
      <c r="F157">
        <v>2</v>
      </c>
      <c r="G157">
        <v>3</v>
      </c>
      <c r="H157">
        <v>1</v>
      </c>
      <c r="I157">
        <v>87</v>
      </c>
      <c r="J157">
        <v>0</v>
      </c>
      <c r="K157">
        <v>1</v>
      </c>
      <c r="L157" t="s">
        <v>48</v>
      </c>
      <c r="M157" t="s">
        <v>48</v>
      </c>
      <c r="N157">
        <v>11</v>
      </c>
      <c r="O157" t="s">
        <v>416</v>
      </c>
      <c r="P157" t="s">
        <v>48</v>
      </c>
      <c r="Q157" t="s">
        <v>48</v>
      </c>
      <c r="R157" t="s">
        <v>48</v>
      </c>
      <c r="S157" t="s">
        <v>48</v>
      </c>
      <c r="T157" t="s">
        <v>48</v>
      </c>
      <c r="U157" t="s">
        <v>48</v>
      </c>
      <c r="V157">
        <v>0</v>
      </c>
      <c r="W157" t="s">
        <v>48</v>
      </c>
      <c r="X157" t="s">
        <v>48</v>
      </c>
      <c r="Y157">
        <v>0</v>
      </c>
      <c r="Z157">
        <v>48</v>
      </c>
      <c r="AA157">
        <v>0</v>
      </c>
      <c r="AB157">
        <v>-1</v>
      </c>
      <c r="AC157">
        <v>-1</v>
      </c>
      <c r="AD157">
        <v>1</v>
      </c>
      <c r="AE157">
        <v>0</v>
      </c>
      <c r="AF157">
        <v>-1</v>
      </c>
      <c r="AG157">
        <v>0</v>
      </c>
      <c r="AH157">
        <v>0.217</v>
      </c>
      <c r="AI157">
        <v>3.0009999999999999</v>
      </c>
      <c r="AJ157">
        <v>274.149</v>
      </c>
      <c r="AK157">
        <v>283.166</v>
      </c>
    </row>
    <row r="158" spans="1:37" x14ac:dyDescent="0.35">
      <c r="A158">
        <v>202</v>
      </c>
      <c r="B158">
        <v>202</v>
      </c>
      <c r="C158" t="s">
        <v>38</v>
      </c>
      <c r="D158">
        <v>1</v>
      </c>
      <c r="E158" t="s">
        <v>549</v>
      </c>
      <c r="F158">
        <v>2</v>
      </c>
      <c r="G158">
        <v>3</v>
      </c>
      <c r="H158">
        <v>1</v>
      </c>
      <c r="I158">
        <v>88</v>
      </c>
      <c r="J158">
        <v>0</v>
      </c>
      <c r="K158">
        <v>1</v>
      </c>
      <c r="L158" t="s">
        <v>48</v>
      </c>
      <c r="M158" t="s">
        <v>459</v>
      </c>
      <c r="N158">
        <v>10</v>
      </c>
      <c r="O158" t="s">
        <v>413</v>
      </c>
      <c r="P158" t="s">
        <v>48</v>
      </c>
      <c r="Q158" t="s">
        <v>48</v>
      </c>
      <c r="R158" t="s">
        <v>48</v>
      </c>
      <c r="S158" t="s">
        <v>48</v>
      </c>
      <c r="T158" t="s">
        <v>48</v>
      </c>
      <c r="U158" t="s">
        <v>412</v>
      </c>
      <c r="V158">
        <v>0</v>
      </c>
      <c r="W158" t="s">
        <v>48</v>
      </c>
      <c r="X158" t="s">
        <v>48</v>
      </c>
      <c r="Y158">
        <v>0</v>
      </c>
      <c r="Z158">
        <v>48</v>
      </c>
      <c r="AA158">
        <v>0</v>
      </c>
      <c r="AB158">
        <v>1</v>
      </c>
      <c r="AC158">
        <v>-1</v>
      </c>
      <c r="AD158">
        <v>2</v>
      </c>
      <c r="AE158">
        <v>0</v>
      </c>
      <c r="AF158">
        <v>-1</v>
      </c>
      <c r="AG158">
        <v>0</v>
      </c>
      <c r="AH158">
        <v>0.218</v>
      </c>
      <c r="AI158">
        <v>3.0009999999999999</v>
      </c>
      <c r="AJ158">
        <v>277.14999999999998</v>
      </c>
      <c r="AK158">
        <v>286.16699999999997</v>
      </c>
    </row>
    <row r="159" spans="1:37" x14ac:dyDescent="0.35">
      <c r="A159">
        <v>202</v>
      </c>
      <c r="B159">
        <v>202</v>
      </c>
      <c r="C159" t="s">
        <v>38</v>
      </c>
      <c r="D159">
        <v>1</v>
      </c>
      <c r="E159" t="s">
        <v>549</v>
      </c>
      <c r="F159">
        <v>2</v>
      </c>
      <c r="G159">
        <v>3</v>
      </c>
      <c r="H159">
        <v>1</v>
      </c>
      <c r="I159">
        <v>89</v>
      </c>
      <c r="J159">
        <v>53</v>
      </c>
      <c r="K159">
        <v>2</v>
      </c>
      <c r="L159" t="s">
        <v>172</v>
      </c>
      <c r="M159" t="s">
        <v>517</v>
      </c>
      <c r="N159">
        <v>4</v>
      </c>
      <c r="O159" t="s">
        <v>431</v>
      </c>
      <c r="P159" t="s">
        <v>143</v>
      </c>
      <c r="Q159" t="s">
        <v>144</v>
      </c>
      <c r="R159" t="s">
        <v>127</v>
      </c>
      <c r="S159" t="s">
        <v>46</v>
      </c>
      <c r="T159" t="s">
        <v>173</v>
      </c>
      <c r="U159" t="s">
        <v>173</v>
      </c>
      <c r="V159">
        <v>3</v>
      </c>
      <c r="W159" t="s">
        <v>144</v>
      </c>
      <c r="X159" t="s">
        <v>46</v>
      </c>
      <c r="Y159">
        <v>0</v>
      </c>
      <c r="Z159">
        <v>48</v>
      </c>
      <c r="AA159">
        <v>0</v>
      </c>
      <c r="AB159">
        <v>1</v>
      </c>
      <c r="AC159">
        <v>-1</v>
      </c>
      <c r="AD159">
        <v>2</v>
      </c>
      <c r="AE159">
        <v>0</v>
      </c>
      <c r="AF159">
        <v>-1</v>
      </c>
      <c r="AG159">
        <v>0</v>
      </c>
      <c r="AH159">
        <v>0.22600000000000001</v>
      </c>
      <c r="AI159">
        <v>3.0009999999999999</v>
      </c>
      <c r="AJ159">
        <v>280.15100000000001</v>
      </c>
      <c r="AK159">
        <v>289.16800000000001</v>
      </c>
    </row>
    <row r="160" spans="1:37" x14ac:dyDescent="0.35">
      <c r="A160">
        <v>202</v>
      </c>
      <c r="B160">
        <v>202</v>
      </c>
      <c r="C160" t="s">
        <v>38</v>
      </c>
      <c r="D160">
        <v>1</v>
      </c>
      <c r="E160" t="s">
        <v>549</v>
      </c>
      <c r="F160">
        <v>2</v>
      </c>
      <c r="G160">
        <v>3</v>
      </c>
      <c r="H160">
        <v>1</v>
      </c>
      <c r="I160">
        <v>90</v>
      </c>
      <c r="J160">
        <v>67</v>
      </c>
      <c r="K160">
        <v>2</v>
      </c>
      <c r="L160" t="s">
        <v>226</v>
      </c>
      <c r="M160" t="s">
        <v>480</v>
      </c>
      <c r="N160">
        <v>9</v>
      </c>
      <c r="O160" t="s">
        <v>446</v>
      </c>
      <c r="P160" t="s">
        <v>202</v>
      </c>
      <c r="Q160" t="s">
        <v>227</v>
      </c>
      <c r="R160" t="s">
        <v>202</v>
      </c>
      <c r="S160" t="s">
        <v>81</v>
      </c>
      <c r="T160" t="s">
        <v>228</v>
      </c>
      <c r="U160" t="s">
        <v>230</v>
      </c>
      <c r="V160">
        <v>2</v>
      </c>
      <c r="W160" t="s">
        <v>203</v>
      </c>
      <c r="X160" t="s">
        <v>81</v>
      </c>
      <c r="Y160">
        <v>0</v>
      </c>
      <c r="Z160">
        <v>48</v>
      </c>
      <c r="AA160">
        <v>0</v>
      </c>
      <c r="AB160">
        <v>2</v>
      </c>
      <c r="AC160">
        <v>-1</v>
      </c>
      <c r="AD160">
        <v>2</v>
      </c>
      <c r="AE160">
        <v>0</v>
      </c>
      <c r="AF160">
        <v>-1</v>
      </c>
      <c r="AG160">
        <v>0</v>
      </c>
      <c r="AH160">
        <v>0.23599999999999999</v>
      </c>
      <c r="AI160">
        <v>3.0009999999999999</v>
      </c>
      <c r="AJ160">
        <v>283.15199999999999</v>
      </c>
      <c r="AK160">
        <v>292.16899999999998</v>
      </c>
    </row>
    <row r="161" spans="1:37" x14ac:dyDescent="0.35">
      <c r="A161">
        <v>202</v>
      </c>
      <c r="B161">
        <v>202</v>
      </c>
      <c r="C161" t="s">
        <v>38</v>
      </c>
      <c r="D161">
        <v>1</v>
      </c>
      <c r="E161" t="s">
        <v>549</v>
      </c>
      <c r="F161">
        <v>2</v>
      </c>
      <c r="G161">
        <v>3</v>
      </c>
      <c r="H161">
        <v>1</v>
      </c>
      <c r="I161">
        <v>91</v>
      </c>
      <c r="J161">
        <v>25</v>
      </c>
      <c r="K161">
        <v>1</v>
      </c>
      <c r="L161" t="s">
        <v>220</v>
      </c>
      <c r="M161" t="s">
        <v>484</v>
      </c>
      <c r="N161">
        <v>8</v>
      </c>
      <c r="O161" t="s">
        <v>426</v>
      </c>
      <c r="P161" t="s">
        <v>202</v>
      </c>
      <c r="Q161" t="s">
        <v>221</v>
      </c>
      <c r="R161" t="s">
        <v>202</v>
      </c>
      <c r="S161" t="s">
        <v>46</v>
      </c>
      <c r="T161" t="s">
        <v>222</v>
      </c>
      <c r="U161" t="s">
        <v>222</v>
      </c>
      <c r="V161">
        <v>3</v>
      </c>
      <c r="W161" t="s">
        <v>221</v>
      </c>
      <c r="X161" t="s">
        <v>46</v>
      </c>
      <c r="Y161">
        <v>0</v>
      </c>
      <c r="Z161">
        <v>48</v>
      </c>
      <c r="AA161">
        <v>1</v>
      </c>
      <c r="AB161">
        <v>1</v>
      </c>
      <c r="AC161">
        <v>-1</v>
      </c>
      <c r="AD161">
        <v>2</v>
      </c>
      <c r="AE161">
        <v>0</v>
      </c>
      <c r="AF161">
        <v>-1</v>
      </c>
      <c r="AG161">
        <v>0</v>
      </c>
      <c r="AH161">
        <v>0.22500000000000001</v>
      </c>
      <c r="AI161">
        <v>4.0010000000000003</v>
      </c>
      <c r="AJ161">
        <v>287.15300000000002</v>
      </c>
      <c r="AK161">
        <v>296.17</v>
      </c>
    </row>
    <row r="162" spans="1:37" x14ac:dyDescent="0.35">
      <c r="A162">
        <v>202</v>
      </c>
      <c r="B162">
        <v>202</v>
      </c>
      <c r="C162" t="s">
        <v>38</v>
      </c>
      <c r="D162">
        <v>1</v>
      </c>
      <c r="E162" t="s">
        <v>549</v>
      </c>
      <c r="F162">
        <v>2</v>
      </c>
      <c r="G162">
        <v>3</v>
      </c>
      <c r="H162">
        <v>1</v>
      </c>
      <c r="I162">
        <v>92</v>
      </c>
      <c r="J162">
        <v>63</v>
      </c>
      <c r="K162">
        <v>2</v>
      </c>
      <c r="L162" t="s">
        <v>223</v>
      </c>
      <c r="M162" t="s">
        <v>504</v>
      </c>
      <c r="N162">
        <v>9</v>
      </c>
      <c r="O162" t="s">
        <v>446</v>
      </c>
      <c r="P162" t="s">
        <v>202</v>
      </c>
      <c r="Q162" t="s">
        <v>224</v>
      </c>
      <c r="R162" t="s">
        <v>202</v>
      </c>
      <c r="S162" t="s">
        <v>46</v>
      </c>
      <c r="T162" t="s">
        <v>225</v>
      </c>
      <c r="U162" t="s">
        <v>236</v>
      </c>
      <c r="V162">
        <v>2</v>
      </c>
      <c r="W162" t="s">
        <v>235</v>
      </c>
      <c r="X162" t="s">
        <v>46</v>
      </c>
      <c r="Y162">
        <v>0</v>
      </c>
      <c r="Z162">
        <v>48</v>
      </c>
      <c r="AA162">
        <v>0</v>
      </c>
      <c r="AB162">
        <v>2</v>
      </c>
      <c r="AC162">
        <v>-1</v>
      </c>
      <c r="AD162">
        <v>2</v>
      </c>
      <c r="AE162">
        <v>0</v>
      </c>
      <c r="AF162">
        <v>-1</v>
      </c>
      <c r="AG162">
        <v>0</v>
      </c>
      <c r="AH162">
        <v>0.223</v>
      </c>
      <c r="AI162">
        <v>3.0009999999999999</v>
      </c>
      <c r="AJ162">
        <v>290.154</v>
      </c>
      <c r="AK162">
        <v>299.17099999999999</v>
      </c>
    </row>
    <row r="163" spans="1:37" x14ac:dyDescent="0.35">
      <c r="A163">
        <v>202</v>
      </c>
      <c r="B163">
        <v>202</v>
      </c>
      <c r="C163" t="s">
        <v>38</v>
      </c>
      <c r="D163">
        <v>1</v>
      </c>
      <c r="E163" t="s">
        <v>549</v>
      </c>
      <c r="F163">
        <v>2</v>
      </c>
      <c r="G163">
        <v>3</v>
      </c>
      <c r="H163">
        <v>1</v>
      </c>
      <c r="I163">
        <v>93</v>
      </c>
      <c r="J163">
        <v>0</v>
      </c>
      <c r="K163">
        <v>1</v>
      </c>
      <c r="L163" t="s">
        <v>48</v>
      </c>
      <c r="M163" t="s">
        <v>444</v>
      </c>
      <c r="N163">
        <v>10</v>
      </c>
      <c r="O163" t="s">
        <v>413</v>
      </c>
      <c r="P163" t="s">
        <v>48</v>
      </c>
      <c r="Q163" t="s">
        <v>48</v>
      </c>
      <c r="R163" t="s">
        <v>48</v>
      </c>
      <c r="S163" t="s">
        <v>48</v>
      </c>
      <c r="T163" t="s">
        <v>48</v>
      </c>
      <c r="U163" t="s">
        <v>412</v>
      </c>
      <c r="V163">
        <v>0</v>
      </c>
      <c r="W163" t="s">
        <v>48</v>
      </c>
      <c r="X163" t="s">
        <v>48</v>
      </c>
      <c r="Y163">
        <v>0</v>
      </c>
      <c r="Z163">
        <v>48</v>
      </c>
      <c r="AA163">
        <v>0</v>
      </c>
      <c r="AB163">
        <v>1</v>
      </c>
      <c r="AC163">
        <v>-1</v>
      </c>
      <c r="AD163">
        <v>2</v>
      </c>
      <c r="AE163">
        <v>0</v>
      </c>
      <c r="AF163">
        <v>-1</v>
      </c>
      <c r="AG163">
        <v>0</v>
      </c>
      <c r="AH163">
        <v>0.222</v>
      </c>
      <c r="AI163">
        <v>3.0009999999999999</v>
      </c>
      <c r="AJ163">
        <v>293.15499999999997</v>
      </c>
      <c r="AK163">
        <v>302.17200000000003</v>
      </c>
    </row>
    <row r="164" spans="1:37" x14ac:dyDescent="0.35">
      <c r="A164">
        <v>202</v>
      </c>
      <c r="B164">
        <v>202</v>
      </c>
      <c r="C164" t="s">
        <v>38</v>
      </c>
      <c r="D164">
        <v>1</v>
      </c>
      <c r="E164" t="s">
        <v>549</v>
      </c>
      <c r="F164">
        <v>2</v>
      </c>
      <c r="G164">
        <v>3</v>
      </c>
      <c r="H164">
        <v>1</v>
      </c>
      <c r="I164">
        <v>94</v>
      </c>
      <c r="J164">
        <v>0</v>
      </c>
      <c r="K164">
        <v>1</v>
      </c>
      <c r="L164" t="s">
        <v>48</v>
      </c>
      <c r="M164" t="s">
        <v>455</v>
      </c>
      <c r="N164">
        <v>10</v>
      </c>
      <c r="O164" t="s">
        <v>413</v>
      </c>
      <c r="P164" t="s">
        <v>48</v>
      </c>
      <c r="Q164" t="s">
        <v>48</v>
      </c>
      <c r="R164" t="s">
        <v>48</v>
      </c>
      <c r="S164" t="s">
        <v>48</v>
      </c>
      <c r="T164" t="s">
        <v>48</v>
      </c>
      <c r="U164" t="s">
        <v>412</v>
      </c>
      <c r="V164">
        <v>0</v>
      </c>
      <c r="W164" t="s">
        <v>48</v>
      </c>
      <c r="X164" t="s">
        <v>48</v>
      </c>
      <c r="Y164">
        <v>0</v>
      </c>
      <c r="Z164">
        <v>48</v>
      </c>
      <c r="AA164">
        <v>0</v>
      </c>
      <c r="AB164">
        <v>1</v>
      </c>
      <c r="AC164">
        <v>-1</v>
      </c>
      <c r="AD164">
        <v>2</v>
      </c>
      <c r="AE164">
        <v>0</v>
      </c>
      <c r="AF164">
        <v>-1</v>
      </c>
      <c r="AG164">
        <v>0</v>
      </c>
      <c r="AH164">
        <v>0.221</v>
      </c>
      <c r="AI164">
        <v>3.0009999999999999</v>
      </c>
      <c r="AJ164">
        <v>296.15600000000001</v>
      </c>
      <c r="AK164">
        <v>305.173</v>
      </c>
    </row>
    <row r="165" spans="1:37" x14ac:dyDescent="0.35">
      <c r="A165">
        <v>202</v>
      </c>
      <c r="B165">
        <v>202</v>
      </c>
      <c r="C165" t="s">
        <v>38</v>
      </c>
      <c r="D165">
        <v>1</v>
      </c>
      <c r="E165" t="s">
        <v>549</v>
      </c>
      <c r="F165">
        <v>2</v>
      </c>
      <c r="G165">
        <v>3</v>
      </c>
      <c r="H165">
        <v>1</v>
      </c>
      <c r="I165">
        <v>95</v>
      </c>
      <c r="J165">
        <v>22</v>
      </c>
      <c r="K165">
        <v>1</v>
      </c>
      <c r="L165" t="s">
        <v>146</v>
      </c>
      <c r="M165" t="s">
        <v>490</v>
      </c>
      <c r="N165">
        <v>5</v>
      </c>
      <c r="O165" t="s">
        <v>438</v>
      </c>
      <c r="P165" t="s">
        <v>125</v>
      </c>
      <c r="Q165" t="s">
        <v>126</v>
      </c>
      <c r="R165" t="s">
        <v>147</v>
      </c>
      <c r="S165" t="s">
        <v>63</v>
      </c>
      <c r="T165" t="s">
        <v>148</v>
      </c>
      <c r="U165" t="s">
        <v>148</v>
      </c>
      <c r="V165">
        <v>3</v>
      </c>
      <c r="W165" t="s">
        <v>126</v>
      </c>
      <c r="X165" t="s">
        <v>63</v>
      </c>
      <c r="Y165">
        <v>0</v>
      </c>
      <c r="Z165">
        <v>48</v>
      </c>
      <c r="AA165">
        <v>1</v>
      </c>
      <c r="AB165">
        <v>1</v>
      </c>
      <c r="AC165">
        <v>-1</v>
      </c>
      <c r="AD165">
        <v>2</v>
      </c>
      <c r="AE165">
        <v>0</v>
      </c>
      <c r="AF165">
        <v>-1</v>
      </c>
      <c r="AG165">
        <v>0</v>
      </c>
      <c r="AH165">
        <v>0.22</v>
      </c>
      <c r="AI165">
        <v>4.0010000000000003</v>
      </c>
      <c r="AJ165">
        <v>300.15699999999998</v>
      </c>
      <c r="AK165">
        <v>309.17399999999998</v>
      </c>
    </row>
    <row r="166" spans="1:37" x14ac:dyDescent="0.35">
      <c r="A166">
        <v>202</v>
      </c>
      <c r="B166">
        <v>202</v>
      </c>
      <c r="C166" t="s">
        <v>38</v>
      </c>
      <c r="D166">
        <v>1</v>
      </c>
      <c r="E166" t="s">
        <v>549</v>
      </c>
      <c r="F166">
        <v>2</v>
      </c>
      <c r="G166">
        <v>3</v>
      </c>
      <c r="H166">
        <v>1</v>
      </c>
      <c r="I166">
        <v>96</v>
      </c>
      <c r="J166">
        <v>49</v>
      </c>
      <c r="K166">
        <v>2</v>
      </c>
      <c r="L166" t="s">
        <v>129</v>
      </c>
      <c r="M166" t="s">
        <v>485</v>
      </c>
      <c r="N166">
        <v>6</v>
      </c>
      <c r="O166" t="s">
        <v>417</v>
      </c>
      <c r="P166" t="s">
        <v>130</v>
      </c>
      <c r="Q166" t="s">
        <v>131</v>
      </c>
      <c r="R166" t="s">
        <v>132</v>
      </c>
      <c r="S166" t="s">
        <v>81</v>
      </c>
      <c r="T166" t="s">
        <v>133</v>
      </c>
      <c r="U166" t="s">
        <v>179</v>
      </c>
      <c r="V166">
        <v>2</v>
      </c>
      <c r="W166" t="s">
        <v>178</v>
      </c>
      <c r="X166" t="s">
        <v>81</v>
      </c>
      <c r="Y166">
        <v>0</v>
      </c>
      <c r="Z166">
        <v>48</v>
      </c>
      <c r="AA166">
        <v>0</v>
      </c>
      <c r="AB166">
        <v>2</v>
      </c>
      <c r="AC166">
        <v>-1</v>
      </c>
      <c r="AD166">
        <v>2</v>
      </c>
      <c r="AE166">
        <v>0</v>
      </c>
      <c r="AF166">
        <v>-1</v>
      </c>
      <c r="AG166">
        <v>0</v>
      </c>
      <c r="AH166">
        <v>0.219</v>
      </c>
      <c r="AI166">
        <v>3.0009999999999999</v>
      </c>
      <c r="AJ166">
        <v>303.15800000000002</v>
      </c>
      <c r="AK166">
        <v>312.17500000000001</v>
      </c>
    </row>
    <row r="167" spans="1:37" x14ac:dyDescent="0.35">
      <c r="A167">
        <v>202</v>
      </c>
      <c r="B167">
        <v>202</v>
      </c>
      <c r="C167" t="s">
        <v>38</v>
      </c>
      <c r="D167">
        <v>1</v>
      </c>
      <c r="E167" t="s">
        <v>549</v>
      </c>
      <c r="F167">
        <v>2</v>
      </c>
      <c r="G167">
        <v>3</v>
      </c>
      <c r="H167">
        <v>1</v>
      </c>
      <c r="I167">
        <v>97</v>
      </c>
      <c r="J167">
        <v>6</v>
      </c>
      <c r="K167">
        <v>1</v>
      </c>
      <c r="L167" t="s">
        <v>89</v>
      </c>
      <c r="M167" t="s">
        <v>533</v>
      </c>
      <c r="N167">
        <v>1</v>
      </c>
      <c r="O167" t="s">
        <v>420</v>
      </c>
      <c r="P167" t="s">
        <v>60</v>
      </c>
      <c r="Q167" t="s">
        <v>61</v>
      </c>
      <c r="R167" t="s">
        <v>52</v>
      </c>
      <c r="S167" t="s">
        <v>53</v>
      </c>
      <c r="T167" t="s">
        <v>90</v>
      </c>
      <c r="U167" t="s">
        <v>90</v>
      </c>
      <c r="V167">
        <v>3</v>
      </c>
      <c r="W167" t="s">
        <v>61</v>
      </c>
      <c r="X167" t="s">
        <v>53</v>
      </c>
      <c r="Y167">
        <v>0</v>
      </c>
      <c r="Z167">
        <v>48</v>
      </c>
      <c r="AA167">
        <v>0</v>
      </c>
      <c r="AB167">
        <v>1</v>
      </c>
      <c r="AC167">
        <v>-1</v>
      </c>
      <c r="AD167">
        <v>2</v>
      </c>
      <c r="AE167">
        <v>0</v>
      </c>
      <c r="AF167">
        <v>-1</v>
      </c>
      <c r="AG167">
        <v>0</v>
      </c>
      <c r="AH167">
        <v>0.218</v>
      </c>
      <c r="AI167">
        <v>3.0009999999999999</v>
      </c>
      <c r="AJ167">
        <v>306.15899999999999</v>
      </c>
      <c r="AK167">
        <v>315.17599999999999</v>
      </c>
    </row>
    <row r="168" spans="1:37" x14ac:dyDescent="0.35">
      <c r="A168">
        <v>202</v>
      </c>
      <c r="B168">
        <v>202</v>
      </c>
      <c r="C168" t="s">
        <v>38</v>
      </c>
      <c r="D168">
        <v>1</v>
      </c>
      <c r="E168" t="s">
        <v>549</v>
      </c>
      <c r="F168">
        <v>2</v>
      </c>
      <c r="G168">
        <v>3</v>
      </c>
      <c r="H168">
        <v>1</v>
      </c>
      <c r="I168">
        <v>98</v>
      </c>
      <c r="J168">
        <v>0</v>
      </c>
      <c r="K168">
        <v>1</v>
      </c>
      <c r="L168" t="s">
        <v>48</v>
      </c>
      <c r="M168" t="s">
        <v>454</v>
      </c>
      <c r="N168">
        <v>10</v>
      </c>
      <c r="O168" t="s">
        <v>413</v>
      </c>
      <c r="P168" t="s">
        <v>48</v>
      </c>
      <c r="Q168" t="s">
        <v>48</v>
      </c>
      <c r="R168" t="s">
        <v>48</v>
      </c>
      <c r="S168" t="s">
        <v>48</v>
      </c>
      <c r="T168" t="s">
        <v>48</v>
      </c>
      <c r="U168" t="s">
        <v>412</v>
      </c>
      <c r="V168">
        <v>0</v>
      </c>
      <c r="W168" t="s">
        <v>48</v>
      </c>
      <c r="X168" t="s">
        <v>48</v>
      </c>
      <c r="Y168">
        <v>0</v>
      </c>
      <c r="Z168">
        <v>48</v>
      </c>
      <c r="AA168">
        <v>0</v>
      </c>
      <c r="AB168">
        <v>1</v>
      </c>
      <c r="AC168">
        <v>-1</v>
      </c>
      <c r="AD168">
        <v>2</v>
      </c>
      <c r="AE168">
        <v>0</v>
      </c>
      <c r="AF168">
        <v>-1</v>
      </c>
      <c r="AG168">
        <v>0</v>
      </c>
      <c r="AH168">
        <v>0.217</v>
      </c>
      <c r="AI168">
        <v>3.0009999999999999</v>
      </c>
      <c r="AJ168">
        <v>309.16000000000003</v>
      </c>
      <c r="AK168">
        <v>318.17700000000002</v>
      </c>
    </row>
    <row r="169" spans="1:37" x14ac:dyDescent="0.35">
      <c r="A169">
        <v>202</v>
      </c>
      <c r="B169">
        <v>202</v>
      </c>
      <c r="C169" t="s">
        <v>38</v>
      </c>
      <c r="D169">
        <v>1</v>
      </c>
      <c r="E169" t="s">
        <v>549</v>
      </c>
      <c r="F169">
        <v>2</v>
      </c>
      <c r="G169">
        <v>3</v>
      </c>
      <c r="H169">
        <v>1</v>
      </c>
      <c r="I169">
        <v>99</v>
      </c>
      <c r="J169">
        <v>0</v>
      </c>
      <c r="K169">
        <v>1</v>
      </c>
      <c r="L169" t="s">
        <v>48</v>
      </c>
      <c r="M169" t="s">
        <v>48</v>
      </c>
      <c r="N169">
        <v>11</v>
      </c>
      <c r="O169" t="s">
        <v>416</v>
      </c>
      <c r="P169" t="s">
        <v>48</v>
      </c>
      <c r="Q169" t="s">
        <v>48</v>
      </c>
      <c r="R169" t="s">
        <v>48</v>
      </c>
      <c r="S169" t="s">
        <v>48</v>
      </c>
      <c r="T169" t="s">
        <v>48</v>
      </c>
      <c r="U169" t="s">
        <v>48</v>
      </c>
      <c r="V169">
        <v>0</v>
      </c>
      <c r="W169" t="s">
        <v>48</v>
      </c>
      <c r="X169" t="s">
        <v>48</v>
      </c>
      <c r="Y169">
        <v>0</v>
      </c>
      <c r="Z169">
        <v>48</v>
      </c>
      <c r="AA169">
        <v>0</v>
      </c>
      <c r="AB169">
        <v>-1</v>
      </c>
      <c r="AC169">
        <v>-1</v>
      </c>
      <c r="AD169">
        <v>1</v>
      </c>
      <c r="AE169">
        <v>0</v>
      </c>
      <c r="AF169">
        <v>-1</v>
      </c>
      <c r="AG169">
        <v>0</v>
      </c>
      <c r="AH169">
        <v>0.217</v>
      </c>
      <c r="AI169">
        <v>3.0009999999999999</v>
      </c>
      <c r="AJ169">
        <v>312.161</v>
      </c>
      <c r="AK169">
        <v>321.178</v>
      </c>
    </row>
    <row r="170" spans="1:37" x14ac:dyDescent="0.35">
      <c r="A170">
        <v>202</v>
      </c>
      <c r="B170">
        <v>202</v>
      </c>
      <c r="C170" t="s">
        <v>38</v>
      </c>
      <c r="D170">
        <v>1</v>
      </c>
      <c r="E170" t="s">
        <v>549</v>
      </c>
      <c r="F170">
        <v>2</v>
      </c>
      <c r="G170">
        <v>3</v>
      </c>
      <c r="H170">
        <v>1</v>
      </c>
      <c r="I170">
        <v>100</v>
      </c>
      <c r="J170">
        <v>0</v>
      </c>
      <c r="K170">
        <v>1</v>
      </c>
      <c r="L170" t="s">
        <v>48</v>
      </c>
      <c r="M170" t="s">
        <v>48</v>
      </c>
      <c r="N170">
        <v>11</v>
      </c>
      <c r="O170" t="s">
        <v>416</v>
      </c>
      <c r="P170" t="s">
        <v>48</v>
      </c>
      <c r="Q170" t="s">
        <v>48</v>
      </c>
      <c r="R170" t="s">
        <v>48</v>
      </c>
      <c r="S170" t="s">
        <v>48</v>
      </c>
      <c r="T170" t="s">
        <v>48</v>
      </c>
      <c r="U170" t="s">
        <v>48</v>
      </c>
      <c r="V170">
        <v>0</v>
      </c>
      <c r="W170" t="s">
        <v>48</v>
      </c>
      <c r="X170" t="s">
        <v>48</v>
      </c>
      <c r="Y170">
        <v>0</v>
      </c>
      <c r="Z170">
        <v>48</v>
      </c>
      <c r="AA170">
        <v>0</v>
      </c>
      <c r="AB170">
        <v>-1</v>
      </c>
      <c r="AC170">
        <v>-1</v>
      </c>
      <c r="AD170">
        <v>1</v>
      </c>
      <c r="AE170">
        <v>0</v>
      </c>
      <c r="AF170">
        <v>-1</v>
      </c>
      <c r="AG170">
        <v>0</v>
      </c>
      <c r="AH170">
        <v>0.217</v>
      </c>
      <c r="AI170">
        <v>3.0009999999999999</v>
      </c>
      <c r="AJ170">
        <v>315.16199999999998</v>
      </c>
      <c r="AK170">
        <v>324.17899999999997</v>
      </c>
    </row>
    <row r="171" spans="1:37" x14ac:dyDescent="0.35">
      <c r="A171">
        <v>202</v>
      </c>
      <c r="B171">
        <v>202</v>
      </c>
      <c r="C171" t="s">
        <v>38</v>
      </c>
      <c r="D171">
        <v>1</v>
      </c>
      <c r="E171" t="s">
        <v>549</v>
      </c>
      <c r="F171">
        <v>2</v>
      </c>
      <c r="G171">
        <v>3</v>
      </c>
      <c r="H171">
        <v>1</v>
      </c>
      <c r="I171">
        <v>101</v>
      </c>
      <c r="J171">
        <v>50</v>
      </c>
      <c r="K171">
        <v>2</v>
      </c>
      <c r="L171" t="s">
        <v>192</v>
      </c>
      <c r="M171" t="s">
        <v>497</v>
      </c>
      <c r="N171">
        <v>5</v>
      </c>
      <c r="O171" t="s">
        <v>438</v>
      </c>
      <c r="P171" t="s">
        <v>130</v>
      </c>
      <c r="Q171" t="s">
        <v>131</v>
      </c>
      <c r="R171" t="s">
        <v>147</v>
      </c>
      <c r="S171" t="s">
        <v>63</v>
      </c>
      <c r="T171" t="s">
        <v>193</v>
      </c>
      <c r="U171" t="s">
        <v>193</v>
      </c>
      <c r="V171">
        <v>3</v>
      </c>
      <c r="W171" t="s">
        <v>131</v>
      </c>
      <c r="X171" t="s">
        <v>63</v>
      </c>
      <c r="Y171">
        <v>0</v>
      </c>
      <c r="Z171">
        <v>48</v>
      </c>
      <c r="AA171">
        <v>1</v>
      </c>
      <c r="AB171">
        <v>1</v>
      </c>
      <c r="AC171">
        <v>-1</v>
      </c>
      <c r="AD171">
        <v>2</v>
      </c>
      <c r="AE171">
        <v>0</v>
      </c>
      <c r="AF171">
        <v>-1</v>
      </c>
      <c r="AG171">
        <v>0</v>
      </c>
      <c r="AH171">
        <v>0.22500000000000001</v>
      </c>
      <c r="AI171">
        <v>4.0010000000000003</v>
      </c>
      <c r="AJ171">
        <v>319.16300000000001</v>
      </c>
      <c r="AK171">
        <v>328.18</v>
      </c>
    </row>
    <row r="172" spans="1:37" x14ac:dyDescent="0.35">
      <c r="A172">
        <v>202</v>
      </c>
      <c r="B172">
        <v>202</v>
      </c>
      <c r="C172" t="s">
        <v>38</v>
      </c>
      <c r="D172">
        <v>1</v>
      </c>
      <c r="E172" t="s">
        <v>549</v>
      </c>
      <c r="F172">
        <v>2</v>
      </c>
      <c r="G172">
        <v>3</v>
      </c>
      <c r="H172">
        <v>1</v>
      </c>
      <c r="I172">
        <v>102</v>
      </c>
      <c r="J172">
        <v>11</v>
      </c>
      <c r="K172">
        <v>1</v>
      </c>
      <c r="L172" t="s">
        <v>77</v>
      </c>
      <c r="M172" t="s">
        <v>541</v>
      </c>
      <c r="N172">
        <v>2</v>
      </c>
      <c r="O172" t="s">
        <v>429</v>
      </c>
      <c r="P172" t="s">
        <v>78</v>
      </c>
      <c r="Q172" t="s">
        <v>79</v>
      </c>
      <c r="R172" t="s">
        <v>80</v>
      </c>
      <c r="S172" t="s">
        <v>81</v>
      </c>
      <c r="T172" t="s">
        <v>82</v>
      </c>
      <c r="U172" t="s">
        <v>82</v>
      </c>
      <c r="V172">
        <v>3</v>
      </c>
      <c r="W172" t="s">
        <v>79</v>
      </c>
      <c r="X172" t="s">
        <v>81</v>
      </c>
      <c r="Y172">
        <v>0</v>
      </c>
      <c r="Z172">
        <v>48</v>
      </c>
      <c r="AA172">
        <v>1</v>
      </c>
      <c r="AB172">
        <v>1</v>
      </c>
      <c r="AC172">
        <v>-1</v>
      </c>
      <c r="AD172">
        <v>2</v>
      </c>
      <c r="AE172">
        <v>0</v>
      </c>
      <c r="AF172">
        <v>-1</v>
      </c>
      <c r="AG172">
        <v>0</v>
      </c>
      <c r="AH172">
        <v>0.223</v>
      </c>
      <c r="AI172">
        <v>4.0010000000000003</v>
      </c>
      <c r="AJ172">
        <v>323.16399999999999</v>
      </c>
      <c r="AK172">
        <v>332.18099999999998</v>
      </c>
    </row>
    <row r="173" spans="1:37" x14ac:dyDescent="0.35">
      <c r="A173">
        <v>202</v>
      </c>
      <c r="B173">
        <v>202</v>
      </c>
      <c r="C173" t="s">
        <v>38</v>
      </c>
      <c r="D173">
        <v>1</v>
      </c>
      <c r="E173" t="s">
        <v>549</v>
      </c>
      <c r="F173">
        <v>2</v>
      </c>
      <c r="G173">
        <v>3</v>
      </c>
      <c r="H173">
        <v>1</v>
      </c>
      <c r="I173">
        <v>103</v>
      </c>
      <c r="J173">
        <v>16</v>
      </c>
      <c r="K173">
        <v>1</v>
      </c>
      <c r="L173" t="s">
        <v>170</v>
      </c>
      <c r="M173" t="s">
        <v>476</v>
      </c>
      <c r="N173">
        <v>6</v>
      </c>
      <c r="O173" t="s">
        <v>417</v>
      </c>
      <c r="P173" t="s">
        <v>157</v>
      </c>
      <c r="Q173" t="s">
        <v>158</v>
      </c>
      <c r="R173" t="s">
        <v>147</v>
      </c>
      <c r="S173" t="s">
        <v>63</v>
      </c>
      <c r="T173" t="s">
        <v>171</v>
      </c>
      <c r="U173" t="s">
        <v>159</v>
      </c>
      <c r="V173">
        <v>1</v>
      </c>
      <c r="W173" t="s">
        <v>158</v>
      </c>
      <c r="X173" t="s">
        <v>81</v>
      </c>
      <c r="Y173">
        <v>0</v>
      </c>
      <c r="Z173">
        <v>48</v>
      </c>
      <c r="AA173">
        <v>0</v>
      </c>
      <c r="AB173">
        <v>2</v>
      </c>
      <c r="AC173">
        <v>-1</v>
      </c>
      <c r="AD173">
        <v>2</v>
      </c>
      <c r="AE173">
        <v>0</v>
      </c>
      <c r="AF173">
        <v>-1</v>
      </c>
      <c r="AG173">
        <v>0</v>
      </c>
      <c r="AH173">
        <v>0.23200000000000001</v>
      </c>
      <c r="AI173">
        <v>3.0009999999999999</v>
      </c>
      <c r="AJ173">
        <v>326.16500000000002</v>
      </c>
      <c r="AK173">
        <v>335.18200000000002</v>
      </c>
    </row>
    <row r="174" spans="1:37" x14ac:dyDescent="0.35">
      <c r="A174">
        <v>202</v>
      </c>
      <c r="B174">
        <v>202</v>
      </c>
      <c r="C174" t="s">
        <v>38</v>
      </c>
      <c r="D174">
        <v>1</v>
      </c>
      <c r="E174" t="s">
        <v>549</v>
      </c>
      <c r="F174">
        <v>2</v>
      </c>
      <c r="G174">
        <v>3</v>
      </c>
      <c r="H174">
        <v>1</v>
      </c>
      <c r="I174">
        <v>104</v>
      </c>
      <c r="J174">
        <v>0</v>
      </c>
      <c r="K174">
        <v>1</v>
      </c>
      <c r="L174" t="s">
        <v>48</v>
      </c>
      <c r="M174" t="s">
        <v>445</v>
      </c>
      <c r="N174">
        <v>10</v>
      </c>
      <c r="O174" t="s">
        <v>413</v>
      </c>
      <c r="P174" t="s">
        <v>48</v>
      </c>
      <c r="Q174" t="s">
        <v>48</v>
      </c>
      <c r="R174" t="s">
        <v>48</v>
      </c>
      <c r="S174" t="s">
        <v>48</v>
      </c>
      <c r="T174" t="s">
        <v>48</v>
      </c>
      <c r="U174" t="s">
        <v>412</v>
      </c>
      <c r="V174">
        <v>0</v>
      </c>
      <c r="W174" t="s">
        <v>48</v>
      </c>
      <c r="X174" t="s">
        <v>48</v>
      </c>
      <c r="Y174">
        <v>0</v>
      </c>
      <c r="Z174">
        <v>48</v>
      </c>
      <c r="AA174">
        <v>0</v>
      </c>
      <c r="AB174">
        <v>1</v>
      </c>
      <c r="AC174">
        <v>-1</v>
      </c>
      <c r="AD174">
        <v>2</v>
      </c>
      <c r="AE174">
        <v>0</v>
      </c>
      <c r="AF174">
        <v>-1</v>
      </c>
      <c r="AG174">
        <v>0</v>
      </c>
      <c r="AH174">
        <v>0.24099999999999999</v>
      </c>
      <c r="AI174">
        <v>3.0009999999999999</v>
      </c>
      <c r="AJ174">
        <v>329.166</v>
      </c>
      <c r="AK174">
        <v>338.18299999999999</v>
      </c>
    </row>
    <row r="175" spans="1:37" x14ac:dyDescent="0.35">
      <c r="A175">
        <v>202</v>
      </c>
      <c r="B175">
        <v>202</v>
      </c>
      <c r="C175" t="s">
        <v>38</v>
      </c>
      <c r="D175">
        <v>1</v>
      </c>
      <c r="E175" t="s">
        <v>549</v>
      </c>
      <c r="F175">
        <v>2</v>
      </c>
      <c r="G175">
        <v>3</v>
      </c>
      <c r="H175">
        <v>1</v>
      </c>
      <c r="I175">
        <v>105</v>
      </c>
      <c r="J175">
        <v>0</v>
      </c>
      <c r="K175">
        <v>1</v>
      </c>
      <c r="L175" t="s">
        <v>48</v>
      </c>
      <c r="M175" t="s">
        <v>48</v>
      </c>
      <c r="N175">
        <v>11</v>
      </c>
      <c r="O175" t="s">
        <v>416</v>
      </c>
      <c r="P175" t="s">
        <v>48</v>
      </c>
      <c r="Q175" t="s">
        <v>48</v>
      </c>
      <c r="R175" t="s">
        <v>48</v>
      </c>
      <c r="S175" t="s">
        <v>48</v>
      </c>
      <c r="T175" t="s">
        <v>48</v>
      </c>
      <c r="U175" t="s">
        <v>48</v>
      </c>
      <c r="V175">
        <v>0</v>
      </c>
      <c r="W175" t="s">
        <v>48</v>
      </c>
      <c r="X175" t="s">
        <v>48</v>
      </c>
      <c r="Y175">
        <v>0</v>
      </c>
      <c r="Z175">
        <v>48</v>
      </c>
      <c r="AA175">
        <v>0</v>
      </c>
      <c r="AB175">
        <v>-1</v>
      </c>
      <c r="AC175">
        <v>-1</v>
      </c>
      <c r="AD175">
        <v>1</v>
      </c>
      <c r="AE175">
        <v>0</v>
      </c>
      <c r="AF175">
        <v>-1</v>
      </c>
      <c r="AG175">
        <v>0</v>
      </c>
      <c r="AH175">
        <v>0.217</v>
      </c>
      <c r="AI175">
        <v>3.0009999999999999</v>
      </c>
      <c r="AJ175">
        <v>332.16699999999997</v>
      </c>
      <c r="AK175">
        <v>341.18400000000003</v>
      </c>
    </row>
    <row r="176" spans="1:37" x14ac:dyDescent="0.35">
      <c r="A176">
        <v>202</v>
      </c>
      <c r="B176">
        <v>202</v>
      </c>
      <c r="C176" t="s">
        <v>38</v>
      </c>
      <c r="D176">
        <v>1</v>
      </c>
      <c r="E176" t="s">
        <v>549</v>
      </c>
      <c r="F176">
        <v>2</v>
      </c>
      <c r="G176">
        <v>3</v>
      </c>
      <c r="H176">
        <v>1</v>
      </c>
      <c r="I176">
        <v>106</v>
      </c>
      <c r="J176">
        <v>26</v>
      </c>
      <c r="K176">
        <v>1</v>
      </c>
      <c r="L176" t="s">
        <v>256</v>
      </c>
      <c r="M176" t="s">
        <v>525</v>
      </c>
      <c r="N176">
        <v>8</v>
      </c>
      <c r="O176" t="s">
        <v>426</v>
      </c>
      <c r="P176" t="s">
        <v>202</v>
      </c>
      <c r="Q176" t="s">
        <v>221</v>
      </c>
      <c r="R176" t="s">
        <v>202</v>
      </c>
      <c r="S176" t="s">
        <v>81</v>
      </c>
      <c r="T176" t="s">
        <v>257</v>
      </c>
      <c r="U176" t="s">
        <v>257</v>
      </c>
      <c r="V176">
        <v>3</v>
      </c>
      <c r="W176" t="s">
        <v>221</v>
      </c>
      <c r="X176" t="s">
        <v>81</v>
      </c>
      <c r="Y176">
        <v>0</v>
      </c>
      <c r="Z176">
        <v>48</v>
      </c>
      <c r="AA176">
        <v>1</v>
      </c>
      <c r="AB176">
        <v>1</v>
      </c>
      <c r="AC176">
        <v>-1</v>
      </c>
      <c r="AD176">
        <v>2</v>
      </c>
      <c r="AE176">
        <v>0</v>
      </c>
      <c r="AF176">
        <v>-1</v>
      </c>
      <c r="AG176">
        <v>0</v>
      </c>
      <c r="AH176">
        <v>0.22</v>
      </c>
      <c r="AI176">
        <v>4.0010000000000003</v>
      </c>
      <c r="AJ176">
        <v>336.16800000000001</v>
      </c>
      <c r="AK176">
        <v>345.185</v>
      </c>
    </row>
    <row r="177" spans="1:37" x14ac:dyDescent="0.35">
      <c r="A177">
        <v>202</v>
      </c>
      <c r="B177">
        <v>202</v>
      </c>
      <c r="C177" t="s">
        <v>38</v>
      </c>
      <c r="D177">
        <v>1</v>
      </c>
      <c r="E177" t="s">
        <v>549</v>
      </c>
      <c r="F177">
        <v>2</v>
      </c>
      <c r="G177">
        <v>3</v>
      </c>
      <c r="H177">
        <v>1</v>
      </c>
      <c r="I177">
        <v>107</v>
      </c>
      <c r="J177">
        <v>20</v>
      </c>
      <c r="K177">
        <v>1</v>
      </c>
      <c r="L177" t="s">
        <v>149</v>
      </c>
      <c r="M177" t="s">
        <v>527</v>
      </c>
      <c r="N177">
        <v>4</v>
      </c>
      <c r="O177" t="s">
        <v>431</v>
      </c>
      <c r="P177" t="s">
        <v>135</v>
      </c>
      <c r="Q177" t="s">
        <v>136</v>
      </c>
      <c r="R177" t="s">
        <v>150</v>
      </c>
      <c r="S177" t="s">
        <v>53</v>
      </c>
      <c r="T177" t="s">
        <v>151</v>
      </c>
      <c r="U177" t="s">
        <v>151</v>
      </c>
      <c r="V177">
        <v>3</v>
      </c>
      <c r="W177" t="s">
        <v>136</v>
      </c>
      <c r="X177" t="s">
        <v>53</v>
      </c>
      <c r="Y177">
        <v>0</v>
      </c>
      <c r="Z177">
        <v>48</v>
      </c>
      <c r="AA177">
        <v>0</v>
      </c>
      <c r="AB177">
        <v>1</v>
      </c>
      <c r="AC177">
        <v>-1</v>
      </c>
      <c r="AD177">
        <v>2</v>
      </c>
      <c r="AE177">
        <v>0</v>
      </c>
      <c r="AF177">
        <v>-1</v>
      </c>
      <c r="AG177">
        <v>0</v>
      </c>
      <c r="AH177">
        <v>0.218</v>
      </c>
      <c r="AI177">
        <v>3.0009999999999999</v>
      </c>
      <c r="AJ177">
        <v>339.16899999999998</v>
      </c>
      <c r="AK177">
        <v>348.18599999999998</v>
      </c>
    </row>
    <row r="178" spans="1:37" x14ac:dyDescent="0.35">
      <c r="A178">
        <v>202</v>
      </c>
      <c r="B178">
        <v>202</v>
      </c>
      <c r="C178" t="s">
        <v>38</v>
      </c>
      <c r="D178">
        <v>1</v>
      </c>
      <c r="E178" t="s">
        <v>549</v>
      </c>
      <c r="F178">
        <v>2</v>
      </c>
      <c r="G178">
        <v>3</v>
      </c>
      <c r="H178">
        <v>1</v>
      </c>
      <c r="I178">
        <v>108</v>
      </c>
      <c r="J178">
        <v>41</v>
      </c>
      <c r="K178">
        <v>2</v>
      </c>
      <c r="L178" t="s">
        <v>101</v>
      </c>
      <c r="M178" t="s">
        <v>529</v>
      </c>
      <c r="N178">
        <v>2</v>
      </c>
      <c r="O178" t="s">
        <v>429</v>
      </c>
      <c r="P178" t="s">
        <v>102</v>
      </c>
      <c r="Q178" t="s">
        <v>103</v>
      </c>
      <c r="R178" t="s">
        <v>45</v>
      </c>
      <c r="S178" t="s">
        <v>46</v>
      </c>
      <c r="T178" t="s">
        <v>104</v>
      </c>
      <c r="U178" t="s">
        <v>104</v>
      </c>
      <c r="V178">
        <v>3</v>
      </c>
      <c r="W178" t="s">
        <v>103</v>
      </c>
      <c r="X178" t="s">
        <v>46</v>
      </c>
      <c r="Y178">
        <v>0</v>
      </c>
      <c r="Z178">
        <v>48</v>
      </c>
      <c r="AA178">
        <v>1</v>
      </c>
      <c r="AB178">
        <v>1</v>
      </c>
      <c r="AC178">
        <v>-1</v>
      </c>
      <c r="AD178">
        <v>2</v>
      </c>
      <c r="AE178">
        <v>0</v>
      </c>
      <c r="AF178">
        <v>-1</v>
      </c>
      <c r="AG178">
        <v>0</v>
      </c>
      <c r="AH178">
        <v>0.218</v>
      </c>
      <c r="AI178">
        <v>4.0010000000000003</v>
      </c>
      <c r="AJ178">
        <v>343.17</v>
      </c>
      <c r="AK178">
        <v>352.18700000000001</v>
      </c>
    </row>
    <row r="179" spans="1:37" x14ac:dyDescent="0.35">
      <c r="A179">
        <v>202</v>
      </c>
      <c r="B179">
        <v>202</v>
      </c>
      <c r="C179" t="s">
        <v>38</v>
      </c>
      <c r="D179">
        <v>1</v>
      </c>
      <c r="E179" t="s">
        <v>549</v>
      </c>
      <c r="F179">
        <v>2</v>
      </c>
      <c r="G179">
        <v>3</v>
      </c>
      <c r="H179">
        <v>1</v>
      </c>
      <c r="I179">
        <v>109</v>
      </c>
      <c r="J179">
        <v>0</v>
      </c>
      <c r="K179">
        <v>1</v>
      </c>
      <c r="L179" t="s">
        <v>48</v>
      </c>
      <c r="M179" t="s">
        <v>48</v>
      </c>
      <c r="N179">
        <v>11</v>
      </c>
      <c r="O179" t="s">
        <v>416</v>
      </c>
      <c r="P179" t="s">
        <v>48</v>
      </c>
      <c r="Q179" t="s">
        <v>48</v>
      </c>
      <c r="R179" t="s">
        <v>48</v>
      </c>
      <c r="S179" t="s">
        <v>48</v>
      </c>
      <c r="T179" t="s">
        <v>48</v>
      </c>
      <c r="U179" t="s">
        <v>48</v>
      </c>
      <c r="V179">
        <v>0</v>
      </c>
      <c r="W179" t="s">
        <v>48</v>
      </c>
      <c r="X179" t="s">
        <v>48</v>
      </c>
      <c r="Y179">
        <v>0</v>
      </c>
      <c r="Z179">
        <v>48</v>
      </c>
      <c r="AA179">
        <v>0</v>
      </c>
      <c r="AB179">
        <v>-1</v>
      </c>
      <c r="AC179">
        <v>-1</v>
      </c>
      <c r="AD179">
        <v>1</v>
      </c>
      <c r="AE179">
        <v>0</v>
      </c>
      <c r="AF179">
        <v>-1</v>
      </c>
      <c r="AG179">
        <v>0</v>
      </c>
      <c r="AH179">
        <v>0.217</v>
      </c>
      <c r="AI179">
        <v>3.0009999999999999</v>
      </c>
      <c r="AJ179">
        <v>346.17099999999999</v>
      </c>
      <c r="AK179">
        <v>355.18799999999999</v>
      </c>
    </row>
    <row r="180" spans="1:37" x14ac:dyDescent="0.35">
      <c r="A180">
        <v>202</v>
      </c>
      <c r="B180">
        <v>202</v>
      </c>
      <c r="C180" t="s">
        <v>38</v>
      </c>
      <c r="D180">
        <v>1</v>
      </c>
      <c r="E180" t="s">
        <v>549</v>
      </c>
      <c r="F180">
        <v>2</v>
      </c>
      <c r="G180">
        <v>3</v>
      </c>
      <c r="H180">
        <v>1</v>
      </c>
      <c r="I180">
        <v>110</v>
      </c>
      <c r="J180">
        <v>0</v>
      </c>
      <c r="K180">
        <v>1</v>
      </c>
      <c r="L180" t="s">
        <v>48</v>
      </c>
      <c r="M180" t="s">
        <v>423</v>
      </c>
      <c r="N180">
        <v>10</v>
      </c>
      <c r="O180" t="s">
        <v>413</v>
      </c>
      <c r="P180" t="s">
        <v>48</v>
      </c>
      <c r="Q180" t="s">
        <v>48</v>
      </c>
      <c r="R180" t="s">
        <v>48</v>
      </c>
      <c r="S180" t="s">
        <v>48</v>
      </c>
      <c r="T180" t="s">
        <v>48</v>
      </c>
      <c r="U180" t="s">
        <v>412</v>
      </c>
      <c r="V180">
        <v>0</v>
      </c>
      <c r="W180" t="s">
        <v>48</v>
      </c>
      <c r="X180" t="s">
        <v>48</v>
      </c>
      <c r="Y180">
        <v>0</v>
      </c>
      <c r="Z180">
        <v>48</v>
      </c>
      <c r="AA180">
        <v>0</v>
      </c>
      <c r="AB180">
        <v>1</v>
      </c>
      <c r="AC180">
        <v>-1</v>
      </c>
      <c r="AD180">
        <v>2</v>
      </c>
      <c r="AE180">
        <v>0</v>
      </c>
      <c r="AF180">
        <v>-1</v>
      </c>
      <c r="AG180">
        <v>0</v>
      </c>
      <c r="AH180">
        <v>0.22500000000000001</v>
      </c>
      <c r="AI180">
        <v>3.0009999999999999</v>
      </c>
      <c r="AJ180">
        <v>349.17200000000003</v>
      </c>
      <c r="AK180">
        <v>358.18900000000002</v>
      </c>
    </row>
    <row r="181" spans="1:37" x14ac:dyDescent="0.35">
      <c r="A181">
        <v>202</v>
      </c>
      <c r="B181">
        <v>202</v>
      </c>
      <c r="C181" t="s">
        <v>38</v>
      </c>
      <c r="D181">
        <v>1</v>
      </c>
      <c r="E181" t="s">
        <v>549</v>
      </c>
      <c r="F181">
        <v>2</v>
      </c>
      <c r="G181">
        <v>3</v>
      </c>
      <c r="H181">
        <v>1</v>
      </c>
      <c r="I181">
        <v>111</v>
      </c>
      <c r="J181">
        <v>27</v>
      </c>
      <c r="K181">
        <v>1</v>
      </c>
      <c r="L181" t="s">
        <v>205</v>
      </c>
      <c r="M181" t="s">
        <v>530</v>
      </c>
      <c r="N181">
        <v>8</v>
      </c>
      <c r="O181" t="s">
        <v>426</v>
      </c>
      <c r="P181" t="s">
        <v>202</v>
      </c>
      <c r="Q181" t="s">
        <v>206</v>
      </c>
      <c r="R181" t="s">
        <v>202</v>
      </c>
      <c r="S181" t="s">
        <v>81</v>
      </c>
      <c r="T181" t="s">
        <v>207</v>
      </c>
      <c r="U181" t="s">
        <v>207</v>
      </c>
      <c r="V181">
        <v>3</v>
      </c>
      <c r="W181" t="s">
        <v>206</v>
      </c>
      <c r="X181" t="s">
        <v>81</v>
      </c>
      <c r="Y181">
        <v>0</v>
      </c>
      <c r="Z181">
        <v>48</v>
      </c>
      <c r="AA181">
        <v>1</v>
      </c>
      <c r="AB181">
        <v>1</v>
      </c>
      <c r="AC181">
        <v>-1</v>
      </c>
      <c r="AD181">
        <v>2</v>
      </c>
      <c r="AE181">
        <v>0</v>
      </c>
      <c r="AF181">
        <v>-1</v>
      </c>
      <c r="AG181">
        <v>0</v>
      </c>
      <c r="AH181">
        <v>0.224</v>
      </c>
      <c r="AI181">
        <v>4.0010000000000003</v>
      </c>
      <c r="AJ181">
        <v>353.173</v>
      </c>
      <c r="AK181">
        <v>362.19</v>
      </c>
    </row>
    <row r="182" spans="1:37" x14ac:dyDescent="0.35">
      <c r="A182">
        <v>202</v>
      </c>
      <c r="B182">
        <v>202</v>
      </c>
      <c r="C182" t="s">
        <v>38</v>
      </c>
      <c r="D182">
        <v>1</v>
      </c>
      <c r="E182" t="s">
        <v>549</v>
      </c>
      <c r="F182">
        <v>2</v>
      </c>
      <c r="G182">
        <v>3</v>
      </c>
      <c r="H182">
        <v>1</v>
      </c>
      <c r="I182">
        <v>112</v>
      </c>
      <c r="J182">
        <v>64</v>
      </c>
      <c r="K182">
        <v>2</v>
      </c>
      <c r="L182" t="s">
        <v>237</v>
      </c>
      <c r="M182" t="s">
        <v>507</v>
      </c>
      <c r="N182">
        <v>7</v>
      </c>
      <c r="O182" t="s">
        <v>424</v>
      </c>
      <c r="P182" t="s">
        <v>202</v>
      </c>
      <c r="Q182" t="s">
        <v>224</v>
      </c>
      <c r="R182" t="s">
        <v>202</v>
      </c>
      <c r="S182" t="s">
        <v>53</v>
      </c>
      <c r="T182" t="s">
        <v>238</v>
      </c>
      <c r="U182" t="s">
        <v>238</v>
      </c>
      <c r="V182">
        <v>3</v>
      </c>
      <c r="W182" t="s">
        <v>224</v>
      </c>
      <c r="X182" t="s">
        <v>53</v>
      </c>
      <c r="Y182">
        <v>0</v>
      </c>
      <c r="Z182">
        <v>48</v>
      </c>
      <c r="AA182">
        <v>0</v>
      </c>
      <c r="AB182">
        <v>1</v>
      </c>
      <c r="AC182">
        <v>-1</v>
      </c>
      <c r="AD182">
        <v>2</v>
      </c>
      <c r="AE182">
        <v>0</v>
      </c>
      <c r="AF182">
        <v>-1</v>
      </c>
      <c r="AG182">
        <v>0</v>
      </c>
      <c r="AH182">
        <v>0.222</v>
      </c>
      <c r="AI182">
        <v>3.0009999999999999</v>
      </c>
      <c r="AJ182">
        <v>356.17399999999998</v>
      </c>
      <c r="AK182">
        <v>365.19099999999997</v>
      </c>
    </row>
    <row r="183" spans="1:37" x14ac:dyDescent="0.35">
      <c r="A183">
        <v>202</v>
      </c>
      <c r="B183">
        <v>202</v>
      </c>
      <c r="C183" t="s">
        <v>38</v>
      </c>
      <c r="D183">
        <v>1</v>
      </c>
      <c r="E183" t="s">
        <v>549</v>
      </c>
      <c r="F183">
        <v>2</v>
      </c>
      <c r="G183">
        <v>3</v>
      </c>
      <c r="H183">
        <v>1</v>
      </c>
      <c r="I183">
        <v>113</v>
      </c>
      <c r="J183">
        <v>0</v>
      </c>
      <c r="K183">
        <v>1</v>
      </c>
      <c r="L183" t="s">
        <v>48</v>
      </c>
      <c r="M183" t="s">
        <v>48</v>
      </c>
      <c r="N183">
        <v>11</v>
      </c>
      <c r="O183" t="s">
        <v>416</v>
      </c>
      <c r="P183" t="s">
        <v>48</v>
      </c>
      <c r="Q183" t="s">
        <v>48</v>
      </c>
      <c r="R183" t="s">
        <v>48</v>
      </c>
      <c r="S183" t="s">
        <v>48</v>
      </c>
      <c r="T183" t="s">
        <v>48</v>
      </c>
      <c r="U183" t="s">
        <v>48</v>
      </c>
      <c r="V183">
        <v>0</v>
      </c>
      <c r="W183" t="s">
        <v>48</v>
      </c>
      <c r="X183" t="s">
        <v>48</v>
      </c>
      <c r="Y183">
        <v>0</v>
      </c>
      <c r="Z183">
        <v>48</v>
      </c>
      <c r="AA183">
        <v>0</v>
      </c>
      <c r="AB183">
        <v>-1</v>
      </c>
      <c r="AC183">
        <v>-1</v>
      </c>
      <c r="AD183">
        <v>1</v>
      </c>
      <c r="AE183">
        <v>0</v>
      </c>
      <c r="AF183">
        <v>-1</v>
      </c>
      <c r="AG183">
        <v>0</v>
      </c>
      <c r="AH183">
        <v>0.217</v>
      </c>
      <c r="AI183">
        <v>3.0009999999999999</v>
      </c>
      <c r="AJ183">
        <v>359.17500000000001</v>
      </c>
      <c r="AK183">
        <v>368.19200000000001</v>
      </c>
    </row>
    <row r="184" spans="1:37" x14ac:dyDescent="0.35">
      <c r="A184">
        <v>202</v>
      </c>
      <c r="B184">
        <v>202</v>
      </c>
      <c r="C184" t="s">
        <v>38</v>
      </c>
      <c r="D184">
        <v>1</v>
      </c>
      <c r="E184" t="s">
        <v>549</v>
      </c>
      <c r="F184">
        <v>2</v>
      </c>
      <c r="G184">
        <v>3</v>
      </c>
      <c r="H184">
        <v>1</v>
      </c>
      <c r="I184">
        <v>114</v>
      </c>
      <c r="J184">
        <v>0</v>
      </c>
      <c r="K184">
        <v>1</v>
      </c>
      <c r="L184" t="s">
        <v>48</v>
      </c>
      <c r="M184" t="s">
        <v>435</v>
      </c>
      <c r="N184">
        <v>10</v>
      </c>
      <c r="O184" t="s">
        <v>413</v>
      </c>
      <c r="P184" t="s">
        <v>48</v>
      </c>
      <c r="Q184" t="s">
        <v>48</v>
      </c>
      <c r="R184" t="s">
        <v>48</v>
      </c>
      <c r="S184" t="s">
        <v>48</v>
      </c>
      <c r="T184" t="s">
        <v>48</v>
      </c>
      <c r="U184" t="s">
        <v>412</v>
      </c>
      <c r="V184">
        <v>0</v>
      </c>
      <c r="W184" t="s">
        <v>48</v>
      </c>
      <c r="X184" t="s">
        <v>48</v>
      </c>
      <c r="Y184">
        <v>0</v>
      </c>
      <c r="Z184">
        <v>48</v>
      </c>
      <c r="AA184">
        <v>0</v>
      </c>
      <c r="AB184">
        <v>1</v>
      </c>
      <c r="AC184">
        <v>-1</v>
      </c>
      <c r="AD184">
        <v>2</v>
      </c>
      <c r="AE184">
        <v>0</v>
      </c>
      <c r="AF184">
        <v>-1</v>
      </c>
      <c r="AG184">
        <v>0</v>
      </c>
      <c r="AH184">
        <v>0.221</v>
      </c>
      <c r="AI184">
        <v>3.0009999999999999</v>
      </c>
      <c r="AJ184">
        <v>362.17599999999999</v>
      </c>
      <c r="AK184">
        <v>371.19299999999998</v>
      </c>
    </row>
    <row r="185" spans="1:37" x14ac:dyDescent="0.35">
      <c r="A185">
        <v>202</v>
      </c>
      <c r="B185">
        <v>202</v>
      </c>
      <c r="C185" t="s">
        <v>38</v>
      </c>
      <c r="D185">
        <v>1</v>
      </c>
      <c r="E185" t="s">
        <v>549</v>
      </c>
      <c r="F185">
        <v>2</v>
      </c>
      <c r="G185">
        <v>3</v>
      </c>
      <c r="H185">
        <v>1</v>
      </c>
      <c r="I185">
        <v>115</v>
      </c>
      <c r="J185">
        <v>21</v>
      </c>
      <c r="K185">
        <v>1</v>
      </c>
      <c r="L185" t="s">
        <v>123</v>
      </c>
      <c r="M185" t="s">
        <v>494</v>
      </c>
      <c r="N185">
        <v>6</v>
      </c>
      <c r="O185" t="s">
        <v>417</v>
      </c>
      <c r="P185" t="s">
        <v>125</v>
      </c>
      <c r="Q185" t="s">
        <v>126</v>
      </c>
      <c r="R185" t="s">
        <v>127</v>
      </c>
      <c r="S185" t="s">
        <v>46</v>
      </c>
      <c r="T185" t="s">
        <v>128</v>
      </c>
      <c r="U185" t="s">
        <v>148</v>
      </c>
      <c r="V185">
        <v>1</v>
      </c>
      <c r="W185" t="s">
        <v>126</v>
      </c>
      <c r="X185" t="s">
        <v>63</v>
      </c>
      <c r="Y185">
        <v>0</v>
      </c>
      <c r="Z185">
        <v>48</v>
      </c>
      <c r="AA185">
        <v>0</v>
      </c>
      <c r="AB185">
        <v>2</v>
      </c>
      <c r="AC185">
        <v>-1</v>
      </c>
      <c r="AD185">
        <v>2</v>
      </c>
      <c r="AE185">
        <v>0</v>
      </c>
      <c r="AF185">
        <v>-1</v>
      </c>
      <c r="AG185">
        <v>0</v>
      </c>
      <c r="AH185">
        <v>0.22</v>
      </c>
      <c r="AI185">
        <v>3.0009999999999999</v>
      </c>
      <c r="AJ185">
        <v>365.17700000000002</v>
      </c>
      <c r="AK185">
        <v>374.19400000000002</v>
      </c>
    </row>
    <row r="186" spans="1:37" x14ac:dyDescent="0.35">
      <c r="A186">
        <v>202</v>
      </c>
      <c r="B186">
        <v>202</v>
      </c>
      <c r="C186" t="s">
        <v>38</v>
      </c>
      <c r="D186">
        <v>1</v>
      </c>
      <c r="E186" t="s">
        <v>549</v>
      </c>
      <c r="F186">
        <v>2</v>
      </c>
      <c r="G186">
        <v>3</v>
      </c>
      <c r="H186">
        <v>1</v>
      </c>
      <c r="I186">
        <v>116</v>
      </c>
      <c r="J186">
        <v>44</v>
      </c>
      <c r="K186">
        <v>2</v>
      </c>
      <c r="L186" t="s">
        <v>91</v>
      </c>
      <c r="M186" t="s">
        <v>478</v>
      </c>
      <c r="N186">
        <v>1</v>
      </c>
      <c r="O186" t="s">
        <v>420</v>
      </c>
      <c r="P186" t="s">
        <v>92</v>
      </c>
      <c r="Q186" t="s">
        <v>93</v>
      </c>
      <c r="R186" t="s">
        <v>62</v>
      </c>
      <c r="S186" t="s">
        <v>63</v>
      </c>
      <c r="T186" t="s">
        <v>94</v>
      </c>
      <c r="U186" t="s">
        <v>94</v>
      </c>
      <c r="V186">
        <v>3</v>
      </c>
      <c r="W186" t="s">
        <v>93</v>
      </c>
      <c r="X186" t="s">
        <v>63</v>
      </c>
      <c r="Y186">
        <v>0</v>
      </c>
      <c r="Z186">
        <v>48</v>
      </c>
      <c r="AA186">
        <v>0</v>
      </c>
      <c r="AB186">
        <v>1</v>
      </c>
      <c r="AC186">
        <v>-1</v>
      </c>
      <c r="AD186">
        <v>2</v>
      </c>
      <c r="AE186">
        <v>0</v>
      </c>
      <c r="AF186">
        <v>-1</v>
      </c>
      <c r="AG186">
        <v>0</v>
      </c>
      <c r="AH186">
        <v>0.219</v>
      </c>
      <c r="AI186">
        <v>3.0009999999999999</v>
      </c>
      <c r="AJ186">
        <v>368.178</v>
      </c>
      <c r="AK186">
        <v>377.19499999999999</v>
      </c>
    </row>
    <row r="187" spans="1:37" x14ac:dyDescent="0.35">
      <c r="A187">
        <v>202</v>
      </c>
      <c r="B187">
        <v>202</v>
      </c>
      <c r="C187" t="s">
        <v>38</v>
      </c>
      <c r="D187">
        <v>1</v>
      </c>
      <c r="E187" t="s">
        <v>549</v>
      </c>
      <c r="F187">
        <v>2</v>
      </c>
      <c r="G187">
        <v>3</v>
      </c>
      <c r="H187">
        <v>1</v>
      </c>
      <c r="I187">
        <v>117</v>
      </c>
      <c r="J187">
        <v>15</v>
      </c>
      <c r="K187">
        <v>1</v>
      </c>
      <c r="L187" t="s">
        <v>156</v>
      </c>
      <c r="M187" t="s">
        <v>534</v>
      </c>
      <c r="N187">
        <v>6</v>
      </c>
      <c r="O187" t="s">
        <v>417</v>
      </c>
      <c r="P187" t="s">
        <v>157</v>
      </c>
      <c r="Q187" t="s">
        <v>158</v>
      </c>
      <c r="R187" t="s">
        <v>132</v>
      </c>
      <c r="S187" t="s">
        <v>81</v>
      </c>
      <c r="T187" t="s">
        <v>159</v>
      </c>
      <c r="U187" t="s">
        <v>165</v>
      </c>
      <c r="V187">
        <v>2</v>
      </c>
      <c r="W187" t="s">
        <v>164</v>
      </c>
      <c r="X187" t="s">
        <v>81</v>
      </c>
      <c r="Y187">
        <v>0</v>
      </c>
      <c r="Z187">
        <v>48</v>
      </c>
      <c r="AA187">
        <v>0</v>
      </c>
      <c r="AB187">
        <v>2</v>
      </c>
      <c r="AC187">
        <v>-1</v>
      </c>
      <c r="AD187">
        <v>2</v>
      </c>
      <c r="AE187">
        <v>0</v>
      </c>
      <c r="AF187">
        <v>-1</v>
      </c>
      <c r="AG187">
        <v>0</v>
      </c>
      <c r="AH187">
        <v>0.218</v>
      </c>
      <c r="AI187">
        <v>3.0009999999999999</v>
      </c>
      <c r="AJ187">
        <v>371.17899999999997</v>
      </c>
      <c r="AK187">
        <v>380.19600000000003</v>
      </c>
    </row>
    <row r="188" spans="1:37" x14ac:dyDescent="0.35">
      <c r="A188">
        <v>202</v>
      </c>
      <c r="B188">
        <v>202</v>
      </c>
      <c r="C188" t="s">
        <v>38</v>
      </c>
      <c r="D188">
        <v>1</v>
      </c>
      <c r="E188" t="s">
        <v>549</v>
      </c>
      <c r="F188">
        <v>2</v>
      </c>
      <c r="G188">
        <v>3</v>
      </c>
      <c r="H188">
        <v>1</v>
      </c>
      <c r="I188">
        <v>118</v>
      </c>
      <c r="J188">
        <v>57</v>
      </c>
      <c r="K188">
        <v>2</v>
      </c>
      <c r="L188" t="s">
        <v>180</v>
      </c>
      <c r="M188" t="s">
        <v>544</v>
      </c>
      <c r="N188">
        <v>6</v>
      </c>
      <c r="O188" t="s">
        <v>417</v>
      </c>
      <c r="P188" t="s">
        <v>181</v>
      </c>
      <c r="Q188" t="s">
        <v>182</v>
      </c>
      <c r="R188" t="s">
        <v>147</v>
      </c>
      <c r="S188" t="s">
        <v>63</v>
      </c>
      <c r="T188" t="s">
        <v>183</v>
      </c>
      <c r="U188" t="s">
        <v>161</v>
      </c>
      <c r="V188">
        <v>2</v>
      </c>
      <c r="W188" t="s">
        <v>140</v>
      </c>
      <c r="X188" t="s">
        <v>63</v>
      </c>
      <c r="Y188">
        <v>0</v>
      </c>
      <c r="Z188">
        <v>48</v>
      </c>
      <c r="AA188">
        <v>0</v>
      </c>
      <c r="AB188">
        <v>2</v>
      </c>
      <c r="AC188">
        <v>-1</v>
      </c>
      <c r="AD188">
        <v>2</v>
      </c>
      <c r="AE188">
        <v>0</v>
      </c>
      <c r="AF188">
        <v>-1</v>
      </c>
      <c r="AG188">
        <v>0</v>
      </c>
      <c r="AH188">
        <v>0.217</v>
      </c>
      <c r="AI188">
        <v>3.0009999999999999</v>
      </c>
      <c r="AJ188">
        <v>374.18</v>
      </c>
      <c r="AK188">
        <v>383.19600000000003</v>
      </c>
    </row>
    <row r="189" spans="1:37" x14ac:dyDescent="0.35">
      <c r="A189">
        <v>202</v>
      </c>
      <c r="B189">
        <v>202</v>
      </c>
      <c r="C189" t="s">
        <v>38</v>
      </c>
      <c r="D189">
        <v>1</v>
      </c>
      <c r="E189" t="s">
        <v>549</v>
      </c>
      <c r="F189">
        <v>2</v>
      </c>
      <c r="G189">
        <v>3</v>
      </c>
      <c r="H189">
        <v>1</v>
      </c>
      <c r="I189">
        <v>119</v>
      </c>
      <c r="J189">
        <v>0</v>
      </c>
      <c r="K189">
        <v>1</v>
      </c>
      <c r="L189" t="s">
        <v>48</v>
      </c>
      <c r="M189" t="s">
        <v>48</v>
      </c>
      <c r="N189">
        <v>11</v>
      </c>
      <c r="O189" t="s">
        <v>416</v>
      </c>
      <c r="P189" t="s">
        <v>48</v>
      </c>
      <c r="Q189" t="s">
        <v>48</v>
      </c>
      <c r="R189" t="s">
        <v>48</v>
      </c>
      <c r="S189" t="s">
        <v>48</v>
      </c>
      <c r="T189" t="s">
        <v>48</v>
      </c>
      <c r="U189" t="s">
        <v>48</v>
      </c>
      <c r="V189">
        <v>0</v>
      </c>
      <c r="W189" t="s">
        <v>48</v>
      </c>
      <c r="X189" t="s">
        <v>48</v>
      </c>
      <c r="Y189">
        <v>0</v>
      </c>
      <c r="Z189">
        <v>48</v>
      </c>
      <c r="AA189">
        <v>0</v>
      </c>
      <c r="AB189">
        <v>-1</v>
      </c>
      <c r="AC189">
        <v>-1</v>
      </c>
      <c r="AD189">
        <v>1</v>
      </c>
      <c r="AE189">
        <v>0</v>
      </c>
      <c r="AF189">
        <v>-1</v>
      </c>
      <c r="AG189">
        <v>0</v>
      </c>
      <c r="AH189">
        <v>0.217</v>
      </c>
      <c r="AI189">
        <v>3.0009999999999999</v>
      </c>
      <c r="AJ189">
        <v>377.18099999999998</v>
      </c>
      <c r="AK189">
        <v>386.19799999999998</v>
      </c>
    </row>
    <row r="190" spans="1:37" x14ac:dyDescent="0.35">
      <c r="A190">
        <v>202</v>
      </c>
      <c r="B190">
        <v>202</v>
      </c>
      <c r="C190" t="s">
        <v>38</v>
      </c>
      <c r="D190">
        <v>1</v>
      </c>
      <c r="E190" t="s">
        <v>549</v>
      </c>
      <c r="F190">
        <v>2</v>
      </c>
      <c r="G190">
        <v>3</v>
      </c>
      <c r="H190">
        <v>1</v>
      </c>
      <c r="I190">
        <v>120</v>
      </c>
      <c r="J190">
        <v>0</v>
      </c>
      <c r="K190">
        <v>1</v>
      </c>
      <c r="L190" t="s">
        <v>48</v>
      </c>
      <c r="M190" t="s">
        <v>465</v>
      </c>
      <c r="N190">
        <v>10</v>
      </c>
      <c r="O190" t="s">
        <v>413</v>
      </c>
      <c r="P190" t="s">
        <v>48</v>
      </c>
      <c r="Q190" t="s">
        <v>48</v>
      </c>
      <c r="R190" t="s">
        <v>48</v>
      </c>
      <c r="S190" t="s">
        <v>48</v>
      </c>
      <c r="T190" t="s">
        <v>48</v>
      </c>
      <c r="U190" t="s">
        <v>412</v>
      </c>
      <c r="V190">
        <v>0</v>
      </c>
      <c r="W190" t="s">
        <v>48</v>
      </c>
      <c r="X190" t="s">
        <v>48</v>
      </c>
      <c r="Y190">
        <v>0</v>
      </c>
      <c r="Z190">
        <v>48</v>
      </c>
      <c r="AA190">
        <v>0</v>
      </c>
      <c r="AB190">
        <v>1</v>
      </c>
      <c r="AC190">
        <v>-1</v>
      </c>
      <c r="AD190">
        <v>2</v>
      </c>
      <c r="AE190">
        <v>0</v>
      </c>
      <c r="AF190">
        <v>-1</v>
      </c>
      <c r="AG190">
        <v>0</v>
      </c>
      <c r="AH190">
        <v>0.22600000000000001</v>
      </c>
      <c r="AI190">
        <v>3.0009999999999999</v>
      </c>
      <c r="AJ190">
        <v>380.18099999999998</v>
      </c>
      <c r="AK190">
        <v>389.19799999999998</v>
      </c>
    </row>
    <row r="191" spans="1:37" x14ac:dyDescent="0.35">
      <c r="A191">
        <v>202</v>
      </c>
      <c r="B191">
        <v>202</v>
      </c>
      <c r="C191" t="s">
        <v>38</v>
      </c>
      <c r="D191">
        <v>2</v>
      </c>
      <c r="E191" t="s">
        <v>548</v>
      </c>
      <c r="F191">
        <v>2</v>
      </c>
      <c r="G191">
        <v>5</v>
      </c>
      <c r="H191">
        <v>1</v>
      </c>
      <c r="I191">
        <v>1</v>
      </c>
      <c r="J191">
        <v>0</v>
      </c>
      <c r="K191">
        <v>1</v>
      </c>
      <c r="L191" t="s">
        <v>48</v>
      </c>
      <c r="M191" t="s">
        <v>48</v>
      </c>
      <c r="N191">
        <v>11</v>
      </c>
      <c r="O191" t="s">
        <v>416</v>
      </c>
      <c r="P191" t="s">
        <v>48</v>
      </c>
      <c r="Q191" t="s">
        <v>48</v>
      </c>
      <c r="R191" t="s">
        <v>48</v>
      </c>
      <c r="S191" t="s">
        <v>48</v>
      </c>
      <c r="T191" t="s">
        <v>48</v>
      </c>
      <c r="U191" t="s">
        <v>48</v>
      </c>
      <c r="V191">
        <v>0</v>
      </c>
      <c r="W191" t="s">
        <v>48</v>
      </c>
      <c r="X191" t="s">
        <v>48</v>
      </c>
      <c r="Y191">
        <v>0</v>
      </c>
      <c r="Z191">
        <v>48</v>
      </c>
      <c r="AA191">
        <v>0</v>
      </c>
      <c r="AB191">
        <v>-1</v>
      </c>
      <c r="AC191">
        <v>1</v>
      </c>
      <c r="AD191">
        <v>2</v>
      </c>
      <c r="AE191">
        <v>1</v>
      </c>
      <c r="AF191">
        <v>2.3290000000000002</v>
      </c>
      <c r="AG191">
        <v>0</v>
      </c>
      <c r="AH191">
        <v>0.58299999999999996</v>
      </c>
      <c r="AI191">
        <v>3.367</v>
      </c>
      <c r="AJ191">
        <v>3.367</v>
      </c>
      <c r="AK191">
        <v>12.273</v>
      </c>
    </row>
    <row r="192" spans="1:37" x14ac:dyDescent="0.35">
      <c r="A192">
        <v>202</v>
      </c>
      <c r="B192">
        <v>202</v>
      </c>
      <c r="C192" t="s">
        <v>38</v>
      </c>
      <c r="D192">
        <v>2</v>
      </c>
      <c r="E192" t="s">
        <v>548</v>
      </c>
      <c r="F192">
        <v>2</v>
      </c>
      <c r="G192">
        <v>5</v>
      </c>
      <c r="H192">
        <v>1</v>
      </c>
      <c r="I192">
        <v>2</v>
      </c>
      <c r="J192">
        <v>0</v>
      </c>
      <c r="K192">
        <v>1</v>
      </c>
      <c r="L192" t="s">
        <v>48</v>
      </c>
      <c r="M192" t="s">
        <v>455</v>
      </c>
      <c r="N192">
        <v>10</v>
      </c>
      <c r="O192" t="s">
        <v>413</v>
      </c>
      <c r="P192" t="s">
        <v>48</v>
      </c>
      <c r="Q192" t="s">
        <v>48</v>
      </c>
      <c r="R192" t="s">
        <v>48</v>
      </c>
      <c r="S192" t="s">
        <v>48</v>
      </c>
      <c r="T192" t="s">
        <v>48</v>
      </c>
      <c r="U192" t="s">
        <v>412</v>
      </c>
      <c r="V192">
        <v>0</v>
      </c>
      <c r="W192" t="s">
        <v>48</v>
      </c>
      <c r="X192" t="s">
        <v>48</v>
      </c>
      <c r="Y192">
        <v>0</v>
      </c>
      <c r="Z192">
        <v>48</v>
      </c>
      <c r="AA192">
        <v>0</v>
      </c>
      <c r="AB192">
        <v>1</v>
      </c>
      <c r="AC192">
        <v>-1</v>
      </c>
      <c r="AD192">
        <v>2</v>
      </c>
      <c r="AE192">
        <v>0</v>
      </c>
      <c r="AF192">
        <v>-1</v>
      </c>
      <c r="AG192">
        <v>0</v>
      </c>
      <c r="AH192">
        <v>0.39</v>
      </c>
      <c r="AI192">
        <v>3.1680000000000001</v>
      </c>
      <c r="AJ192">
        <v>6.5350000000000001</v>
      </c>
      <c r="AK192">
        <v>15.441000000000001</v>
      </c>
    </row>
    <row r="193" spans="1:37" x14ac:dyDescent="0.35">
      <c r="A193">
        <v>202</v>
      </c>
      <c r="B193">
        <v>202</v>
      </c>
      <c r="C193" t="s">
        <v>38</v>
      </c>
      <c r="D193">
        <v>2</v>
      </c>
      <c r="E193" t="s">
        <v>548</v>
      </c>
      <c r="F193">
        <v>2</v>
      </c>
      <c r="G193">
        <v>5</v>
      </c>
      <c r="H193">
        <v>1</v>
      </c>
      <c r="I193">
        <v>3</v>
      </c>
      <c r="J193">
        <v>15</v>
      </c>
      <c r="K193">
        <v>1</v>
      </c>
      <c r="L193" t="s">
        <v>156</v>
      </c>
      <c r="M193" t="s">
        <v>534</v>
      </c>
      <c r="N193">
        <v>6</v>
      </c>
      <c r="O193" t="s">
        <v>417</v>
      </c>
      <c r="P193" t="s">
        <v>157</v>
      </c>
      <c r="Q193" t="s">
        <v>158</v>
      </c>
      <c r="R193" t="s">
        <v>132</v>
      </c>
      <c r="S193" t="s">
        <v>81</v>
      </c>
      <c r="T193" t="s">
        <v>159</v>
      </c>
      <c r="U193" t="s">
        <v>171</v>
      </c>
      <c r="V193">
        <v>1</v>
      </c>
      <c r="W193" t="s">
        <v>158</v>
      </c>
      <c r="X193" t="s">
        <v>63</v>
      </c>
      <c r="Y193">
        <v>0</v>
      </c>
      <c r="Z193">
        <v>48</v>
      </c>
      <c r="AA193">
        <v>0</v>
      </c>
      <c r="AB193">
        <v>2</v>
      </c>
      <c r="AC193">
        <v>2</v>
      </c>
      <c r="AD193">
        <v>1</v>
      </c>
      <c r="AE193">
        <v>1</v>
      </c>
      <c r="AF193">
        <v>1.431</v>
      </c>
      <c r="AG193">
        <v>0</v>
      </c>
      <c r="AH193">
        <v>0.223</v>
      </c>
      <c r="AI193">
        <v>3.0009999999999999</v>
      </c>
      <c r="AJ193">
        <v>9.5359999999999996</v>
      </c>
      <c r="AK193">
        <v>18.442</v>
      </c>
    </row>
    <row r="194" spans="1:37" x14ac:dyDescent="0.35">
      <c r="A194">
        <v>202</v>
      </c>
      <c r="B194">
        <v>202</v>
      </c>
      <c r="C194" t="s">
        <v>38</v>
      </c>
      <c r="D194">
        <v>2</v>
      </c>
      <c r="E194" t="s">
        <v>548</v>
      </c>
      <c r="F194">
        <v>2</v>
      </c>
      <c r="G194">
        <v>5</v>
      </c>
      <c r="H194">
        <v>1</v>
      </c>
      <c r="I194">
        <v>4</v>
      </c>
      <c r="J194">
        <v>31</v>
      </c>
      <c r="K194">
        <v>1</v>
      </c>
      <c r="L194" t="s">
        <v>248</v>
      </c>
      <c r="M194" t="s">
        <v>531</v>
      </c>
      <c r="N194">
        <v>9</v>
      </c>
      <c r="O194" t="s">
        <v>446</v>
      </c>
      <c r="P194" t="s">
        <v>202</v>
      </c>
      <c r="Q194" t="s">
        <v>212</v>
      </c>
      <c r="R194" t="s">
        <v>202</v>
      </c>
      <c r="S194" t="s">
        <v>46</v>
      </c>
      <c r="T194" t="s">
        <v>249</v>
      </c>
      <c r="U194" t="s">
        <v>213</v>
      </c>
      <c r="V194">
        <v>1</v>
      </c>
      <c r="W194" t="s">
        <v>212</v>
      </c>
      <c r="X194" t="s">
        <v>53</v>
      </c>
      <c r="Y194">
        <v>0</v>
      </c>
      <c r="Z194">
        <v>48</v>
      </c>
      <c r="AA194">
        <v>0</v>
      </c>
      <c r="AB194">
        <v>2</v>
      </c>
      <c r="AC194">
        <v>1</v>
      </c>
      <c r="AD194">
        <v>2</v>
      </c>
      <c r="AE194">
        <v>1</v>
      </c>
      <c r="AF194">
        <v>1.38</v>
      </c>
      <c r="AG194">
        <v>0</v>
      </c>
      <c r="AH194">
        <v>0.221</v>
      </c>
      <c r="AI194">
        <v>3.0009999999999999</v>
      </c>
      <c r="AJ194">
        <v>12.537000000000001</v>
      </c>
      <c r="AK194">
        <v>21.443000000000001</v>
      </c>
    </row>
    <row r="195" spans="1:37" x14ac:dyDescent="0.35">
      <c r="A195">
        <v>202</v>
      </c>
      <c r="B195">
        <v>202</v>
      </c>
      <c r="C195" t="s">
        <v>38</v>
      </c>
      <c r="D195">
        <v>2</v>
      </c>
      <c r="E195" t="s">
        <v>548</v>
      </c>
      <c r="F195">
        <v>2</v>
      </c>
      <c r="G195">
        <v>5</v>
      </c>
      <c r="H195">
        <v>1</v>
      </c>
      <c r="I195">
        <v>5</v>
      </c>
      <c r="J195">
        <v>0</v>
      </c>
      <c r="K195">
        <v>1</v>
      </c>
      <c r="L195" t="s">
        <v>48</v>
      </c>
      <c r="M195" t="s">
        <v>428</v>
      </c>
      <c r="N195">
        <v>10</v>
      </c>
      <c r="O195" t="s">
        <v>413</v>
      </c>
      <c r="P195" t="s">
        <v>48</v>
      </c>
      <c r="Q195" t="s">
        <v>48</v>
      </c>
      <c r="R195" t="s">
        <v>48</v>
      </c>
      <c r="S195" t="s">
        <v>48</v>
      </c>
      <c r="T195" t="s">
        <v>48</v>
      </c>
      <c r="U195" t="s">
        <v>412</v>
      </c>
      <c r="V195">
        <v>0</v>
      </c>
      <c r="W195" t="s">
        <v>48</v>
      </c>
      <c r="X195" t="s">
        <v>48</v>
      </c>
      <c r="Y195">
        <v>0</v>
      </c>
      <c r="Z195">
        <v>48</v>
      </c>
      <c r="AA195">
        <v>0</v>
      </c>
      <c r="AB195">
        <v>1</v>
      </c>
      <c r="AC195">
        <v>-1</v>
      </c>
      <c r="AD195">
        <v>2</v>
      </c>
      <c r="AE195">
        <v>0</v>
      </c>
      <c r="AF195">
        <v>-1</v>
      </c>
      <c r="AG195">
        <v>0</v>
      </c>
      <c r="AH195">
        <v>0.221</v>
      </c>
      <c r="AI195">
        <v>3.0009999999999999</v>
      </c>
      <c r="AJ195">
        <v>15.538</v>
      </c>
      <c r="AK195">
        <v>24.443999999999999</v>
      </c>
    </row>
    <row r="196" spans="1:37" x14ac:dyDescent="0.35">
      <c r="A196">
        <v>202</v>
      </c>
      <c r="B196">
        <v>202</v>
      </c>
      <c r="C196" t="s">
        <v>38</v>
      </c>
      <c r="D196">
        <v>2</v>
      </c>
      <c r="E196" t="s">
        <v>548</v>
      </c>
      <c r="F196">
        <v>2</v>
      </c>
      <c r="G196">
        <v>5</v>
      </c>
      <c r="H196">
        <v>1</v>
      </c>
      <c r="I196">
        <v>6</v>
      </c>
      <c r="J196">
        <v>38</v>
      </c>
      <c r="K196">
        <v>2</v>
      </c>
      <c r="L196" t="s">
        <v>65</v>
      </c>
      <c r="M196" t="s">
        <v>482</v>
      </c>
      <c r="N196">
        <v>3</v>
      </c>
      <c r="O196" t="s">
        <v>450</v>
      </c>
      <c r="P196" t="s">
        <v>66</v>
      </c>
      <c r="Q196" t="s">
        <v>67</v>
      </c>
      <c r="R196" t="s">
        <v>62</v>
      </c>
      <c r="S196" t="s">
        <v>63</v>
      </c>
      <c r="T196" t="s">
        <v>68</v>
      </c>
      <c r="U196" t="s">
        <v>64</v>
      </c>
      <c r="V196">
        <v>2</v>
      </c>
      <c r="W196" t="s">
        <v>61</v>
      </c>
      <c r="X196" t="s">
        <v>63</v>
      </c>
      <c r="Y196">
        <v>0</v>
      </c>
      <c r="Z196">
        <v>48</v>
      </c>
      <c r="AA196">
        <v>0</v>
      </c>
      <c r="AB196">
        <v>2</v>
      </c>
      <c r="AC196">
        <v>2</v>
      </c>
      <c r="AD196">
        <v>1</v>
      </c>
      <c r="AE196">
        <v>1</v>
      </c>
      <c r="AF196">
        <v>0.97899999999999998</v>
      </c>
      <c r="AG196">
        <v>0</v>
      </c>
      <c r="AH196">
        <v>0.23</v>
      </c>
      <c r="AI196">
        <v>3.0009999999999999</v>
      </c>
      <c r="AJ196">
        <v>18.539000000000001</v>
      </c>
      <c r="AK196">
        <v>27.445</v>
      </c>
    </row>
    <row r="197" spans="1:37" x14ac:dyDescent="0.35">
      <c r="A197">
        <v>202</v>
      </c>
      <c r="B197">
        <v>202</v>
      </c>
      <c r="C197" t="s">
        <v>38</v>
      </c>
      <c r="D197">
        <v>2</v>
      </c>
      <c r="E197" t="s">
        <v>548</v>
      </c>
      <c r="F197">
        <v>2</v>
      </c>
      <c r="G197">
        <v>5</v>
      </c>
      <c r="H197">
        <v>1</v>
      </c>
      <c r="I197">
        <v>7</v>
      </c>
      <c r="J197">
        <v>58</v>
      </c>
      <c r="K197">
        <v>2</v>
      </c>
      <c r="L197" t="s">
        <v>190</v>
      </c>
      <c r="M197" t="s">
        <v>487</v>
      </c>
      <c r="N197">
        <v>6</v>
      </c>
      <c r="O197" t="s">
        <v>417</v>
      </c>
      <c r="P197" t="s">
        <v>181</v>
      </c>
      <c r="Q197" t="s">
        <v>182</v>
      </c>
      <c r="R197" t="s">
        <v>150</v>
      </c>
      <c r="S197" t="s">
        <v>53</v>
      </c>
      <c r="T197" t="s">
        <v>191</v>
      </c>
      <c r="U197" t="s">
        <v>183</v>
      </c>
      <c r="V197">
        <v>1</v>
      </c>
      <c r="W197" t="s">
        <v>182</v>
      </c>
      <c r="X197" t="s">
        <v>63</v>
      </c>
      <c r="Y197">
        <v>0</v>
      </c>
      <c r="Z197">
        <v>48</v>
      </c>
      <c r="AA197">
        <v>0</v>
      </c>
      <c r="AB197">
        <v>2</v>
      </c>
      <c r="AC197">
        <v>1</v>
      </c>
      <c r="AD197">
        <v>2</v>
      </c>
      <c r="AE197">
        <v>1</v>
      </c>
      <c r="AF197">
        <v>1.4530000000000001</v>
      </c>
      <c r="AG197">
        <v>0</v>
      </c>
      <c r="AH197">
        <v>0.22800000000000001</v>
      </c>
      <c r="AI197">
        <v>3.0009999999999999</v>
      </c>
      <c r="AJ197">
        <v>21.54</v>
      </c>
      <c r="AK197">
        <v>30.446000000000002</v>
      </c>
    </row>
    <row r="198" spans="1:37" x14ac:dyDescent="0.35">
      <c r="A198">
        <v>202</v>
      </c>
      <c r="B198">
        <v>202</v>
      </c>
      <c r="C198" t="s">
        <v>38</v>
      </c>
      <c r="D198">
        <v>2</v>
      </c>
      <c r="E198" t="s">
        <v>548</v>
      </c>
      <c r="F198">
        <v>2</v>
      </c>
      <c r="G198">
        <v>5</v>
      </c>
      <c r="H198">
        <v>1</v>
      </c>
      <c r="I198">
        <v>8</v>
      </c>
      <c r="J198">
        <v>8</v>
      </c>
      <c r="K198">
        <v>1</v>
      </c>
      <c r="L198" t="s">
        <v>117</v>
      </c>
      <c r="M198" t="s">
        <v>521</v>
      </c>
      <c r="N198">
        <v>1</v>
      </c>
      <c r="O198" t="s">
        <v>420</v>
      </c>
      <c r="P198" t="s">
        <v>43</v>
      </c>
      <c r="Q198" t="s">
        <v>44</v>
      </c>
      <c r="R198" t="s">
        <v>52</v>
      </c>
      <c r="S198" t="s">
        <v>53</v>
      </c>
      <c r="T198" t="s">
        <v>118</v>
      </c>
      <c r="U198" t="s">
        <v>118</v>
      </c>
      <c r="V198">
        <v>3</v>
      </c>
      <c r="W198" t="s">
        <v>44</v>
      </c>
      <c r="X198" t="s">
        <v>53</v>
      </c>
      <c r="Y198">
        <v>0</v>
      </c>
      <c r="Z198">
        <v>48</v>
      </c>
      <c r="AA198">
        <v>0</v>
      </c>
      <c r="AB198">
        <v>1</v>
      </c>
      <c r="AC198">
        <v>1</v>
      </c>
      <c r="AD198">
        <v>1</v>
      </c>
      <c r="AE198">
        <v>1</v>
      </c>
      <c r="AF198">
        <v>1.0589999999999999</v>
      </c>
      <c r="AG198">
        <v>0</v>
      </c>
      <c r="AH198">
        <v>0.22800000000000001</v>
      </c>
      <c r="AI198">
        <v>3.0009999999999999</v>
      </c>
      <c r="AJ198">
        <v>24.541</v>
      </c>
      <c r="AK198">
        <v>33.445999999999998</v>
      </c>
    </row>
    <row r="199" spans="1:37" x14ac:dyDescent="0.35">
      <c r="A199">
        <v>202</v>
      </c>
      <c r="B199">
        <v>202</v>
      </c>
      <c r="C199" t="s">
        <v>38</v>
      </c>
      <c r="D199">
        <v>2</v>
      </c>
      <c r="E199" t="s">
        <v>548</v>
      </c>
      <c r="F199">
        <v>2</v>
      </c>
      <c r="G199">
        <v>5</v>
      </c>
      <c r="H199">
        <v>1</v>
      </c>
      <c r="I199">
        <v>9</v>
      </c>
      <c r="J199">
        <v>47</v>
      </c>
      <c r="K199">
        <v>2</v>
      </c>
      <c r="L199" t="s">
        <v>87</v>
      </c>
      <c r="M199" t="s">
        <v>515</v>
      </c>
      <c r="N199">
        <v>3</v>
      </c>
      <c r="O199" t="s">
        <v>450</v>
      </c>
      <c r="P199" t="s">
        <v>50</v>
      </c>
      <c r="Q199" t="s">
        <v>51</v>
      </c>
      <c r="R199" t="s">
        <v>45</v>
      </c>
      <c r="S199" t="s">
        <v>46</v>
      </c>
      <c r="T199" t="s">
        <v>88</v>
      </c>
      <c r="U199" t="s">
        <v>54</v>
      </c>
      <c r="V199">
        <v>1</v>
      </c>
      <c r="W199" t="s">
        <v>51</v>
      </c>
      <c r="X199" t="s">
        <v>53</v>
      </c>
      <c r="Y199">
        <v>0</v>
      </c>
      <c r="Z199">
        <v>48</v>
      </c>
      <c r="AA199">
        <v>0</v>
      </c>
      <c r="AB199">
        <v>2</v>
      </c>
      <c r="AC199">
        <v>2</v>
      </c>
      <c r="AD199">
        <v>1</v>
      </c>
      <c r="AE199">
        <v>1</v>
      </c>
      <c r="AF199">
        <v>0.96199999999999997</v>
      </c>
      <c r="AG199">
        <v>0</v>
      </c>
      <c r="AH199">
        <v>0.22600000000000001</v>
      </c>
      <c r="AI199">
        <v>3.0009999999999999</v>
      </c>
      <c r="AJ199">
        <v>27.542000000000002</v>
      </c>
      <c r="AK199">
        <v>36.447000000000003</v>
      </c>
    </row>
    <row r="200" spans="1:37" x14ac:dyDescent="0.35">
      <c r="A200">
        <v>202</v>
      </c>
      <c r="B200">
        <v>202</v>
      </c>
      <c r="C200" t="s">
        <v>38</v>
      </c>
      <c r="D200">
        <v>2</v>
      </c>
      <c r="E200" t="s">
        <v>548</v>
      </c>
      <c r="F200">
        <v>2</v>
      </c>
      <c r="G200">
        <v>5</v>
      </c>
      <c r="H200">
        <v>1</v>
      </c>
      <c r="I200">
        <v>10</v>
      </c>
      <c r="J200">
        <v>0</v>
      </c>
      <c r="K200">
        <v>1</v>
      </c>
      <c r="L200" t="s">
        <v>48</v>
      </c>
      <c r="M200" t="s">
        <v>48</v>
      </c>
      <c r="N200">
        <v>11</v>
      </c>
      <c r="O200" t="s">
        <v>416</v>
      </c>
      <c r="P200" t="s">
        <v>48</v>
      </c>
      <c r="Q200" t="s">
        <v>48</v>
      </c>
      <c r="R200" t="s">
        <v>48</v>
      </c>
      <c r="S200" t="s">
        <v>48</v>
      </c>
      <c r="T200" t="s">
        <v>48</v>
      </c>
      <c r="U200" t="s">
        <v>48</v>
      </c>
      <c r="V200">
        <v>0</v>
      </c>
      <c r="W200" t="s">
        <v>48</v>
      </c>
      <c r="X200" t="s">
        <v>48</v>
      </c>
      <c r="Y200">
        <v>0</v>
      </c>
      <c r="Z200">
        <v>48</v>
      </c>
      <c r="AA200">
        <v>0</v>
      </c>
      <c r="AB200">
        <v>-1</v>
      </c>
      <c r="AC200">
        <v>1</v>
      </c>
      <c r="AD200">
        <v>2</v>
      </c>
      <c r="AE200">
        <v>1</v>
      </c>
      <c r="AF200">
        <v>1.357</v>
      </c>
      <c r="AG200">
        <v>0</v>
      </c>
      <c r="AH200">
        <v>0.217</v>
      </c>
      <c r="AI200">
        <v>3.0009999999999999</v>
      </c>
      <c r="AJ200">
        <v>30.542999999999999</v>
      </c>
      <c r="AK200">
        <v>39.448</v>
      </c>
    </row>
    <row r="201" spans="1:37" x14ac:dyDescent="0.35">
      <c r="A201">
        <v>202</v>
      </c>
      <c r="B201">
        <v>202</v>
      </c>
      <c r="C201" t="s">
        <v>38</v>
      </c>
      <c r="D201">
        <v>2</v>
      </c>
      <c r="E201" t="s">
        <v>548</v>
      </c>
      <c r="F201">
        <v>2</v>
      </c>
      <c r="G201">
        <v>5</v>
      </c>
      <c r="H201">
        <v>1</v>
      </c>
      <c r="I201">
        <v>11</v>
      </c>
      <c r="J201">
        <v>9</v>
      </c>
      <c r="K201">
        <v>1</v>
      </c>
      <c r="L201" t="s">
        <v>55</v>
      </c>
      <c r="M201" t="s">
        <v>511</v>
      </c>
      <c r="N201">
        <v>3</v>
      </c>
      <c r="O201" t="s">
        <v>450</v>
      </c>
      <c r="P201" t="s">
        <v>56</v>
      </c>
      <c r="Q201" t="s">
        <v>57</v>
      </c>
      <c r="R201" t="s">
        <v>45</v>
      </c>
      <c r="S201" t="s">
        <v>46</v>
      </c>
      <c r="T201" t="s">
        <v>58</v>
      </c>
      <c r="U201" t="s">
        <v>108</v>
      </c>
      <c r="V201">
        <v>1</v>
      </c>
      <c r="W201" t="s">
        <v>57</v>
      </c>
      <c r="X201" t="s">
        <v>63</v>
      </c>
      <c r="Y201">
        <v>0</v>
      </c>
      <c r="Z201">
        <v>48</v>
      </c>
      <c r="AA201">
        <v>0</v>
      </c>
      <c r="AB201">
        <v>2</v>
      </c>
      <c r="AC201">
        <v>-1</v>
      </c>
      <c r="AD201">
        <v>2</v>
      </c>
      <c r="AE201">
        <v>0</v>
      </c>
      <c r="AF201">
        <v>-1</v>
      </c>
      <c r="AG201">
        <v>0</v>
      </c>
      <c r="AH201">
        <v>0.22500000000000001</v>
      </c>
      <c r="AI201">
        <v>3.0009999999999999</v>
      </c>
      <c r="AJ201">
        <v>33.542999999999999</v>
      </c>
      <c r="AK201">
        <v>42.448999999999998</v>
      </c>
    </row>
    <row r="202" spans="1:37" x14ac:dyDescent="0.35">
      <c r="A202">
        <v>202</v>
      </c>
      <c r="B202">
        <v>202</v>
      </c>
      <c r="C202" t="s">
        <v>38</v>
      </c>
      <c r="D202">
        <v>2</v>
      </c>
      <c r="E202" t="s">
        <v>548</v>
      </c>
      <c r="F202">
        <v>2</v>
      </c>
      <c r="G202">
        <v>5</v>
      </c>
      <c r="H202">
        <v>1</v>
      </c>
      <c r="I202">
        <v>12</v>
      </c>
      <c r="J202">
        <v>12</v>
      </c>
      <c r="K202">
        <v>1</v>
      </c>
      <c r="L202" t="s">
        <v>95</v>
      </c>
      <c r="M202" t="s">
        <v>528</v>
      </c>
      <c r="N202">
        <v>3</v>
      </c>
      <c r="O202" t="s">
        <v>450</v>
      </c>
      <c r="P202" t="s">
        <v>78</v>
      </c>
      <c r="Q202" t="s">
        <v>79</v>
      </c>
      <c r="R202" t="s">
        <v>52</v>
      </c>
      <c r="S202" t="s">
        <v>53</v>
      </c>
      <c r="T202" t="s">
        <v>96</v>
      </c>
      <c r="U202" t="s">
        <v>118</v>
      </c>
      <c r="V202">
        <v>2</v>
      </c>
      <c r="W202" t="s">
        <v>44</v>
      </c>
      <c r="X202" t="s">
        <v>53</v>
      </c>
      <c r="Y202">
        <v>0</v>
      </c>
      <c r="Z202">
        <v>48</v>
      </c>
      <c r="AA202">
        <v>0</v>
      </c>
      <c r="AB202">
        <v>2</v>
      </c>
      <c r="AC202">
        <v>1</v>
      </c>
      <c r="AD202">
        <v>2</v>
      </c>
      <c r="AE202">
        <v>1</v>
      </c>
      <c r="AF202">
        <v>0.999</v>
      </c>
      <c r="AG202">
        <v>0</v>
      </c>
      <c r="AH202">
        <v>0.223</v>
      </c>
      <c r="AI202">
        <v>3.0009999999999999</v>
      </c>
      <c r="AJ202">
        <v>36.543999999999997</v>
      </c>
      <c r="AK202">
        <v>45.45</v>
      </c>
    </row>
    <row r="203" spans="1:37" x14ac:dyDescent="0.35">
      <c r="A203">
        <v>202</v>
      </c>
      <c r="B203">
        <v>202</v>
      </c>
      <c r="C203" t="s">
        <v>38</v>
      </c>
      <c r="D203">
        <v>2</v>
      </c>
      <c r="E203" t="s">
        <v>548</v>
      </c>
      <c r="F203">
        <v>2</v>
      </c>
      <c r="G203">
        <v>5</v>
      </c>
      <c r="H203">
        <v>1</v>
      </c>
      <c r="I203">
        <v>13</v>
      </c>
      <c r="J203">
        <v>56</v>
      </c>
      <c r="K203">
        <v>2</v>
      </c>
      <c r="L203" t="s">
        <v>160</v>
      </c>
      <c r="M203" t="s">
        <v>500</v>
      </c>
      <c r="N203">
        <v>6</v>
      </c>
      <c r="O203" t="s">
        <v>417</v>
      </c>
      <c r="P203" t="s">
        <v>139</v>
      </c>
      <c r="Q203" t="s">
        <v>140</v>
      </c>
      <c r="R203" t="s">
        <v>147</v>
      </c>
      <c r="S203" t="s">
        <v>63</v>
      </c>
      <c r="T203" t="s">
        <v>161</v>
      </c>
      <c r="U203" t="s">
        <v>193</v>
      </c>
      <c r="V203">
        <v>2</v>
      </c>
      <c r="W203" t="s">
        <v>131</v>
      </c>
      <c r="X203" t="s">
        <v>63</v>
      </c>
      <c r="Y203">
        <v>0</v>
      </c>
      <c r="Z203">
        <v>48</v>
      </c>
      <c r="AA203">
        <v>0</v>
      </c>
      <c r="AB203">
        <v>2</v>
      </c>
      <c r="AC203">
        <v>1</v>
      </c>
      <c r="AD203">
        <v>2</v>
      </c>
      <c r="AE203">
        <v>3</v>
      </c>
      <c r="AF203">
        <v>1.583</v>
      </c>
      <c r="AG203">
        <v>0</v>
      </c>
      <c r="AH203">
        <v>0.224</v>
      </c>
      <c r="AI203">
        <v>3.0009999999999999</v>
      </c>
      <c r="AJ203">
        <v>39.545000000000002</v>
      </c>
      <c r="AK203">
        <v>48.451000000000001</v>
      </c>
    </row>
    <row r="204" spans="1:37" x14ac:dyDescent="0.35">
      <c r="A204">
        <v>202</v>
      </c>
      <c r="B204">
        <v>202</v>
      </c>
      <c r="C204" t="s">
        <v>38</v>
      </c>
      <c r="D204">
        <v>2</v>
      </c>
      <c r="E204" t="s">
        <v>548</v>
      </c>
      <c r="F204">
        <v>2</v>
      </c>
      <c r="G204">
        <v>5</v>
      </c>
      <c r="H204">
        <v>1</v>
      </c>
      <c r="I204">
        <v>14</v>
      </c>
      <c r="J204">
        <v>62</v>
      </c>
      <c r="K204">
        <v>2</v>
      </c>
      <c r="L204" t="s">
        <v>239</v>
      </c>
      <c r="M204" t="s">
        <v>520</v>
      </c>
      <c r="N204">
        <v>9</v>
      </c>
      <c r="O204" t="s">
        <v>446</v>
      </c>
      <c r="P204" t="s">
        <v>202</v>
      </c>
      <c r="Q204" t="s">
        <v>240</v>
      </c>
      <c r="R204" t="s">
        <v>202</v>
      </c>
      <c r="S204" t="s">
        <v>63</v>
      </c>
      <c r="T204" t="s">
        <v>241</v>
      </c>
      <c r="U204" t="s">
        <v>245</v>
      </c>
      <c r="V204">
        <v>1</v>
      </c>
      <c r="W204" t="s">
        <v>240</v>
      </c>
      <c r="X204" t="s">
        <v>81</v>
      </c>
      <c r="Y204">
        <v>0</v>
      </c>
      <c r="Z204">
        <v>48</v>
      </c>
      <c r="AA204">
        <v>0</v>
      </c>
      <c r="AB204">
        <v>2</v>
      </c>
      <c r="AC204">
        <v>2</v>
      </c>
      <c r="AD204">
        <v>1</v>
      </c>
      <c r="AE204">
        <v>1</v>
      </c>
      <c r="AF204">
        <v>1.2689999999999999</v>
      </c>
      <c r="AG204">
        <v>0</v>
      </c>
      <c r="AH204">
        <v>0.222</v>
      </c>
      <c r="AI204">
        <v>3.0009999999999999</v>
      </c>
      <c r="AJ204">
        <v>42.545999999999999</v>
      </c>
      <c r="AK204">
        <v>51.451999999999998</v>
      </c>
    </row>
    <row r="205" spans="1:37" x14ac:dyDescent="0.35">
      <c r="A205">
        <v>202</v>
      </c>
      <c r="B205">
        <v>202</v>
      </c>
      <c r="C205" t="s">
        <v>38</v>
      </c>
      <c r="D205">
        <v>2</v>
      </c>
      <c r="E205" t="s">
        <v>548</v>
      </c>
      <c r="F205">
        <v>2</v>
      </c>
      <c r="G205">
        <v>5</v>
      </c>
      <c r="H205">
        <v>1</v>
      </c>
      <c r="I205">
        <v>15</v>
      </c>
      <c r="J205">
        <v>42</v>
      </c>
      <c r="K205">
        <v>2</v>
      </c>
      <c r="L205" t="s">
        <v>113</v>
      </c>
      <c r="M205" t="s">
        <v>486</v>
      </c>
      <c r="N205">
        <v>3</v>
      </c>
      <c r="O205" t="s">
        <v>450</v>
      </c>
      <c r="P205" t="s">
        <v>102</v>
      </c>
      <c r="Q205" t="s">
        <v>103</v>
      </c>
      <c r="R205" t="s">
        <v>80</v>
      </c>
      <c r="S205" t="s">
        <v>81</v>
      </c>
      <c r="T205" t="s">
        <v>114</v>
      </c>
      <c r="U205" t="s">
        <v>82</v>
      </c>
      <c r="V205">
        <v>2</v>
      </c>
      <c r="W205" t="s">
        <v>79</v>
      </c>
      <c r="X205" t="s">
        <v>81</v>
      </c>
      <c r="Y205">
        <v>0</v>
      </c>
      <c r="Z205">
        <v>48</v>
      </c>
      <c r="AA205">
        <v>0</v>
      </c>
      <c r="AB205">
        <v>2</v>
      </c>
      <c r="AC205">
        <v>2</v>
      </c>
      <c r="AD205">
        <v>1</v>
      </c>
      <c r="AE205">
        <v>1</v>
      </c>
      <c r="AF205">
        <v>0.78</v>
      </c>
      <c r="AG205">
        <v>0</v>
      </c>
      <c r="AH205">
        <v>0.222</v>
      </c>
      <c r="AI205">
        <v>3.0009999999999999</v>
      </c>
      <c r="AJ205">
        <v>45.546999999999997</v>
      </c>
      <c r="AK205">
        <v>54.453000000000003</v>
      </c>
    </row>
    <row r="206" spans="1:37" x14ac:dyDescent="0.35">
      <c r="A206">
        <v>202</v>
      </c>
      <c r="B206">
        <v>202</v>
      </c>
      <c r="C206" t="s">
        <v>38</v>
      </c>
      <c r="D206">
        <v>2</v>
      </c>
      <c r="E206" t="s">
        <v>548</v>
      </c>
      <c r="F206">
        <v>2</v>
      </c>
      <c r="G206">
        <v>5</v>
      </c>
      <c r="H206">
        <v>1</v>
      </c>
      <c r="I206">
        <v>16</v>
      </c>
      <c r="J206">
        <v>0</v>
      </c>
      <c r="K206">
        <v>1</v>
      </c>
      <c r="L206" t="s">
        <v>48</v>
      </c>
      <c r="M206" t="s">
        <v>449</v>
      </c>
      <c r="N206">
        <v>10</v>
      </c>
      <c r="O206" t="s">
        <v>413</v>
      </c>
      <c r="P206" t="s">
        <v>48</v>
      </c>
      <c r="Q206" t="s">
        <v>48</v>
      </c>
      <c r="R206" t="s">
        <v>48</v>
      </c>
      <c r="S206" t="s">
        <v>48</v>
      </c>
      <c r="T206" t="s">
        <v>48</v>
      </c>
      <c r="U206" t="s">
        <v>412</v>
      </c>
      <c r="V206">
        <v>0</v>
      </c>
      <c r="W206" t="s">
        <v>48</v>
      </c>
      <c r="X206" t="s">
        <v>48</v>
      </c>
      <c r="Y206">
        <v>0</v>
      </c>
      <c r="Z206">
        <v>48</v>
      </c>
      <c r="AA206">
        <v>0</v>
      </c>
      <c r="AB206">
        <v>1</v>
      </c>
      <c r="AC206">
        <v>-1</v>
      </c>
      <c r="AD206">
        <v>2</v>
      </c>
      <c r="AE206">
        <v>0</v>
      </c>
      <c r="AF206">
        <v>-1</v>
      </c>
      <c r="AG206">
        <v>0</v>
      </c>
      <c r="AH206">
        <v>0.221</v>
      </c>
      <c r="AI206">
        <v>3.0009999999999999</v>
      </c>
      <c r="AJ206">
        <v>48.548000000000002</v>
      </c>
      <c r="AK206">
        <v>57.454000000000001</v>
      </c>
    </row>
    <row r="207" spans="1:37" x14ac:dyDescent="0.35">
      <c r="A207">
        <v>202</v>
      </c>
      <c r="B207">
        <v>202</v>
      </c>
      <c r="C207" t="s">
        <v>38</v>
      </c>
      <c r="D207">
        <v>2</v>
      </c>
      <c r="E207" t="s">
        <v>548</v>
      </c>
      <c r="F207">
        <v>2</v>
      </c>
      <c r="G207">
        <v>5</v>
      </c>
      <c r="H207">
        <v>1</v>
      </c>
      <c r="I207">
        <v>17</v>
      </c>
      <c r="J207">
        <v>0</v>
      </c>
      <c r="K207">
        <v>1</v>
      </c>
      <c r="L207" t="s">
        <v>48</v>
      </c>
      <c r="M207" t="s">
        <v>48</v>
      </c>
      <c r="N207">
        <v>11</v>
      </c>
      <c r="O207" t="s">
        <v>416</v>
      </c>
      <c r="P207" t="s">
        <v>48</v>
      </c>
      <c r="Q207" t="s">
        <v>48</v>
      </c>
      <c r="R207" t="s">
        <v>48</v>
      </c>
      <c r="S207" t="s">
        <v>48</v>
      </c>
      <c r="T207" t="s">
        <v>48</v>
      </c>
      <c r="U207" t="s">
        <v>48</v>
      </c>
      <c r="V207">
        <v>0</v>
      </c>
      <c r="W207" t="s">
        <v>48</v>
      </c>
      <c r="X207" t="s">
        <v>48</v>
      </c>
      <c r="Y207">
        <v>0</v>
      </c>
      <c r="Z207">
        <v>48</v>
      </c>
      <c r="AA207">
        <v>0</v>
      </c>
      <c r="AB207">
        <v>-1</v>
      </c>
      <c r="AC207">
        <v>1</v>
      </c>
      <c r="AD207">
        <v>2</v>
      </c>
      <c r="AE207">
        <v>1</v>
      </c>
      <c r="AF207">
        <v>0.99199999999999999</v>
      </c>
      <c r="AG207">
        <v>0</v>
      </c>
      <c r="AH207">
        <v>0.217</v>
      </c>
      <c r="AI207">
        <v>3.0009999999999999</v>
      </c>
      <c r="AJ207">
        <v>51.548999999999999</v>
      </c>
      <c r="AK207">
        <v>60.454999999999998</v>
      </c>
    </row>
    <row r="208" spans="1:37" x14ac:dyDescent="0.35">
      <c r="A208">
        <v>202</v>
      </c>
      <c r="B208">
        <v>202</v>
      </c>
      <c r="C208" t="s">
        <v>38</v>
      </c>
      <c r="D208">
        <v>2</v>
      </c>
      <c r="E208" t="s">
        <v>548</v>
      </c>
      <c r="F208">
        <v>2</v>
      </c>
      <c r="G208">
        <v>5</v>
      </c>
      <c r="H208">
        <v>1</v>
      </c>
      <c r="I208">
        <v>18</v>
      </c>
      <c r="J208">
        <v>0</v>
      </c>
      <c r="K208">
        <v>1</v>
      </c>
      <c r="L208" t="s">
        <v>48</v>
      </c>
      <c r="M208" t="s">
        <v>440</v>
      </c>
      <c r="N208">
        <v>10</v>
      </c>
      <c r="O208" t="s">
        <v>413</v>
      </c>
      <c r="P208" t="s">
        <v>48</v>
      </c>
      <c r="Q208" t="s">
        <v>48</v>
      </c>
      <c r="R208" t="s">
        <v>48</v>
      </c>
      <c r="S208" t="s">
        <v>48</v>
      </c>
      <c r="T208" t="s">
        <v>48</v>
      </c>
      <c r="U208" t="s">
        <v>412</v>
      </c>
      <c r="V208">
        <v>0</v>
      </c>
      <c r="W208" t="s">
        <v>48</v>
      </c>
      <c r="X208" t="s">
        <v>48</v>
      </c>
      <c r="Y208">
        <v>0</v>
      </c>
      <c r="Z208">
        <v>48</v>
      </c>
      <c r="AA208">
        <v>0</v>
      </c>
      <c r="AB208">
        <v>1</v>
      </c>
      <c r="AC208">
        <v>-1</v>
      </c>
      <c r="AD208">
        <v>2</v>
      </c>
      <c r="AE208">
        <v>0</v>
      </c>
      <c r="AF208">
        <v>-1</v>
      </c>
      <c r="AG208">
        <v>0</v>
      </c>
      <c r="AH208">
        <v>0.218</v>
      </c>
      <c r="AI208">
        <v>3.0009999999999999</v>
      </c>
      <c r="AJ208">
        <v>54.55</v>
      </c>
      <c r="AK208">
        <v>63.456000000000003</v>
      </c>
    </row>
    <row r="209" spans="1:37" x14ac:dyDescent="0.35">
      <c r="A209">
        <v>202</v>
      </c>
      <c r="B209">
        <v>202</v>
      </c>
      <c r="C209" t="s">
        <v>38</v>
      </c>
      <c r="D209">
        <v>2</v>
      </c>
      <c r="E209" t="s">
        <v>548</v>
      </c>
      <c r="F209">
        <v>2</v>
      </c>
      <c r="G209">
        <v>5</v>
      </c>
      <c r="H209">
        <v>1</v>
      </c>
      <c r="I209">
        <v>19</v>
      </c>
      <c r="J209">
        <v>49</v>
      </c>
      <c r="K209">
        <v>2</v>
      </c>
      <c r="L209" t="s">
        <v>129</v>
      </c>
      <c r="M209" t="s">
        <v>485</v>
      </c>
      <c r="N209">
        <v>4</v>
      </c>
      <c r="O209" t="s">
        <v>431</v>
      </c>
      <c r="P209" t="s">
        <v>130</v>
      </c>
      <c r="Q209" t="s">
        <v>131</v>
      </c>
      <c r="R209" t="s">
        <v>132</v>
      </c>
      <c r="S209" t="s">
        <v>81</v>
      </c>
      <c r="T209" t="s">
        <v>133</v>
      </c>
      <c r="U209" t="s">
        <v>133</v>
      </c>
      <c r="V209">
        <v>3</v>
      </c>
      <c r="W209" t="s">
        <v>131</v>
      </c>
      <c r="X209" t="s">
        <v>81</v>
      </c>
      <c r="Y209">
        <v>0</v>
      </c>
      <c r="Z209">
        <v>48</v>
      </c>
      <c r="AA209">
        <v>0</v>
      </c>
      <c r="AB209">
        <v>1</v>
      </c>
      <c r="AC209">
        <v>-1</v>
      </c>
      <c r="AD209">
        <v>2</v>
      </c>
      <c r="AE209">
        <v>0</v>
      </c>
      <c r="AF209">
        <v>-1</v>
      </c>
      <c r="AG209">
        <v>0</v>
      </c>
      <c r="AH209">
        <v>0.217</v>
      </c>
      <c r="AI209">
        <v>3.0009999999999999</v>
      </c>
      <c r="AJ209">
        <v>57.551000000000002</v>
      </c>
      <c r="AK209">
        <v>66.456000000000003</v>
      </c>
    </row>
    <row r="210" spans="1:37" x14ac:dyDescent="0.35">
      <c r="A210">
        <v>202</v>
      </c>
      <c r="B210">
        <v>202</v>
      </c>
      <c r="C210" t="s">
        <v>38</v>
      </c>
      <c r="D210">
        <v>2</v>
      </c>
      <c r="E210" t="s">
        <v>548</v>
      </c>
      <c r="F210">
        <v>2</v>
      </c>
      <c r="G210">
        <v>5</v>
      </c>
      <c r="H210">
        <v>1</v>
      </c>
      <c r="I210">
        <v>20</v>
      </c>
      <c r="J210">
        <v>37</v>
      </c>
      <c r="K210">
        <v>2</v>
      </c>
      <c r="L210" t="s">
        <v>119</v>
      </c>
      <c r="M210" t="s">
        <v>526</v>
      </c>
      <c r="N210">
        <v>2</v>
      </c>
      <c r="O210" t="s">
        <v>429</v>
      </c>
      <c r="P210" t="s">
        <v>66</v>
      </c>
      <c r="Q210" t="s">
        <v>67</v>
      </c>
      <c r="R210" t="s">
        <v>80</v>
      </c>
      <c r="S210" t="s">
        <v>81</v>
      </c>
      <c r="T210" t="s">
        <v>120</v>
      </c>
      <c r="U210" t="s">
        <v>120</v>
      </c>
      <c r="V210">
        <v>3</v>
      </c>
      <c r="W210" t="s">
        <v>67</v>
      </c>
      <c r="X210" t="s">
        <v>81</v>
      </c>
      <c r="Y210">
        <v>0</v>
      </c>
      <c r="Z210">
        <v>48</v>
      </c>
      <c r="AA210">
        <v>1</v>
      </c>
      <c r="AB210">
        <v>1</v>
      </c>
      <c r="AC210">
        <v>2</v>
      </c>
      <c r="AD210">
        <v>2</v>
      </c>
      <c r="AE210">
        <v>1</v>
      </c>
      <c r="AF210">
        <v>0.70899999999999996</v>
      </c>
      <c r="AG210">
        <v>0</v>
      </c>
      <c r="AH210">
        <v>0.217</v>
      </c>
      <c r="AI210">
        <v>4.0010000000000003</v>
      </c>
      <c r="AJ210">
        <v>61.552</v>
      </c>
      <c r="AK210">
        <v>70.457999999999998</v>
      </c>
    </row>
    <row r="211" spans="1:37" x14ac:dyDescent="0.35">
      <c r="A211">
        <v>202</v>
      </c>
      <c r="B211">
        <v>202</v>
      </c>
      <c r="C211" t="s">
        <v>38</v>
      </c>
      <c r="D211">
        <v>2</v>
      </c>
      <c r="E211" t="s">
        <v>548</v>
      </c>
      <c r="F211">
        <v>2</v>
      </c>
      <c r="G211">
        <v>5</v>
      </c>
      <c r="H211">
        <v>1</v>
      </c>
      <c r="I211">
        <v>21</v>
      </c>
      <c r="J211">
        <v>59</v>
      </c>
      <c r="K211">
        <v>2</v>
      </c>
      <c r="L211" t="s">
        <v>184</v>
      </c>
      <c r="M211" t="s">
        <v>547</v>
      </c>
      <c r="N211">
        <v>5</v>
      </c>
      <c r="O211" t="s">
        <v>438</v>
      </c>
      <c r="P211" t="s">
        <v>185</v>
      </c>
      <c r="Q211" t="s">
        <v>186</v>
      </c>
      <c r="R211" t="s">
        <v>127</v>
      </c>
      <c r="S211" t="s">
        <v>46</v>
      </c>
      <c r="T211" t="s">
        <v>187</v>
      </c>
      <c r="U211" t="s">
        <v>187</v>
      </c>
      <c r="V211">
        <v>3</v>
      </c>
      <c r="W211" t="s">
        <v>186</v>
      </c>
      <c r="X211" t="s">
        <v>46</v>
      </c>
      <c r="Y211">
        <v>0</v>
      </c>
      <c r="Z211">
        <v>48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1.2889999999999999</v>
      </c>
      <c r="AG211">
        <v>0</v>
      </c>
      <c r="AH211">
        <v>0.22600000000000001</v>
      </c>
      <c r="AI211">
        <v>4.0010000000000003</v>
      </c>
      <c r="AJ211">
        <v>65.552999999999997</v>
      </c>
      <c r="AK211">
        <v>74.459000000000003</v>
      </c>
    </row>
    <row r="212" spans="1:37" x14ac:dyDescent="0.35">
      <c r="A212">
        <v>202</v>
      </c>
      <c r="B212">
        <v>202</v>
      </c>
      <c r="C212" t="s">
        <v>38</v>
      </c>
      <c r="D212">
        <v>2</v>
      </c>
      <c r="E212" t="s">
        <v>548</v>
      </c>
      <c r="F212">
        <v>2</v>
      </c>
      <c r="G212">
        <v>5</v>
      </c>
      <c r="H212">
        <v>1</v>
      </c>
      <c r="I212">
        <v>22</v>
      </c>
      <c r="J212">
        <v>10</v>
      </c>
      <c r="K212">
        <v>1</v>
      </c>
      <c r="L212" t="s">
        <v>107</v>
      </c>
      <c r="M212" t="s">
        <v>503</v>
      </c>
      <c r="N212">
        <v>3</v>
      </c>
      <c r="O212" t="s">
        <v>450</v>
      </c>
      <c r="P212" t="s">
        <v>56</v>
      </c>
      <c r="Q212" t="s">
        <v>57</v>
      </c>
      <c r="R212" t="s">
        <v>62</v>
      </c>
      <c r="S212" t="s">
        <v>63</v>
      </c>
      <c r="T212" t="s">
        <v>108</v>
      </c>
      <c r="U212" t="s">
        <v>58</v>
      </c>
      <c r="V212">
        <v>1</v>
      </c>
      <c r="W212" t="s">
        <v>57</v>
      </c>
      <c r="X212" t="s">
        <v>46</v>
      </c>
      <c r="Y212">
        <v>0</v>
      </c>
      <c r="Z212">
        <v>48</v>
      </c>
      <c r="AA212">
        <v>0</v>
      </c>
      <c r="AB212">
        <v>2</v>
      </c>
      <c r="AC212">
        <v>1</v>
      </c>
      <c r="AD212">
        <v>2</v>
      </c>
      <c r="AE212">
        <v>1</v>
      </c>
      <c r="AF212">
        <v>1.4179999999999999</v>
      </c>
      <c r="AG212">
        <v>0</v>
      </c>
      <c r="AH212">
        <v>0.223</v>
      </c>
      <c r="AI212">
        <v>3.0009999999999999</v>
      </c>
      <c r="AJ212">
        <v>68.554000000000002</v>
      </c>
      <c r="AK212">
        <v>77.459999999999994</v>
      </c>
    </row>
    <row r="213" spans="1:37" x14ac:dyDescent="0.35">
      <c r="A213">
        <v>202</v>
      </c>
      <c r="B213">
        <v>202</v>
      </c>
      <c r="C213" t="s">
        <v>38</v>
      </c>
      <c r="D213">
        <v>2</v>
      </c>
      <c r="E213" t="s">
        <v>548</v>
      </c>
      <c r="F213">
        <v>2</v>
      </c>
      <c r="G213">
        <v>5</v>
      </c>
      <c r="H213">
        <v>1</v>
      </c>
      <c r="I213">
        <v>23</v>
      </c>
      <c r="J213">
        <v>0</v>
      </c>
      <c r="K213">
        <v>1</v>
      </c>
      <c r="L213" t="s">
        <v>48</v>
      </c>
      <c r="M213" t="s">
        <v>465</v>
      </c>
      <c r="N213">
        <v>10</v>
      </c>
      <c r="O213" t="s">
        <v>413</v>
      </c>
      <c r="P213" t="s">
        <v>48</v>
      </c>
      <c r="Q213" t="s">
        <v>48</v>
      </c>
      <c r="R213" t="s">
        <v>48</v>
      </c>
      <c r="S213" t="s">
        <v>48</v>
      </c>
      <c r="T213" t="s">
        <v>48</v>
      </c>
      <c r="U213" t="s">
        <v>412</v>
      </c>
      <c r="V213">
        <v>0</v>
      </c>
      <c r="W213" t="s">
        <v>48</v>
      </c>
      <c r="X213" t="s">
        <v>48</v>
      </c>
      <c r="Y213">
        <v>0</v>
      </c>
      <c r="Z213">
        <v>48</v>
      </c>
      <c r="AA213">
        <v>0</v>
      </c>
      <c r="AB213">
        <v>1</v>
      </c>
      <c r="AC213">
        <v>-1</v>
      </c>
      <c r="AD213">
        <v>2</v>
      </c>
      <c r="AE213">
        <v>0</v>
      </c>
      <c r="AF213">
        <v>-1</v>
      </c>
      <c r="AG213">
        <v>0</v>
      </c>
      <c r="AH213">
        <v>0.223</v>
      </c>
      <c r="AI213">
        <v>3.0009999999999999</v>
      </c>
      <c r="AJ213">
        <v>71.555000000000007</v>
      </c>
      <c r="AK213">
        <v>80.460999999999999</v>
      </c>
    </row>
    <row r="214" spans="1:37" x14ac:dyDescent="0.35">
      <c r="A214">
        <v>202</v>
      </c>
      <c r="B214">
        <v>202</v>
      </c>
      <c r="C214" t="s">
        <v>38</v>
      </c>
      <c r="D214">
        <v>2</v>
      </c>
      <c r="E214" t="s">
        <v>548</v>
      </c>
      <c r="F214">
        <v>2</v>
      </c>
      <c r="G214">
        <v>5</v>
      </c>
      <c r="H214">
        <v>1</v>
      </c>
      <c r="I214">
        <v>24</v>
      </c>
      <c r="J214">
        <v>67</v>
      </c>
      <c r="K214">
        <v>2</v>
      </c>
      <c r="L214" t="s">
        <v>226</v>
      </c>
      <c r="M214" t="s">
        <v>480</v>
      </c>
      <c r="N214">
        <v>9</v>
      </c>
      <c r="O214" t="s">
        <v>446</v>
      </c>
      <c r="P214" t="s">
        <v>202</v>
      </c>
      <c r="Q214" t="s">
        <v>227</v>
      </c>
      <c r="R214" t="s">
        <v>202</v>
      </c>
      <c r="S214" t="s">
        <v>81</v>
      </c>
      <c r="T214" t="s">
        <v>228</v>
      </c>
      <c r="U214" t="s">
        <v>261</v>
      </c>
      <c r="V214">
        <v>2</v>
      </c>
      <c r="W214" t="s">
        <v>232</v>
      </c>
      <c r="X214" t="s">
        <v>81</v>
      </c>
      <c r="Y214">
        <v>0</v>
      </c>
      <c r="Z214">
        <v>48</v>
      </c>
      <c r="AA214">
        <v>0</v>
      </c>
      <c r="AB214">
        <v>2</v>
      </c>
      <c r="AC214">
        <v>2</v>
      </c>
      <c r="AD214">
        <v>1</v>
      </c>
      <c r="AE214">
        <v>1</v>
      </c>
      <c r="AF214">
        <v>0.67500000000000004</v>
      </c>
      <c r="AG214">
        <v>0</v>
      </c>
      <c r="AH214">
        <v>0.223</v>
      </c>
      <c r="AI214">
        <v>3.0009999999999999</v>
      </c>
      <c r="AJ214">
        <v>74.555999999999997</v>
      </c>
      <c r="AK214">
        <v>83.462000000000003</v>
      </c>
    </row>
    <row r="215" spans="1:37" x14ac:dyDescent="0.35">
      <c r="A215">
        <v>202</v>
      </c>
      <c r="B215">
        <v>202</v>
      </c>
      <c r="C215" t="s">
        <v>38</v>
      </c>
      <c r="D215">
        <v>2</v>
      </c>
      <c r="E215" t="s">
        <v>548</v>
      </c>
      <c r="F215">
        <v>2</v>
      </c>
      <c r="G215">
        <v>5</v>
      </c>
      <c r="H215">
        <v>1</v>
      </c>
      <c r="I215">
        <v>25</v>
      </c>
      <c r="J215">
        <v>32</v>
      </c>
      <c r="K215">
        <v>1</v>
      </c>
      <c r="L215" t="s">
        <v>211</v>
      </c>
      <c r="M215" t="s">
        <v>493</v>
      </c>
      <c r="N215">
        <v>8</v>
      </c>
      <c r="O215" t="s">
        <v>426</v>
      </c>
      <c r="P215" t="s">
        <v>202</v>
      </c>
      <c r="Q215" t="s">
        <v>212</v>
      </c>
      <c r="R215" t="s">
        <v>202</v>
      </c>
      <c r="S215" t="s">
        <v>53</v>
      </c>
      <c r="T215" t="s">
        <v>213</v>
      </c>
      <c r="U215" t="s">
        <v>213</v>
      </c>
      <c r="V215">
        <v>3</v>
      </c>
      <c r="W215" t="s">
        <v>212</v>
      </c>
      <c r="X215" t="s">
        <v>53</v>
      </c>
      <c r="Y215">
        <v>0</v>
      </c>
      <c r="Z215">
        <v>48</v>
      </c>
      <c r="AA215">
        <v>1</v>
      </c>
      <c r="AB215">
        <v>1</v>
      </c>
      <c r="AC215">
        <v>2</v>
      </c>
      <c r="AD215">
        <v>2</v>
      </c>
      <c r="AE215">
        <v>1</v>
      </c>
      <c r="AF215">
        <v>0.83099999999999996</v>
      </c>
      <c r="AG215">
        <v>0</v>
      </c>
      <c r="AH215">
        <v>0.222</v>
      </c>
      <c r="AI215">
        <v>4.0010000000000003</v>
      </c>
      <c r="AJ215">
        <v>78.557000000000002</v>
      </c>
      <c r="AK215">
        <v>87.462999999999994</v>
      </c>
    </row>
    <row r="216" spans="1:37" x14ac:dyDescent="0.35">
      <c r="A216">
        <v>202</v>
      </c>
      <c r="B216">
        <v>202</v>
      </c>
      <c r="C216" t="s">
        <v>38</v>
      </c>
      <c r="D216">
        <v>2</v>
      </c>
      <c r="E216" t="s">
        <v>548</v>
      </c>
      <c r="F216">
        <v>2</v>
      </c>
      <c r="G216">
        <v>5</v>
      </c>
      <c r="H216">
        <v>1</v>
      </c>
      <c r="I216">
        <v>26</v>
      </c>
      <c r="J216">
        <v>28</v>
      </c>
      <c r="K216">
        <v>1</v>
      </c>
      <c r="L216" t="s">
        <v>246</v>
      </c>
      <c r="M216" t="s">
        <v>492</v>
      </c>
      <c r="N216">
        <v>9</v>
      </c>
      <c r="O216" t="s">
        <v>446</v>
      </c>
      <c r="P216" t="s">
        <v>202</v>
      </c>
      <c r="Q216" t="s">
        <v>206</v>
      </c>
      <c r="R216" t="s">
        <v>202</v>
      </c>
      <c r="S216" t="s">
        <v>63</v>
      </c>
      <c r="T216" t="s">
        <v>247</v>
      </c>
      <c r="U216" t="s">
        <v>207</v>
      </c>
      <c r="V216">
        <v>1</v>
      </c>
      <c r="W216" t="s">
        <v>206</v>
      </c>
      <c r="X216" t="s">
        <v>81</v>
      </c>
      <c r="Y216">
        <v>0</v>
      </c>
      <c r="Z216">
        <v>48</v>
      </c>
      <c r="AA216">
        <v>0</v>
      </c>
      <c r="AB216">
        <v>2</v>
      </c>
      <c r="AC216">
        <v>1</v>
      </c>
      <c r="AD216">
        <v>2</v>
      </c>
      <c r="AE216">
        <v>1</v>
      </c>
      <c r="AF216">
        <v>1.0489999999999999</v>
      </c>
      <c r="AG216">
        <v>0</v>
      </c>
      <c r="AH216">
        <v>0.22</v>
      </c>
      <c r="AI216">
        <v>3.0009999999999999</v>
      </c>
      <c r="AJ216">
        <v>81.558000000000007</v>
      </c>
      <c r="AK216">
        <v>90.463999999999999</v>
      </c>
    </row>
    <row r="217" spans="1:37" x14ac:dyDescent="0.35">
      <c r="A217">
        <v>202</v>
      </c>
      <c r="B217">
        <v>202</v>
      </c>
      <c r="C217" t="s">
        <v>38</v>
      </c>
      <c r="D217">
        <v>2</v>
      </c>
      <c r="E217" t="s">
        <v>548</v>
      </c>
      <c r="F217">
        <v>2</v>
      </c>
      <c r="G217">
        <v>5</v>
      </c>
      <c r="H217">
        <v>1</v>
      </c>
      <c r="I217">
        <v>27</v>
      </c>
      <c r="J217">
        <v>5</v>
      </c>
      <c r="K217">
        <v>1</v>
      </c>
      <c r="L217" t="s">
        <v>59</v>
      </c>
      <c r="M217" t="s">
        <v>510</v>
      </c>
      <c r="N217">
        <v>3</v>
      </c>
      <c r="O217" t="s">
        <v>450</v>
      </c>
      <c r="P217" t="s">
        <v>60</v>
      </c>
      <c r="Q217" t="s">
        <v>61</v>
      </c>
      <c r="R217" t="s">
        <v>62</v>
      </c>
      <c r="S217" t="s">
        <v>63</v>
      </c>
      <c r="T217" t="s">
        <v>64</v>
      </c>
      <c r="U217" t="s">
        <v>90</v>
      </c>
      <c r="V217">
        <v>1</v>
      </c>
      <c r="W217" t="s">
        <v>61</v>
      </c>
      <c r="X217" t="s">
        <v>53</v>
      </c>
      <c r="Y217">
        <v>0</v>
      </c>
      <c r="Z217">
        <v>48</v>
      </c>
      <c r="AA217">
        <v>0</v>
      </c>
      <c r="AB217">
        <v>2</v>
      </c>
      <c r="AC217">
        <v>2</v>
      </c>
      <c r="AD217">
        <v>1</v>
      </c>
      <c r="AE217">
        <v>3</v>
      </c>
      <c r="AF217">
        <v>1.7030000000000001</v>
      </c>
      <c r="AG217">
        <v>0</v>
      </c>
      <c r="AH217">
        <v>0.218</v>
      </c>
      <c r="AI217">
        <v>3.0009999999999999</v>
      </c>
      <c r="AJ217">
        <v>84.558999999999997</v>
      </c>
      <c r="AK217">
        <v>93.465000000000003</v>
      </c>
    </row>
    <row r="218" spans="1:37" x14ac:dyDescent="0.35">
      <c r="A218">
        <v>202</v>
      </c>
      <c r="B218">
        <v>202</v>
      </c>
      <c r="C218" t="s">
        <v>38</v>
      </c>
      <c r="D218">
        <v>2</v>
      </c>
      <c r="E218" t="s">
        <v>548</v>
      </c>
      <c r="F218">
        <v>2</v>
      </c>
      <c r="G218">
        <v>5</v>
      </c>
      <c r="H218">
        <v>1</v>
      </c>
      <c r="I218">
        <v>28</v>
      </c>
      <c r="J218">
        <v>41</v>
      </c>
      <c r="K218">
        <v>2</v>
      </c>
      <c r="L218" t="s">
        <v>101</v>
      </c>
      <c r="M218" t="s">
        <v>529</v>
      </c>
      <c r="N218">
        <v>2</v>
      </c>
      <c r="O218" t="s">
        <v>429</v>
      </c>
      <c r="P218" t="s">
        <v>102</v>
      </c>
      <c r="Q218" t="s">
        <v>103</v>
      </c>
      <c r="R218" t="s">
        <v>45</v>
      </c>
      <c r="S218" t="s">
        <v>46</v>
      </c>
      <c r="T218" t="s">
        <v>104</v>
      </c>
      <c r="U218" t="s">
        <v>104</v>
      </c>
      <c r="V218">
        <v>3</v>
      </c>
      <c r="W218" t="s">
        <v>103</v>
      </c>
      <c r="X218" t="s">
        <v>46</v>
      </c>
      <c r="Y218">
        <v>0</v>
      </c>
      <c r="Z218">
        <v>48</v>
      </c>
      <c r="AA218">
        <v>1</v>
      </c>
      <c r="AB218">
        <v>1</v>
      </c>
      <c r="AC218">
        <v>-1</v>
      </c>
      <c r="AD218">
        <v>2</v>
      </c>
      <c r="AE218">
        <v>0</v>
      </c>
      <c r="AF218">
        <v>-1</v>
      </c>
      <c r="AG218">
        <v>0</v>
      </c>
      <c r="AH218">
        <v>0.218</v>
      </c>
      <c r="AI218">
        <v>4.0010000000000003</v>
      </c>
      <c r="AJ218">
        <v>88.56</v>
      </c>
      <c r="AK218">
        <v>97.465999999999994</v>
      </c>
    </row>
    <row r="219" spans="1:37" x14ac:dyDescent="0.35">
      <c r="A219">
        <v>202</v>
      </c>
      <c r="B219">
        <v>202</v>
      </c>
      <c r="C219" t="s">
        <v>38</v>
      </c>
      <c r="D219">
        <v>2</v>
      </c>
      <c r="E219" t="s">
        <v>548</v>
      </c>
      <c r="F219">
        <v>2</v>
      </c>
      <c r="G219">
        <v>5</v>
      </c>
      <c r="H219">
        <v>1</v>
      </c>
      <c r="I219">
        <v>29</v>
      </c>
      <c r="J219">
        <v>16</v>
      </c>
      <c r="K219">
        <v>1</v>
      </c>
      <c r="L219" t="s">
        <v>170</v>
      </c>
      <c r="M219" t="s">
        <v>476</v>
      </c>
      <c r="N219">
        <v>5</v>
      </c>
      <c r="O219" t="s">
        <v>438</v>
      </c>
      <c r="P219" t="s">
        <v>157</v>
      </c>
      <c r="Q219" t="s">
        <v>158</v>
      </c>
      <c r="R219" t="s">
        <v>147</v>
      </c>
      <c r="S219" t="s">
        <v>63</v>
      </c>
      <c r="T219" t="s">
        <v>171</v>
      </c>
      <c r="U219" t="s">
        <v>171</v>
      </c>
      <c r="V219">
        <v>3</v>
      </c>
      <c r="W219" t="s">
        <v>158</v>
      </c>
      <c r="X219" t="s">
        <v>63</v>
      </c>
      <c r="Y219">
        <v>0</v>
      </c>
      <c r="Z219">
        <v>48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1.1499999999999999</v>
      </c>
      <c r="AG219">
        <v>0</v>
      </c>
      <c r="AH219">
        <v>0.22700000000000001</v>
      </c>
      <c r="AI219">
        <v>4.0010000000000003</v>
      </c>
      <c r="AJ219">
        <v>92.561000000000007</v>
      </c>
      <c r="AK219">
        <v>101.467</v>
      </c>
    </row>
    <row r="220" spans="1:37" x14ac:dyDescent="0.35">
      <c r="A220">
        <v>202</v>
      </c>
      <c r="B220">
        <v>202</v>
      </c>
      <c r="C220" t="s">
        <v>38</v>
      </c>
      <c r="D220">
        <v>2</v>
      </c>
      <c r="E220" t="s">
        <v>548</v>
      </c>
      <c r="F220">
        <v>2</v>
      </c>
      <c r="G220">
        <v>5</v>
      </c>
      <c r="H220">
        <v>1</v>
      </c>
      <c r="I220">
        <v>30</v>
      </c>
      <c r="J220">
        <v>0</v>
      </c>
      <c r="K220">
        <v>1</v>
      </c>
      <c r="L220" t="s">
        <v>48</v>
      </c>
      <c r="M220" t="s">
        <v>48</v>
      </c>
      <c r="N220">
        <v>11</v>
      </c>
      <c r="O220" t="s">
        <v>416</v>
      </c>
      <c r="P220" t="s">
        <v>48</v>
      </c>
      <c r="Q220" t="s">
        <v>48</v>
      </c>
      <c r="R220" t="s">
        <v>48</v>
      </c>
      <c r="S220" t="s">
        <v>48</v>
      </c>
      <c r="T220" t="s">
        <v>48</v>
      </c>
      <c r="U220" t="s">
        <v>48</v>
      </c>
      <c r="V220">
        <v>0</v>
      </c>
      <c r="W220" t="s">
        <v>48</v>
      </c>
      <c r="X220" t="s">
        <v>48</v>
      </c>
      <c r="Y220">
        <v>0</v>
      </c>
      <c r="Z220">
        <v>48</v>
      </c>
      <c r="AA220">
        <v>0</v>
      </c>
      <c r="AB220">
        <v>-1</v>
      </c>
      <c r="AC220">
        <v>1</v>
      </c>
      <c r="AD220">
        <v>2</v>
      </c>
      <c r="AE220">
        <v>1</v>
      </c>
      <c r="AF220">
        <v>0.84099999999999997</v>
      </c>
      <c r="AG220">
        <v>0</v>
      </c>
      <c r="AH220">
        <v>0.217</v>
      </c>
      <c r="AI220">
        <v>3.0009999999999999</v>
      </c>
      <c r="AJ220">
        <v>95.561999999999998</v>
      </c>
      <c r="AK220">
        <v>104.468</v>
      </c>
    </row>
    <row r="221" spans="1:37" x14ac:dyDescent="0.35">
      <c r="A221">
        <v>202</v>
      </c>
      <c r="B221">
        <v>202</v>
      </c>
      <c r="C221" t="s">
        <v>38</v>
      </c>
      <c r="D221">
        <v>2</v>
      </c>
      <c r="E221" t="s">
        <v>548</v>
      </c>
      <c r="F221">
        <v>2</v>
      </c>
      <c r="G221">
        <v>5</v>
      </c>
      <c r="H221">
        <v>1</v>
      </c>
      <c r="I221">
        <v>31</v>
      </c>
      <c r="J221">
        <v>44</v>
      </c>
      <c r="K221">
        <v>2</v>
      </c>
      <c r="L221" t="s">
        <v>91</v>
      </c>
      <c r="M221" t="s">
        <v>478</v>
      </c>
      <c r="N221">
        <v>3</v>
      </c>
      <c r="O221" t="s">
        <v>450</v>
      </c>
      <c r="P221" t="s">
        <v>92</v>
      </c>
      <c r="Q221" t="s">
        <v>93</v>
      </c>
      <c r="R221" t="s">
        <v>62</v>
      </c>
      <c r="S221" t="s">
        <v>63</v>
      </c>
      <c r="T221" t="s">
        <v>94</v>
      </c>
      <c r="U221" t="s">
        <v>112</v>
      </c>
      <c r="V221">
        <v>1</v>
      </c>
      <c r="W221" t="s">
        <v>93</v>
      </c>
      <c r="X221" t="s">
        <v>81</v>
      </c>
      <c r="Y221">
        <v>0</v>
      </c>
      <c r="Z221">
        <v>48</v>
      </c>
      <c r="AA221">
        <v>0</v>
      </c>
      <c r="AB221">
        <v>2</v>
      </c>
      <c r="AC221">
        <v>1</v>
      </c>
      <c r="AD221">
        <v>2</v>
      </c>
      <c r="AE221">
        <v>1</v>
      </c>
      <c r="AF221">
        <v>1.369</v>
      </c>
      <c r="AG221">
        <v>0</v>
      </c>
      <c r="AH221">
        <v>0.224</v>
      </c>
      <c r="AI221">
        <v>3.0009999999999999</v>
      </c>
      <c r="AJ221">
        <v>98.563000000000002</v>
      </c>
      <c r="AK221">
        <v>107.46899999999999</v>
      </c>
    </row>
    <row r="222" spans="1:37" x14ac:dyDescent="0.35">
      <c r="A222">
        <v>202</v>
      </c>
      <c r="B222">
        <v>202</v>
      </c>
      <c r="C222" t="s">
        <v>38</v>
      </c>
      <c r="D222">
        <v>2</v>
      </c>
      <c r="E222" t="s">
        <v>548</v>
      </c>
      <c r="F222">
        <v>2</v>
      </c>
      <c r="G222">
        <v>5</v>
      </c>
      <c r="H222">
        <v>1</v>
      </c>
      <c r="I222">
        <v>32</v>
      </c>
      <c r="J222">
        <v>33</v>
      </c>
      <c r="K222">
        <v>1</v>
      </c>
      <c r="L222" t="s">
        <v>258</v>
      </c>
      <c r="M222" t="s">
        <v>532</v>
      </c>
      <c r="N222">
        <v>7</v>
      </c>
      <c r="O222" t="s">
        <v>424</v>
      </c>
      <c r="P222" t="s">
        <v>202</v>
      </c>
      <c r="Q222" t="s">
        <v>209</v>
      </c>
      <c r="R222" t="s">
        <v>202</v>
      </c>
      <c r="S222" t="s">
        <v>46</v>
      </c>
      <c r="T222" t="s">
        <v>259</v>
      </c>
      <c r="U222" t="s">
        <v>259</v>
      </c>
      <c r="V222">
        <v>3</v>
      </c>
      <c r="W222" t="s">
        <v>209</v>
      </c>
      <c r="X222" t="s">
        <v>46</v>
      </c>
      <c r="Y222">
        <v>0</v>
      </c>
      <c r="Z222">
        <v>48</v>
      </c>
      <c r="AA222">
        <v>0</v>
      </c>
      <c r="AB222">
        <v>1</v>
      </c>
      <c r="AC222">
        <v>2</v>
      </c>
      <c r="AD222">
        <v>2</v>
      </c>
      <c r="AE222">
        <v>1</v>
      </c>
      <c r="AF222">
        <v>1.3160000000000001</v>
      </c>
      <c r="AG222">
        <v>0</v>
      </c>
      <c r="AH222">
        <v>0.224</v>
      </c>
      <c r="AI222">
        <v>3.0009999999999999</v>
      </c>
      <c r="AJ222">
        <v>101.56399999999999</v>
      </c>
      <c r="AK222">
        <v>110.47</v>
      </c>
    </row>
    <row r="223" spans="1:37" x14ac:dyDescent="0.35">
      <c r="A223">
        <v>202</v>
      </c>
      <c r="B223">
        <v>202</v>
      </c>
      <c r="C223" t="s">
        <v>38</v>
      </c>
      <c r="D223">
        <v>2</v>
      </c>
      <c r="E223" t="s">
        <v>548</v>
      </c>
      <c r="F223">
        <v>2</v>
      </c>
      <c r="G223">
        <v>5</v>
      </c>
      <c r="H223">
        <v>1</v>
      </c>
      <c r="I223">
        <v>33</v>
      </c>
      <c r="J223">
        <v>0</v>
      </c>
      <c r="K223">
        <v>1</v>
      </c>
      <c r="L223" t="s">
        <v>48</v>
      </c>
      <c r="M223" t="s">
        <v>48</v>
      </c>
      <c r="N223">
        <v>11</v>
      </c>
      <c r="O223" t="s">
        <v>416</v>
      </c>
      <c r="P223" t="s">
        <v>48</v>
      </c>
      <c r="Q223" t="s">
        <v>48</v>
      </c>
      <c r="R223" t="s">
        <v>48</v>
      </c>
      <c r="S223" t="s">
        <v>48</v>
      </c>
      <c r="T223" t="s">
        <v>48</v>
      </c>
      <c r="U223" t="s">
        <v>48</v>
      </c>
      <c r="V223">
        <v>0</v>
      </c>
      <c r="W223" t="s">
        <v>48</v>
      </c>
      <c r="X223" t="s">
        <v>48</v>
      </c>
      <c r="Y223">
        <v>0</v>
      </c>
      <c r="Z223">
        <v>48</v>
      </c>
      <c r="AA223">
        <v>0</v>
      </c>
      <c r="AB223">
        <v>-1</v>
      </c>
      <c r="AC223">
        <v>2</v>
      </c>
      <c r="AD223">
        <v>2</v>
      </c>
      <c r="AE223">
        <v>1</v>
      </c>
      <c r="AF223">
        <v>0.86299999999999999</v>
      </c>
      <c r="AG223">
        <v>0</v>
      </c>
      <c r="AH223">
        <v>0.217</v>
      </c>
      <c r="AI223">
        <v>3.0009999999999999</v>
      </c>
      <c r="AJ223">
        <v>104.565</v>
      </c>
      <c r="AK223">
        <v>113.471</v>
      </c>
    </row>
    <row r="224" spans="1:37" x14ac:dyDescent="0.35">
      <c r="A224">
        <v>202</v>
      </c>
      <c r="B224">
        <v>202</v>
      </c>
      <c r="C224" t="s">
        <v>38</v>
      </c>
      <c r="D224">
        <v>2</v>
      </c>
      <c r="E224" t="s">
        <v>548</v>
      </c>
      <c r="F224">
        <v>2</v>
      </c>
      <c r="G224">
        <v>5</v>
      </c>
      <c r="H224">
        <v>1</v>
      </c>
      <c r="I224">
        <v>34</v>
      </c>
      <c r="J224">
        <v>0</v>
      </c>
      <c r="K224">
        <v>1</v>
      </c>
      <c r="L224" t="s">
        <v>48</v>
      </c>
      <c r="M224" t="s">
        <v>459</v>
      </c>
      <c r="N224">
        <v>10</v>
      </c>
      <c r="O224" t="s">
        <v>413</v>
      </c>
      <c r="P224" t="s">
        <v>48</v>
      </c>
      <c r="Q224" t="s">
        <v>48</v>
      </c>
      <c r="R224" t="s">
        <v>48</v>
      </c>
      <c r="S224" t="s">
        <v>48</v>
      </c>
      <c r="T224" t="s">
        <v>48</v>
      </c>
      <c r="U224" t="s">
        <v>412</v>
      </c>
      <c r="V224">
        <v>0</v>
      </c>
      <c r="W224" t="s">
        <v>48</v>
      </c>
      <c r="X224" t="s">
        <v>48</v>
      </c>
      <c r="Y224">
        <v>0</v>
      </c>
      <c r="Z224">
        <v>48</v>
      </c>
      <c r="AA224">
        <v>0</v>
      </c>
      <c r="AB224">
        <v>1</v>
      </c>
      <c r="AC224">
        <v>-1</v>
      </c>
      <c r="AD224">
        <v>2</v>
      </c>
      <c r="AE224">
        <v>0</v>
      </c>
      <c r="AF224">
        <v>-1</v>
      </c>
      <c r="AG224">
        <v>0</v>
      </c>
      <c r="AH224">
        <v>0.222</v>
      </c>
      <c r="AI224">
        <v>3.0009999999999999</v>
      </c>
      <c r="AJ224">
        <v>107.566</v>
      </c>
      <c r="AK224">
        <v>116.47199999999999</v>
      </c>
    </row>
    <row r="225" spans="1:37" x14ac:dyDescent="0.35">
      <c r="A225">
        <v>202</v>
      </c>
      <c r="B225">
        <v>202</v>
      </c>
      <c r="C225" t="s">
        <v>38</v>
      </c>
      <c r="D225">
        <v>2</v>
      </c>
      <c r="E225" t="s">
        <v>548</v>
      </c>
      <c r="F225">
        <v>2</v>
      </c>
      <c r="G225">
        <v>5</v>
      </c>
      <c r="H225">
        <v>1</v>
      </c>
      <c r="I225">
        <v>35</v>
      </c>
      <c r="J225">
        <v>17</v>
      </c>
      <c r="K225">
        <v>1</v>
      </c>
      <c r="L225" t="s">
        <v>152</v>
      </c>
      <c r="M225" t="s">
        <v>508</v>
      </c>
      <c r="N225">
        <v>5</v>
      </c>
      <c r="O225" t="s">
        <v>438</v>
      </c>
      <c r="P225" t="s">
        <v>153</v>
      </c>
      <c r="Q225" t="s">
        <v>154</v>
      </c>
      <c r="R225" t="s">
        <v>147</v>
      </c>
      <c r="S225" t="s">
        <v>63</v>
      </c>
      <c r="T225" t="s">
        <v>155</v>
      </c>
      <c r="U225" t="s">
        <v>155</v>
      </c>
      <c r="V225">
        <v>3</v>
      </c>
      <c r="W225" t="s">
        <v>154</v>
      </c>
      <c r="X225" t="s">
        <v>63</v>
      </c>
      <c r="Y225">
        <v>0</v>
      </c>
      <c r="Z225">
        <v>48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1.4730000000000001</v>
      </c>
      <c r="AG225">
        <v>0</v>
      </c>
      <c r="AH225">
        <v>0.221</v>
      </c>
      <c r="AI225">
        <v>4.0010000000000003</v>
      </c>
      <c r="AJ225">
        <v>111.56699999999999</v>
      </c>
      <c r="AK225">
        <v>120.473</v>
      </c>
    </row>
    <row r="226" spans="1:37" x14ac:dyDescent="0.35">
      <c r="A226">
        <v>202</v>
      </c>
      <c r="B226">
        <v>202</v>
      </c>
      <c r="C226" t="s">
        <v>38</v>
      </c>
      <c r="D226">
        <v>2</v>
      </c>
      <c r="E226" t="s">
        <v>548</v>
      </c>
      <c r="F226">
        <v>2</v>
      </c>
      <c r="G226">
        <v>5</v>
      </c>
      <c r="H226">
        <v>1</v>
      </c>
      <c r="I226">
        <v>36</v>
      </c>
      <c r="J226">
        <v>65</v>
      </c>
      <c r="K226">
        <v>2</v>
      </c>
      <c r="L226" t="s">
        <v>200</v>
      </c>
      <c r="M226" t="s">
        <v>513</v>
      </c>
      <c r="N226">
        <v>9</v>
      </c>
      <c r="O226" t="s">
        <v>446</v>
      </c>
      <c r="P226" t="s">
        <v>202</v>
      </c>
      <c r="Q226" t="s">
        <v>203</v>
      </c>
      <c r="R226" t="s">
        <v>202</v>
      </c>
      <c r="S226" t="s">
        <v>46</v>
      </c>
      <c r="T226" t="s">
        <v>204</v>
      </c>
      <c r="U226" t="s">
        <v>230</v>
      </c>
      <c r="V226">
        <v>1</v>
      </c>
      <c r="W226" t="s">
        <v>203</v>
      </c>
      <c r="X226" t="s">
        <v>81</v>
      </c>
      <c r="Y226">
        <v>0</v>
      </c>
      <c r="Z226">
        <v>48</v>
      </c>
      <c r="AA226">
        <v>0</v>
      </c>
      <c r="AB226">
        <v>2</v>
      </c>
      <c r="AC226">
        <v>2</v>
      </c>
      <c r="AD226">
        <v>1</v>
      </c>
      <c r="AE226">
        <v>1</v>
      </c>
      <c r="AF226">
        <v>1.1559999999999999</v>
      </c>
      <c r="AG226">
        <v>0</v>
      </c>
      <c r="AH226">
        <v>0.221</v>
      </c>
      <c r="AI226">
        <v>3.0009999999999999</v>
      </c>
      <c r="AJ226">
        <v>114.568</v>
      </c>
      <c r="AK226">
        <v>123.474</v>
      </c>
    </row>
    <row r="227" spans="1:37" x14ac:dyDescent="0.35">
      <c r="A227">
        <v>202</v>
      </c>
      <c r="B227">
        <v>202</v>
      </c>
      <c r="C227" t="s">
        <v>38</v>
      </c>
      <c r="D227">
        <v>2</v>
      </c>
      <c r="E227" t="s">
        <v>548</v>
      </c>
      <c r="F227">
        <v>2</v>
      </c>
      <c r="G227">
        <v>5</v>
      </c>
      <c r="H227">
        <v>1</v>
      </c>
      <c r="I227">
        <v>37</v>
      </c>
      <c r="J227">
        <v>13</v>
      </c>
      <c r="K227">
        <v>1</v>
      </c>
      <c r="L227" t="s">
        <v>188</v>
      </c>
      <c r="M227" t="s">
        <v>524</v>
      </c>
      <c r="N227">
        <v>6</v>
      </c>
      <c r="O227" t="s">
        <v>417</v>
      </c>
      <c r="P227" t="s">
        <v>163</v>
      </c>
      <c r="Q227" t="s">
        <v>164</v>
      </c>
      <c r="R227" t="s">
        <v>127</v>
      </c>
      <c r="S227" t="s">
        <v>46</v>
      </c>
      <c r="T227" t="s">
        <v>189</v>
      </c>
      <c r="U227" t="s">
        <v>173</v>
      </c>
      <c r="V227">
        <v>2</v>
      </c>
      <c r="W227" t="s">
        <v>144</v>
      </c>
      <c r="X227" t="s">
        <v>46</v>
      </c>
      <c r="Y227">
        <v>0</v>
      </c>
      <c r="Z227">
        <v>48</v>
      </c>
      <c r="AA227">
        <v>0</v>
      </c>
      <c r="AB227">
        <v>2</v>
      </c>
      <c r="AC227">
        <v>1</v>
      </c>
      <c r="AD227">
        <v>2</v>
      </c>
      <c r="AE227">
        <v>1</v>
      </c>
      <c r="AF227">
        <v>1.2150000000000001</v>
      </c>
      <c r="AG227">
        <v>0</v>
      </c>
      <c r="AH227">
        <v>0.219</v>
      </c>
      <c r="AI227">
        <v>3.0009999999999999</v>
      </c>
      <c r="AJ227">
        <v>117.569</v>
      </c>
      <c r="AK227">
        <v>126.47499999999999</v>
      </c>
    </row>
    <row r="228" spans="1:37" x14ac:dyDescent="0.35">
      <c r="A228">
        <v>202</v>
      </c>
      <c r="B228">
        <v>202</v>
      </c>
      <c r="C228" t="s">
        <v>38</v>
      </c>
      <c r="D228">
        <v>2</v>
      </c>
      <c r="E228" t="s">
        <v>548</v>
      </c>
      <c r="F228">
        <v>2</v>
      </c>
      <c r="G228">
        <v>5</v>
      </c>
      <c r="H228">
        <v>1</v>
      </c>
      <c r="I228">
        <v>38</v>
      </c>
      <c r="J228">
        <v>7</v>
      </c>
      <c r="K228">
        <v>1</v>
      </c>
      <c r="L228" t="s">
        <v>41</v>
      </c>
      <c r="M228" t="s">
        <v>488</v>
      </c>
      <c r="N228">
        <v>3</v>
      </c>
      <c r="O228" t="s">
        <v>450</v>
      </c>
      <c r="P228" t="s">
        <v>43</v>
      </c>
      <c r="Q228" t="s">
        <v>44</v>
      </c>
      <c r="R228" t="s">
        <v>45</v>
      </c>
      <c r="S228" t="s">
        <v>46</v>
      </c>
      <c r="T228" t="s">
        <v>47</v>
      </c>
      <c r="U228" t="s">
        <v>76</v>
      </c>
      <c r="V228">
        <v>2</v>
      </c>
      <c r="W228" t="s">
        <v>75</v>
      </c>
      <c r="X228" t="s">
        <v>46</v>
      </c>
      <c r="Y228">
        <v>0</v>
      </c>
      <c r="Z228">
        <v>48</v>
      </c>
      <c r="AA228">
        <v>1</v>
      </c>
      <c r="AB228">
        <v>2</v>
      </c>
      <c r="AC228">
        <v>2</v>
      </c>
      <c r="AD228">
        <v>1</v>
      </c>
      <c r="AE228">
        <v>1</v>
      </c>
      <c r="AF228">
        <v>0.80700000000000005</v>
      </c>
      <c r="AG228">
        <v>0</v>
      </c>
      <c r="AH228">
        <v>0.218</v>
      </c>
      <c r="AI228">
        <v>4.0010000000000003</v>
      </c>
      <c r="AJ228">
        <v>121.57</v>
      </c>
      <c r="AK228">
        <v>130.476</v>
      </c>
    </row>
    <row r="229" spans="1:37" x14ac:dyDescent="0.35">
      <c r="A229">
        <v>202</v>
      </c>
      <c r="B229">
        <v>202</v>
      </c>
      <c r="C229" t="s">
        <v>38</v>
      </c>
      <c r="D229">
        <v>2</v>
      </c>
      <c r="E229" t="s">
        <v>548</v>
      </c>
      <c r="F229">
        <v>2</v>
      </c>
      <c r="G229">
        <v>5</v>
      </c>
      <c r="H229">
        <v>1</v>
      </c>
      <c r="I229">
        <v>39</v>
      </c>
      <c r="J229">
        <v>72</v>
      </c>
      <c r="K229">
        <v>2</v>
      </c>
      <c r="L229" t="s">
        <v>250</v>
      </c>
      <c r="M229" t="s">
        <v>495</v>
      </c>
      <c r="N229">
        <v>7</v>
      </c>
      <c r="O229" t="s">
        <v>424</v>
      </c>
      <c r="P229" t="s">
        <v>202</v>
      </c>
      <c r="Q229" t="s">
        <v>235</v>
      </c>
      <c r="R229" t="s">
        <v>202</v>
      </c>
      <c r="S229" t="s">
        <v>53</v>
      </c>
      <c r="T229" t="s">
        <v>251</v>
      </c>
      <c r="U229" t="s">
        <v>251</v>
      </c>
      <c r="V229">
        <v>3</v>
      </c>
      <c r="W229" t="s">
        <v>235</v>
      </c>
      <c r="X229" t="s">
        <v>53</v>
      </c>
      <c r="Y229">
        <v>0</v>
      </c>
      <c r="Z229">
        <v>48</v>
      </c>
      <c r="AA229">
        <v>0</v>
      </c>
      <c r="AB229">
        <v>1</v>
      </c>
      <c r="AC229">
        <v>1</v>
      </c>
      <c r="AD229">
        <v>1</v>
      </c>
      <c r="AE229">
        <v>1</v>
      </c>
      <c r="AF229">
        <v>0.7</v>
      </c>
      <c r="AG229">
        <v>0</v>
      </c>
      <c r="AH229">
        <v>0.22700000000000001</v>
      </c>
      <c r="AI229">
        <v>3.0009999999999999</v>
      </c>
      <c r="AJ229">
        <v>124.571</v>
      </c>
      <c r="AK229">
        <v>133.477</v>
      </c>
    </row>
    <row r="230" spans="1:37" x14ac:dyDescent="0.35">
      <c r="A230">
        <v>202</v>
      </c>
      <c r="B230">
        <v>202</v>
      </c>
      <c r="C230" t="s">
        <v>38</v>
      </c>
      <c r="D230">
        <v>2</v>
      </c>
      <c r="E230" t="s">
        <v>548</v>
      </c>
      <c r="F230">
        <v>2</v>
      </c>
      <c r="G230">
        <v>5</v>
      </c>
      <c r="H230">
        <v>1</v>
      </c>
      <c r="I230">
        <v>40</v>
      </c>
      <c r="J230">
        <v>0</v>
      </c>
      <c r="K230">
        <v>1</v>
      </c>
      <c r="L230" t="s">
        <v>48</v>
      </c>
      <c r="M230" t="s">
        <v>435</v>
      </c>
      <c r="N230">
        <v>10</v>
      </c>
      <c r="O230" t="s">
        <v>413</v>
      </c>
      <c r="P230" t="s">
        <v>48</v>
      </c>
      <c r="Q230" t="s">
        <v>48</v>
      </c>
      <c r="R230" t="s">
        <v>48</v>
      </c>
      <c r="S230" t="s">
        <v>48</v>
      </c>
      <c r="T230" t="s">
        <v>48</v>
      </c>
      <c r="U230" t="s">
        <v>412</v>
      </c>
      <c r="V230">
        <v>0</v>
      </c>
      <c r="W230" t="s">
        <v>48</v>
      </c>
      <c r="X230" t="s">
        <v>48</v>
      </c>
      <c r="Y230">
        <v>0</v>
      </c>
      <c r="Z230">
        <v>48</v>
      </c>
      <c r="AA230">
        <v>0</v>
      </c>
      <c r="AB230">
        <v>1</v>
      </c>
      <c r="AC230">
        <v>-1</v>
      </c>
      <c r="AD230">
        <v>2</v>
      </c>
      <c r="AE230">
        <v>0</v>
      </c>
      <c r="AF230">
        <v>-1</v>
      </c>
      <c r="AG230">
        <v>0</v>
      </c>
      <c r="AH230">
        <v>0.217</v>
      </c>
      <c r="AI230">
        <v>3.0009999999999999</v>
      </c>
      <c r="AJ230">
        <v>127.572</v>
      </c>
      <c r="AK230">
        <v>136.47800000000001</v>
      </c>
    </row>
    <row r="231" spans="1:37" x14ac:dyDescent="0.35">
      <c r="A231">
        <v>202</v>
      </c>
      <c r="B231">
        <v>202</v>
      </c>
      <c r="C231" t="s">
        <v>38</v>
      </c>
      <c r="D231">
        <v>2</v>
      </c>
      <c r="E231" t="s">
        <v>548</v>
      </c>
      <c r="F231">
        <v>2</v>
      </c>
      <c r="G231">
        <v>5</v>
      </c>
      <c r="H231">
        <v>1</v>
      </c>
      <c r="I231">
        <v>41</v>
      </c>
      <c r="J231">
        <v>0</v>
      </c>
      <c r="K231">
        <v>1</v>
      </c>
      <c r="L231" t="s">
        <v>48</v>
      </c>
      <c r="M231" t="s">
        <v>48</v>
      </c>
      <c r="N231">
        <v>11</v>
      </c>
      <c r="O231" t="s">
        <v>416</v>
      </c>
      <c r="P231" t="s">
        <v>48</v>
      </c>
      <c r="Q231" t="s">
        <v>48</v>
      </c>
      <c r="R231" t="s">
        <v>48</v>
      </c>
      <c r="S231" t="s">
        <v>48</v>
      </c>
      <c r="T231" t="s">
        <v>48</v>
      </c>
      <c r="U231" t="s">
        <v>48</v>
      </c>
      <c r="V231">
        <v>0</v>
      </c>
      <c r="W231" t="s">
        <v>48</v>
      </c>
      <c r="X231" t="s">
        <v>48</v>
      </c>
      <c r="Y231">
        <v>0</v>
      </c>
      <c r="Z231">
        <v>48</v>
      </c>
      <c r="AA231">
        <v>0</v>
      </c>
      <c r="AB231">
        <v>-1</v>
      </c>
      <c r="AC231">
        <v>1</v>
      </c>
      <c r="AD231">
        <v>2</v>
      </c>
      <c r="AE231">
        <v>1</v>
      </c>
      <c r="AF231">
        <v>0.747</v>
      </c>
      <c r="AG231">
        <v>0</v>
      </c>
      <c r="AH231">
        <v>0.217</v>
      </c>
      <c r="AI231">
        <v>3.0009999999999999</v>
      </c>
      <c r="AJ231">
        <v>130.57300000000001</v>
      </c>
      <c r="AK231">
        <v>139.47900000000001</v>
      </c>
    </row>
    <row r="232" spans="1:37" x14ac:dyDescent="0.35">
      <c r="A232">
        <v>202</v>
      </c>
      <c r="B232">
        <v>202</v>
      </c>
      <c r="C232" t="s">
        <v>38</v>
      </c>
      <c r="D232">
        <v>2</v>
      </c>
      <c r="E232" t="s">
        <v>548</v>
      </c>
      <c r="F232">
        <v>2</v>
      </c>
      <c r="G232">
        <v>5</v>
      </c>
      <c r="H232">
        <v>1</v>
      </c>
      <c r="I232">
        <v>42</v>
      </c>
      <c r="J232">
        <v>60</v>
      </c>
      <c r="K232">
        <v>2</v>
      </c>
      <c r="L232" t="s">
        <v>196</v>
      </c>
      <c r="M232" t="s">
        <v>539</v>
      </c>
      <c r="N232">
        <v>4</v>
      </c>
      <c r="O232" t="s">
        <v>431</v>
      </c>
      <c r="P232" t="s">
        <v>185</v>
      </c>
      <c r="Q232" t="s">
        <v>186</v>
      </c>
      <c r="R232" t="s">
        <v>150</v>
      </c>
      <c r="S232" t="s">
        <v>53</v>
      </c>
      <c r="T232" t="s">
        <v>197</v>
      </c>
      <c r="U232" t="s">
        <v>197</v>
      </c>
      <c r="V232">
        <v>3</v>
      </c>
      <c r="W232" t="s">
        <v>186</v>
      </c>
      <c r="X232" t="s">
        <v>53</v>
      </c>
      <c r="Y232">
        <v>0</v>
      </c>
      <c r="Z232">
        <v>48</v>
      </c>
      <c r="AA232">
        <v>0</v>
      </c>
      <c r="AB232">
        <v>1</v>
      </c>
      <c r="AC232">
        <v>1</v>
      </c>
      <c r="AD232">
        <v>1</v>
      </c>
      <c r="AE232">
        <v>1</v>
      </c>
      <c r="AF232">
        <v>1.002</v>
      </c>
      <c r="AG232">
        <v>0</v>
      </c>
      <c r="AH232">
        <v>0.224</v>
      </c>
      <c r="AI232">
        <v>3.0009999999999999</v>
      </c>
      <c r="AJ232">
        <v>133.57400000000001</v>
      </c>
      <c r="AK232">
        <v>142.47900000000001</v>
      </c>
    </row>
    <row r="233" spans="1:37" x14ac:dyDescent="0.35">
      <c r="A233">
        <v>202</v>
      </c>
      <c r="B233">
        <v>202</v>
      </c>
      <c r="C233" t="s">
        <v>38</v>
      </c>
      <c r="D233">
        <v>2</v>
      </c>
      <c r="E233" t="s">
        <v>548</v>
      </c>
      <c r="F233">
        <v>2</v>
      </c>
      <c r="G233">
        <v>5</v>
      </c>
      <c r="H233">
        <v>1</v>
      </c>
      <c r="I233">
        <v>43</v>
      </c>
      <c r="J233">
        <v>0</v>
      </c>
      <c r="K233">
        <v>1</v>
      </c>
      <c r="L233" t="s">
        <v>48</v>
      </c>
      <c r="M233" t="s">
        <v>48</v>
      </c>
      <c r="N233">
        <v>11</v>
      </c>
      <c r="O233" t="s">
        <v>416</v>
      </c>
      <c r="P233" t="s">
        <v>48</v>
      </c>
      <c r="Q233" t="s">
        <v>48</v>
      </c>
      <c r="R233" t="s">
        <v>48</v>
      </c>
      <c r="S233" t="s">
        <v>48</v>
      </c>
      <c r="T233" t="s">
        <v>48</v>
      </c>
      <c r="U233" t="s">
        <v>48</v>
      </c>
      <c r="V233">
        <v>0</v>
      </c>
      <c r="W233" t="s">
        <v>48</v>
      </c>
      <c r="X233" t="s">
        <v>48</v>
      </c>
      <c r="Y233">
        <v>0</v>
      </c>
      <c r="Z233">
        <v>48</v>
      </c>
      <c r="AA233">
        <v>0</v>
      </c>
      <c r="AB233">
        <v>-1</v>
      </c>
      <c r="AC233">
        <v>1</v>
      </c>
      <c r="AD233">
        <v>2</v>
      </c>
      <c r="AE233">
        <v>1</v>
      </c>
      <c r="AF233">
        <v>1.0129999999999999</v>
      </c>
      <c r="AG233">
        <v>0</v>
      </c>
      <c r="AH233">
        <v>0.217</v>
      </c>
      <c r="AI233">
        <v>3.0009999999999999</v>
      </c>
      <c r="AJ233">
        <v>136.57499999999999</v>
      </c>
      <c r="AK233">
        <v>145.47999999999999</v>
      </c>
    </row>
    <row r="234" spans="1:37" x14ac:dyDescent="0.35">
      <c r="A234">
        <v>202</v>
      </c>
      <c r="B234">
        <v>202</v>
      </c>
      <c r="C234" t="s">
        <v>38</v>
      </c>
      <c r="D234">
        <v>2</v>
      </c>
      <c r="E234" t="s">
        <v>548</v>
      </c>
      <c r="F234">
        <v>2</v>
      </c>
      <c r="G234">
        <v>5</v>
      </c>
      <c r="H234">
        <v>1</v>
      </c>
      <c r="I234">
        <v>44</v>
      </c>
      <c r="J234">
        <v>43</v>
      </c>
      <c r="K234">
        <v>2</v>
      </c>
      <c r="L234" t="s">
        <v>111</v>
      </c>
      <c r="M234" t="s">
        <v>537</v>
      </c>
      <c r="N234">
        <v>2</v>
      </c>
      <c r="O234" t="s">
        <v>429</v>
      </c>
      <c r="P234" t="s">
        <v>92</v>
      </c>
      <c r="Q234" t="s">
        <v>93</v>
      </c>
      <c r="R234" t="s">
        <v>80</v>
      </c>
      <c r="S234" t="s">
        <v>81</v>
      </c>
      <c r="T234" t="s">
        <v>112</v>
      </c>
      <c r="U234" t="s">
        <v>112</v>
      </c>
      <c r="V234">
        <v>3</v>
      </c>
      <c r="W234" t="s">
        <v>93</v>
      </c>
      <c r="X234" t="s">
        <v>81</v>
      </c>
      <c r="Y234">
        <v>0</v>
      </c>
      <c r="Z234">
        <v>48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1.0029999999999999</v>
      </c>
      <c r="AG234">
        <v>0</v>
      </c>
      <c r="AH234">
        <v>0.223</v>
      </c>
      <c r="AI234">
        <v>4.0010000000000003</v>
      </c>
      <c r="AJ234">
        <v>140.57599999999999</v>
      </c>
      <c r="AK234">
        <v>149.482</v>
      </c>
    </row>
    <row r="235" spans="1:37" x14ac:dyDescent="0.35">
      <c r="A235">
        <v>202</v>
      </c>
      <c r="B235">
        <v>202</v>
      </c>
      <c r="C235" t="s">
        <v>38</v>
      </c>
      <c r="D235">
        <v>2</v>
      </c>
      <c r="E235" t="s">
        <v>548</v>
      </c>
      <c r="F235">
        <v>2</v>
      </c>
      <c r="G235">
        <v>5</v>
      </c>
      <c r="H235">
        <v>1</v>
      </c>
      <c r="I235">
        <v>45</v>
      </c>
      <c r="J235">
        <v>0</v>
      </c>
      <c r="K235">
        <v>1</v>
      </c>
      <c r="L235" t="s">
        <v>48</v>
      </c>
      <c r="M235" t="s">
        <v>48</v>
      </c>
      <c r="N235">
        <v>11</v>
      </c>
      <c r="O235" t="s">
        <v>416</v>
      </c>
      <c r="P235" t="s">
        <v>48</v>
      </c>
      <c r="Q235" t="s">
        <v>48</v>
      </c>
      <c r="R235" t="s">
        <v>48</v>
      </c>
      <c r="S235" t="s">
        <v>48</v>
      </c>
      <c r="T235" t="s">
        <v>48</v>
      </c>
      <c r="U235" t="s">
        <v>48</v>
      </c>
      <c r="V235">
        <v>0</v>
      </c>
      <c r="W235" t="s">
        <v>48</v>
      </c>
      <c r="X235" t="s">
        <v>48</v>
      </c>
      <c r="Y235">
        <v>0</v>
      </c>
      <c r="Z235">
        <v>48</v>
      </c>
      <c r="AA235">
        <v>0</v>
      </c>
      <c r="AB235">
        <v>-1</v>
      </c>
      <c r="AC235">
        <v>1</v>
      </c>
      <c r="AD235">
        <v>2</v>
      </c>
      <c r="AE235">
        <v>1</v>
      </c>
      <c r="AF235">
        <v>0.95799999999999996</v>
      </c>
      <c r="AG235">
        <v>0</v>
      </c>
      <c r="AH235">
        <v>0.217</v>
      </c>
      <c r="AI235">
        <v>3.0009999999999999</v>
      </c>
      <c r="AJ235">
        <v>143.577</v>
      </c>
      <c r="AK235">
        <v>152.483</v>
      </c>
    </row>
    <row r="236" spans="1:37" x14ac:dyDescent="0.35">
      <c r="A236">
        <v>202</v>
      </c>
      <c r="B236">
        <v>202</v>
      </c>
      <c r="C236" t="s">
        <v>38</v>
      </c>
      <c r="D236">
        <v>2</v>
      </c>
      <c r="E236" t="s">
        <v>548</v>
      </c>
      <c r="F236">
        <v>2</v>
      </c>
      <c r="G236">
        <v>5</v>
      </c>
      <c r="H236">
        <v>1</v>
      </c>
      <c r="I236">
        <v>46</v>
      </c>
      <c r="J236">
        <v>0</v>
      </c>
      <c r="K236">
        <v>1</v>
      </c>
      <c r="L236" t="s">
        <v>48</v>
      </c>
      <c r="M236" t="s">
        <v>444</v>
      </c>
      <c r="N236">
        <v>10</v>
      </c>
      <c r="O236" t="s">
        <v>413</v>
      </c>
      <c r="P236" t="s">
        <v>48</v>
      </c>
      <c r="Q236" t="s">
        <v>48</v>
      </c>
      <c r="R236" t="s">
        <v>48</v>
      </c>
      <c r="S236" t="s">
        <v>48</v>
      </c>
      <c r="T236" t="s">
        <v>48</v>
      </c>
      <c r="U236" t="s">
        <v>412</v>
      </c>
      <c r="V236">
        <v>0</v>
      </c>
      <c r="W236" t="s">
        <v>48</v>
      </c>
      <c r="X236" t="s">
        <v>48</v>
      </c>
      <c r="Y236">
        <v>0</v>
      </c>
      <c r="Z236">
        <v>48</v>
      </c>
      <c r="AA236">
        <v>0</v>
      </c>
      <c r="AB236">
        <v>1</v>
      </c>
      <c r="AC236">
        <v>1</v>
      </c>
      <c r="AD236">
        <v>1</v>
      </c>
      <c r="AE236">
        <v>1</v>
      </c>
      <c r="AF236">
        <v>0.70699999999999996</v>
      </c>
      <c r="AG236">
        <v>0</v>
      </c>
      <c r="AH236">
        <v>0.221</v>
      </c>
      <c r="AI236">
        <v>3.0009999999999999</v>
      </c>
      <c r="AJ236">
        <v>146.578</v>
      </c>
      <c r="AK236">
        <v>155.483</v>
      </c>
    </row>
    <row r="237" spans="1:37" x14ac:dyDescent="0.35">
      <c r="A237">
        <v>202</v>
      </c>
      <c r="B237">
        <v>202</v>
      </c>
      <c r="C237" t="s">
        <v>38</v>
      </c>
      <c r="D237">
        <v>2</v>
      </c>
      <c r="E237" t="s">
        <v>548</v>
      </c>
      <c r="F237">
        <v>2</v>
      </c>
      <c r="G237">
        <v>5</v>
      </c>
      <c r="H237">
        <v>1</v>
      </c>
      <c r="I237">
        <v>47</v>
      </c>
      <c r="J237">
        <v>57</v>
      </c>
      <c r="K237">
        <v>2</v>
      </c>
      <c r="L237" t="s">
        <v>180</v>
      </c>
      <c r="M237" t="s">
        <v>544</v>
      </c>
      <c r="N237">
        <v>5</v>
      </c>
      <c r="O237" t="s">
        <v>438</v>
      </c>
      <c r="P237" t="s">
        <v>181</v>
      </c>
      <c r="Q237" t="s">
        <v>182</v>
      </c>
      <c r="R237" t="s">
        <v>147</v>
      </c>
      <c r="S237" t="s">
        <v>63</v>
      </c>
      <c r="T237" t="s">
        <v>183</v>
      </c>
      <c r="U237" t="s">
        <v>183</v>
      </c>
      <c r="V237">
        <v>3</v>
      </c>
      <c r="W237" t="s">
        <v>182</v>
      </c>
      <c r="X237" t="s">
        <v>63</v>
      </c>
      <c r="Y237">
        <v>0</v>
      </c>
      <c r="Z237">
        <v>48</v>
      </c>
      <c r="AA237">
        <v>1</v>
      </c>
      <c r="AB237">
        <v>1</v>
      </c>
      <c r="AC237">
        <v>-1</v>
      </c>
      <c r="AD237">
        <v>2</v>
      </c>
      <c r="AE237">
        <v>0</v>
      </c>
      <c r="AF237">
        <v>-1</v>
      </c>
      <c r="AG237">
        <v>0</v>
      </c>
      <c r="AH237">
        <v>0.22</v>
      </c>
      <c r="AI237">
        <v>4.0010000000000003</v>
      </c>
      <c r="AJ237">
        <v>150.57900000000001</v>
      </c>
      <c r="AK237">
        <v>159.48500000000001</v>
      </c>
    </row>
    <row r="238" spans="1:37" x14ac:dyDescent="0.35">
      <c r="A238">
        <v>202</v>
      </c>
      <c r="B238">
        <v>202</v>
      </c>
      <c r="C238" t="s">
        <v>38</v>
      </c>
      <c r="D238">
        <v>2</v>
      </c>
      <c r="E238" t="s">
        <v>548</v>
      </c>
      <c r="F238">
        <v>2</v>
      </c>
      <c r="G238">
        <v>5</v>
      </c>
      <c r="H238">
        <v>1</v>
      </c>
      <c r="I238">
        <v>48</v>
      </c>
      <c r="J238">
        <v>61</v>
      </c>
      <c r="K238">
        <v>2</v>
      </c>
      <c r="L238" t="s">
        <v>244</v>
      </c>
      <c r="M238" t="s">
        <v>546</v>
      </c>
      <c r="N238">
        <v>7</v>
      </c>
      <c r="O238" t="s">
        <v>424</v>
      </c>
      <c r="P238" t="s">
        <v>202</v>
      </c>
      <c r="Q238" t="s">
        <v>240</v>
      </c>
      <c r="R238" t="s">
        <v>202</v>
      </c>
      <c r="S238" t="s">
        <v>81</v>
      </c>
      <c r="T238" t="s">
        <v>245</v>
      </c>
      <c r="U238" t="s">
        <v>245</v>
      </c>
      <c r="V238">
        <v>3</v>
      </c>
      <c r="W238" t="s">
        <v>240</v>
      </c>
      <c r="X238" t="s">
        <v>81</v>
      </c>
      <c r="Y238">
        <v>0</v>
      </c>
      <c r="Z238">
        <v>48</v>
      </c>
      <c r="AA238">
        <v>0</v>
      </c>
      <c r="AB238">
        <v>1</v>
      </c>
      <c r="AC238">
        <v>2</v>
      </c>
      <c r="AD238">
        <v>2</v>
      </c>
      <c r="AE238">
        <v>1</v>
      </c>
      <c r="AF238">
        <v>1.4650000000000001</v>
      </c>
      <c r="AG238">
        <v>0</v>
      </c>
      <c r="AH238">
        <v>0.218</v>
      </c>
      <c r="AI238">
        <v>3.0009999999999999</v>
      </c>
      <c r="AJ238">
        <v>153.58000000000001</v>
      </c>
      <c r="AK238">
        <v>162.48599999999999</v>
      </c>
    </row>
    <row r="239" spans="1:37" x14ac:dyDescent="0.35">
      <c r="A239">
        <v>202</v>
      </c>
      <c r="B239">
        <v>202</v>
      </c>
      <c r="C239" t="s">
        <v>38</v>
      </c>
      <c r="D239">
        <v>2</v>
      </c>
      <c r="E239" t="s">
        <v>548</v>
      </c>
      <c r="F239">
        <v>2</v>
      </c>
      <c r="G239">
        <v>5</v>
      </c>
      <c r="H239">
        <v>1</v>
      </c>
      <c r="I239">
        <v>49</v>
      </c>
      <c r="J239">
        <v>46</v>
      </c>
      <c r="K239">
        <v>2</v>
      </c>
      <c r="L239" t="s">
        <v>115</v>
      </c>
      <c r="M239" t="s">
        <v>542</v>
      </c>
      <c r="N239">
        <v>2</v>
      </c>
      <c r="O239" t="s">
        <v>429</v>
      </c>
      <c r="P239" t="s">
        <v>84</v>
      </c>
      <c r="Q239" t="s">
        <v>85</v>
      </c>
      <c r="R239" t="s">
        <v>52</v>
      </c>
      <c r="S239" t="s">
        <v>53</v>
      </c>
      <c r="T239" t="s">
        <v>116</v>
      </c>
      <c r="U239" t="s">
        <v>116</v>
      </c>
      <c r="V239">
        <v>3</v>
      </c>
      <c r="W239" t="s">
        <v>85</v>
      </c>
      <c r="X239" t="s">
        <v>53</v>
      </c>
      <c r="Y239">
        <v>0</v>
      </c>
      <c r="Z239">
        <v>48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1.4159999999999999</v>
      </c>
      <c r="AG239">
        <v>0</v>
      </c>
      <c r="AH239">
        <v>0.218</v>
      </c>
      <c r="AI239">
        <v>4.0010000000000003</v>
      </c>
      <c r="AJ239">
        <v>157.58099999999999</v>
      </c>
      <c r="AK239">
        <v>166.48699999999999</v>
      </c>
    </row>
    <row r="240" spans="1:37" x14ac:dyDescent="0.35">
      <c r="A240">
        <v>202</v>
      </c>
      <c r="B240">
        <v>202</v>
      </c>
      <c r="C240" t="s">
        <v>38</v>
      </c>
      <c r="D240">
        <v>2</v>
      </c>
      <c r="E240" t="s">
        <v>548</v>
      </c>
      <c r="F240">
        <v>2</v>
      </c>
      <c r="G240">
        <v>5</v>
      </c>
      <c r="H240">
        <v>1</v>
      </c>
      <c r="I240">
        <v>50</v>
      </c>
      <c r="J240">
        <v>25</v>
      </c>
      <c r="K240">
        <v>1</v>
      </c>
      <c r="L240" t="s">
        <v>220</v>
      </c>
      <c r="M240" t="s">
        <v>484</v>
      </c>
      <c r="N240">
        <v>9</v>
      </c>
      <c r="O240" t="s">
        <v>446</v>
      </c>
      <c r="P240" t="s">
        <v>202</v>
      </c>
      <c r="Q240" t="s">
        <v>221</v>
      </c>
      <c r="R240" t="s">
        <v>202</v>
      </c>
      <c r="S240" t="s">
        <v>46</v>
      </c>
      <c r="T240" t="s">
        <v>222</v>
      </c>
      <c r="U240" t="s">
        <v>249</v>
      </c>
      <c r="V240">
        <v>2</v>
      </c>
      <c r="W240" t="s">
        <v>212</v>
      </c>
      <c r="X240" t="s">
        <v>46</v>
      </c>
      <c r="Y240">
        <v>0</v>
      </c>
      <c r="Z240">
        <v>48</v>
      </c>
      <c r="AA240">
        <v>0</v>
      </c>
      <c r="AB240">
        <v>2</v>
      </c>
      <c r="AC240">
        <v>1</v>
      </c>
      <c r="AD240">
        <v>2</v>
      </c>
      <c r="AE240">
        <v>1</v>
      </c>
      <c r="AF240">
        <v>1.1639999999999999</v>
      </c>
      <c r="AG240">
        <v>0</v>
      </c>
      <c r="AH240">
        <v>0.22600000000000001</v>
      </c>
      <c r="AI240">
        <v>3.0009999999999999</v>
      </c>
      <c r="AJ240">
        <v>160.58199999999999</v>
      </c>
      <c r="AK240">
        <v>169.488</v>
      </c>
    </row>
    <row r="241" spans="1:37" x14ac:dyDescent="0.35">
      <c r="A241">
        <v>202</v>
      </c>
      <c r="B241">
        <v>202</v>
      </c>
      <c r="C241" t="s">
        <v>38</v>
      </c>
      <c r="D241">
        <v>2</v>
      </c>
      <c r="E241" t="s">
        <v>548</v>
      </c>
      <c r="F241">
        <v>2</v>
      </c>
      <c r="G241">
        <v>5</v>
      </c>
      <c r="H241">
        <v>1</v>
      </c>
      <c r="I241">
        <v>51</v>
      </c>
      <c r="J241">
        <v>0</v>
      </c>
      <c r="K241">
        <v>1</v>
      </c>
      <c r="L241" t="s">
        <v>48</v>
      </c>
      <c r="M241" t="s">
        <v>423</v>
      </c>
      <c r="N241">
        <v>10</v>
      </c>
      <c r="O241" t="s">
        <v>413</v>
      </c>
      <c r="P241" t="s">
        <v>48</v>
      </c>
      <c r="Q241" t="s">
        <v>48</v>
      </c>
      <c r="R241" t="s">
        <v>48</v>
      </c>
      <c r="S241" t="s">
        <v>48</v>
      </c>
      <c r="T241" t="s">
        <v>48</v>
      </c>
      <c r="U241" t="s">
        <v>412</v>
      </c>
      <c r="V241">
        <v>0</v>
      </c>
      <c r="W241" t="s">
        <v>48</v>
      </c>
      <c r="X241" t="s">
        <v>48</v>
      </c>
      <c r="Y241">
        <v>0</v>
      </c>
      <c r="Z241">
        <v>48</v>
      </c>
      <c r="AA241">
        <v>0</v>
      </c>
      <c r="AB241">
        <v>1</v>
      </c>
      <c r="AC241">
        <v>1</v>
      </c>
      <c r="AD241">
        <v>1</v>
      </c>
      <c r="AE241">
        <v>1</v>
      </c>
      <c r="AF241">
        <v>0.39100000000000001</v>
      </c>
      <c r="AG241">
        <v>0</v>
      </c>
      <c r="AH241">
        <v>0.22500000000000001</v>
      </c>
      <c r="AI241">
        <v>3.0009999999999999</v>
      </c>
      <c r="AJ241">
        <v>163.583</v>
      </c>
      <c r="AK241">
        <v>172.489</v>
      </c>
    </row>
    <row r="242" spans="1:37" x14ac:dyDescent="0.35">
      <c r="A242">
        <v>202</v>
      </c>
      <c r="B242">
        <v>202</v>
      </c>
      <c r="C242" t="s">
        <v>38</v>
      </c>
      <c r="D242">
        <v>2</v>
      </c>
      <c r="E242" t="s">
        <v>548</v>
      </c>
      <c r="F242">
        <v>2</v>
      </c>
      <c r="G242">
        <v>5</v>
      </c>
      <c r="H242">
        <v>1</v>
      </c>
      <c r="I242">
        <v>52</v>
      </c>
      <c r="J242">
        <v>0</v>
      </c>
      <c r="K242">
        <v>1</v>
      </c>
      <c r="L242" t="s">
        <v>48</v>
      </c>
      <c r="M242" t="s">
        <v>48</v>
      </c>
      <c r="N242">
        <v>11</v>
      </c>
      <c r="O242" t="s">
        <v>416</v>
      </c>
      <c r="P242" t="s">
        <v>48</v>
      </c>
      <c r="Q242" t="s">
        <v>48</v>
      </c>
      <c r="R242" t="s">
        <v>48</v>
      </c>
      <c r="S242" t="s">
        <v>48</v>
      </c>
      <c r="T242" t="s">
        <v>48</v>
      </c>
      <c r="U242" t="s">
        <v>48</v>
      </c>
      <c r="V242">
        <v>0</v>
      </c>
      <c r="W242" t="s">
        <v>48</v>
      </c>
      <c r="X242" t="s">
        <v>48</v>
      </c>
      <c r="Y242">
        <v>0</v>
      </c>
      <c r="Z242">
        <v>48</v>
      </c>
      <c r="AA242">
        <v>0</v>
      </c>
      <c r="AB242">
        <v>-1</v>
      </c>
      <c r="AC242">
        <v>1</v>
      </c>
      <c r="AD242">
        <v>2</v>
      </c>
      <c r="AE242">
        <v>1</v>
      </c>
      <c r="AF242">
        <v>0.69199999999999995</v>
      </c>
      <c r="AG242">
        <v>0</v>
      </c>
      <c r="AH242">
        <v>0.217</v>
      </c>
      <c r="AI242">
        <v>3.0009999999999999</v>
      </c>
      <c r="AJ242">
        <v>166.584</v>
      </c>
      <c r="AK242">
        <v>175.49</v>
      </c>
    </row>
    <row r="243" spans="1:37" x14ac:dyDescent="0.35">
      <c r="A243">
        <v>202</v>
      </c>
      <c r="B243">
        <v>202</v>
      </c>
      <c r="C243" t="s">
        <v>38</v>
      </c>
      <c r="D243">
        <v>2</v>
      </c>
      <c r="E243" t="s">
        <v>548</v>
      </c>
      <c r="F243">
        <v>2</v>
      </c>
      <c r="G243">
        <v>5</v>
      </c>
      <c r="H243">
        <v>1</v>
      </c>
      <c r="I243">
        <v>53</v>
      </c>
      <c r="J243">
        <v>0</v>
      </c>
      <c r="K243">
        <v>1</v>
      </c>
      <c r="L243" t="s">
        <v>48</v>
      </c>
      <c r="M243" t="s">
        <v>48</v>
      </c>
      <c r="N243">
        <v>11</v>
      </c>
      <c r="O243" t="s">
        <v>416</v>
      </c>
      <c r="P243" t="s">
        <v>48</v>
      </c>
      <c r="Q243" t="s">
        <v>48</v>
      </c>
      <c r="R243" t="s">
        <v>48</v>
      </c>
      <c r="S243" t="s">
        <v>48</v>
      </c>
      <c r="T243" t="s">
        <v>48</v>
      </c>
      <c r="U243" t="s">
        <v>48</v>
      </c>
      <c r="V243">
        <v>0</v>
      </c>
      <c r="W243" t="s">
        <v>48</v>
      </c>
      <c r="X243" t="s">
        <v>48</v>
      </c>
      <c r="Y243">
        <v>0</v>
      </c>
      <c r="Z243">
        <v>48</v>
      </c>
      <c r="AA243">
        <v>0</v>
      </c>
      <c r="AB243">
        <v>-1</v>
      </c>
      <c r="AC243">
        <v>1</v>
      </c>
      <c r="AD243">
        <v>2</v>
      </c>
      <c r="AE243">
        <v>1</v>
      </c>
      <c r="AF243">
        <v>0.81799999999999995</v>
      </c>
      <c r="AG243">
        <v>0</v>
      </c>
      <c r="AH243">
        <v>0.217</v>
      </c>
      <c r="AI243">
        <v>3.0009999999999999</v>
      </c>
      <c r="AJ243">
        <v>169.58500000000001</v>
      </c>
      <c r="AK243">
        <v>178.49</v>
      </c>
    </row>
    <row r="244" spans="1:37" x14ac:dyDescent="0.35">
      <c r="A244">
        <v>202</v>
      </c>
      <c r="B244">
        <v>202</v>
      </c>
      <c r="C244" t="s">
        <v>38</v>
      </c>
      <c r="D244">
        <v>2</v>
      </c>
      <c r="E244" t="s">
        <v>548</v>
      </c>
      <c r="F244">
        <v>2</v>
      </c>
      <c r="G244">
        <v>5</v>
      </c>
      <c r="H244">
        <v>1</v>
      </c>
      <c r="I244">
        <v>54</v>
      </c>
      <c r="J244">
        <v>0</v>
      </c>
      <c r="K244">
        <v>1</v>
      </c>
      <c r="L244" t="s">
        <v>48</v>
      </c>
      <c r="M244" t="s">
        <v>445</v>
      </c>
      <c r="N244">
        <v>10</v>
      </c>
      <c r="O244" t="s">
        <v>413</v>
      </c>
      <c r="P244" t="s">
        <v>48</v>
      </c>
      <c r="Q244" t="s">
        <v>48</v>
      </c>
      <c r="R244" t="s">
        <v>48</v>
      </c>
      <c r="S244" t="s">
        <v>48</v>
      </c>
      <c r="T244" t="s">
        <v>48</v>
      </c>
      <c r="U244" t="s">
        <v>412</v>
      </c>
      <c r="V244">
        <v>0</v>
      </c>
      <c r="W244" t="s">
        <v>48</v>
      </c>
      <c r="X244" t="s">
        <v>48</v>
      </c>
      <c r="Y244">
        <v>0</v>
      </c>
      <c r="Z244">
        <v>48</v>
      </c>
      <c r="AA244">
        <v>0</v>
      </c>
      <c r="AB244">
        <v>1</v>
      </c>
      <c r="AC244">
        <v>1</v>
      </c>
      <c r="AD244">
        <v>1</v>
      </c>
      <c r="AE244">
        <v>1</v>
      </c>
      <c r="AF244">
        <v>0.57599999999999996</v>
      </c>
      <c r="AG244">
        <v>0</v>
      </c>
      <c r="AH244">
        <v>0.223</v>
      </c>
      <c r="AI244">
        <v>3.0009999999999999</v>
      </c>
      <c r="AJ244">
        <v>172.58600000000001</v>
      </c>
      <c r="AK244">
        <v>181.49100000000001</v>
      </c>
    </row>
    <row r="245" spans="1:37" x14ac:dyDescent="0.35">
      <c r="A245">
        <v>202</v>
      </c>
      <c r="B245">
        <v>202</v>
      </c>
      <c r="C245" t="s">
        <v>38</v>
      </c>
      <c r="D245">
        <v>2</v>
      </c>
      <c r="E245" t="s">
        <v>548</v>
      </c>
      <c r="F245">
        <v>2</v>
      </c>
      <c r="G245">
        <v>5</v>
      </c>
      <c r="H245">
        <v>1</v>
      </c>
      <c r="I245">
        <v>55</v>
      </c>
      <c r="J245">
        <v>0</v>
      </c>
      <c r="K245">
        <v>1</v>
      </c>
      <c r="L245" t="s">
        <v>48</v>
      </c>
      <c r="M245" t="s">
        <v>48</v>
      </c>
      <c r="N245">
        <v>11</v>
      </c>
      <c r="O245" t="s">
        <v>416</v>
      </c>
      <c r="P245" t="s">
        <v>48</v>
      </c>
      <c r="Q245" t="s">
        <v>48</v>
      </c>
      <c r="R245" t="s">
        <v>48</v>
      </c>
      <c r="S245" t="s">
        <v>48</v>
      </c>
      <c r="T245" t="s">
        <v>48</v>
      </c>
      <c r="U245" t="s">
        <v>48</v>
      </c>
      <c r="V245">
        <v>0</v>
      </c>
      <c r="W245" t="s">
        <v>48</v>
      </c>
      <c r="X245" t="s">
        <v>48</v>
      </c>
      <c r="Y245">
        <v>0</v>
      </c>
      <c r="Z245">
        <v>48</v>
      </c>
      <c r="AA245">
        <v>0</v>
      </c>
      <c r="AB245">
        <v>-1</v>
      </c>
      <c r="AC245">
        <v>1</v>
      </c>
      <c r="AD245">
        <v>2</v>
      </c>
      <c r="AE245">
        <v>1</v>
      </c>
      <c r="AF245">
        <v>1.0509999999999999</v>
      </c>
      <c r="AG245">
        <v>0</v>
      </c>
      <c r="AH245">
        <v>0.217</v>
      </c>
      <c r="AI245">
        <v>3.0009999999999999</v>
      </c>
      <c r="AJ245">
        <v>175.58699999999999</v>
      </c>
      <c r="AK245">
        <v>184.49199999999999</v>
      </c>
    </row>
    <row r="246" spans="1:37" x14ac:dyDescent="0.35">
      <c r="A246">
        <v>202</v>
      </c>
      <c r="B246">
        <v>202</v>
      </c>
      <c r="C246" t="s">
        <v>38</v>
      </c>
      <c r="D246">
        <v>2</v>
      </c>
      <c r="E246" t="s">
        <v>548</v>
      </c>
      <c r="F246">
        <v>2</v>
      </c>
      <c r="G246">
        <v>5</v>
      </c>
      <c r="H246">
        <v>1</v>
      </c>
      <c r="I246">
        <v>56</v>
      </c>
      <c r="J246">
        <v>35</v>
      </c>
      <c r="K246">
        <v>1</v>
      </c>
      <c r="L246" t="s">
        <v>260</v>
      </c>
      <c r="M246" t="s">
        <v>491</v>
      </c>
      <c r="N246">
        <v>7</v>
      </c>
      <c r="O246" t="s">
        <v>424</v>
      </c>
      <c r="P246" t="s">
        <v>202</v>
      </c>
      <c r="Q246" t="s">
        <v>232</v>
      </c>
      <c r="R246" t="s">
        <v>202</v>
      </c>
      <c r="S246" t="s">
        <v>81</v>
      </c>
      <c r="T246" t="s">
        <v>261</v>
      </c>
      <c r="U246" t="s">
        <v>261</v>
      </c>
      <c r="V246">
        <v>3</v>
      </c>
      <c r="W246" t="s">
        <v>232</v>
      </c>
      <c r="X246" t="s">
        <v>81</v>
      </c>
      <c r="Y246">
        <v>0</v>
      </c>
      <c r="Z246">
        <v>48</v>
      </c>
      <c r="AA246">
        <v>0</v>
      </c>
      <c r="AB246">
        <v>1</v>
      </c>
      <c r="AC246">
        <v>2</v>
      </c>
      <c r="AD246">
        <v>2</v>
      </c>
      <c r="AE246">
        <v>1</v>
      </c>
      <c r="AF246">
        <v>1.498</v>
      </c>
      <c r="AG246">
        <v>0</v>
      </c>
      <c r="AH246">
        <v>0.221</v>
      </c>
      <c r="AI246">
        <v>3.0009999999999999</v>
      </c>
      <c r="AJ246">
        <v>178.58699999999999</v>
      </c>
      <c r="AK246">
        <v>187.49299999999999</v>
      </c>
    </row>
    <row r="247" spans="1:37" x14ac:dyDescent="0.35">
      <c r="A247">
        <v>202</v>
      </c>
      <c r="B247">
        <v>202</v>
      </c>
      <c r="C247" t="s">
        <v>38</v>
      </c>
      <c r="D247">
        <v>2</v>
      </c>
      <c r="E247" t="s">
        <v>548</v>
      </c>
      <c r="F247">
        <v>2</v>
      </c>
      <c r="G247">
        <v>5</v>
      </c>
      <c r="H247">
        <v>1</v>
      </c>
      <c r="I247">
        <v>57</v>
      </c>
      <c r="J247">
        <v>45</v>
      </c>
      <c r="K247">
        <v>2</v>
      </c>
      <c r="L247" t="s">
        <v>83</v>
      </c>
      <c r="M247" t="s">
        <v>535</v>
      </c>
      <c r="N247">
        <v>3</v>
      </c>
      <c r="O247" t="s">
        <v>450</v>
      </c>
      <c r="P247" t="s">
        <v>84</v>
      </c>
      <c r="Q247" t="s">
        <v>85</v>
      </c>
      <c r="R247" t="s">
        <v>62</v>
      </c>
      <c r="S247" t="s">
        <v>63</v>
      </c>
      <c r="T247" t="s">
        <v>86</v>
      </c>
      <c r="U247" t="s">
        <v>94</v>
      </c>
      <c r="V247">
        <v>2</v>
      </c>
      <c r="W247" t="s">
        <v>93</v>
      </c>
      <c r="X247" t="s">
        <v>63</v>
      </c>
      <c r="Y247">
        <v>0</v>
      </c>
      <c r="Z247">
        <v>48</v>
      </c>
      <c r="AA247">
        <v>0</v>
      </c>
      <c r="AB247">
        <v>2</v>
      </c>
      <c r="AC247">
        <v>1</v>
      </c>
      <c r="AD247">
        <v>2</v>
      </c>
      <c r="AE247">
        <v>3</v>
      </c>
      <c r="AF247">
        <v>1.655</v>
      </c>
      <c r="AG247">
        <v>0</v>
      </c>
      <c r="AH247">
        <v>0.22</v>
      </c>
      <c r="AI247">
        <v>3.0009999999999999</v>
      </c>
      <c r="AJ247">
        <v>181.58799999999999</v>
      </c>
      <c r="AK247">
        <v>190.494</v>
      </c>
    </row>
    <row r="248" spans="1:37" x14ac:dyDescent="0.35">
      <c r="A248">
        <v>202</v>
      </c>
      <c r="B248">
        <v>202</v>
      </c>
      <c r="C248" t="s">
        <v>38</v>
      </c>
      <c r="D248">
        <v>2</v>
      </c>
      <c r="E248" t="s">
        <v>548</v>
      </c>
      <c r="F248">
        <v>2</v>
      </c>
      <c r="G248">
        <v>5</v>
      </c>
      <c r="H248">
        <v>1</v>
      </c>
      <c r="I248">
        <v>58</v>
      </c>
      <c r="J248">
        <v>0</v>
      </c>
      <c r="K248">
        <v>1</v>
      </c>
      <c r="L248" t="s">
        <v>48</v>
      </c>
      <c r="M248" t="s">
        <v>414</v>
      </c>
      <c r="N248">
        <v>10</v>
      </c>
      <c r="O248" t="s">
        <v>413</v>
      </c>
      <c r="P248" t="s">
        <v>48</v>
      </c>
      <c r="Q248" t="s">
        <v>48</v>
      </c>
      <c r="R248" t="s">
        <v>48</v>
      </c>
      <c r="S248" t="s">
        <v>48</v>
      </c>
      <c r="T248" t="s">
        <v>48</v>
      </c>
      <c r="U248" t="s">
        <v>412</v>
      </c>
      <c r="V248">
        <v>0</v>
      </c>
      <c r="W248" t="s">
        <v>48</v>
      </c>
      <c r="X248" t="s">
        <v>48</v>
      </c>
      <c r="Y248">
        <v>0</v>
      </c>
      <c r="Z248">
        <v>48</v>
      </c>
      <c r="AA248">
        <v>0</v>
      </c>
      <c r="AB248">
        <v>1</v>
      </c>
      <c r="AC248">
        <v>1</v>
      </c>
      <c r="AD248">
        <v>1</v>
      </c>
      <c r="AE248">
        <v>1</v>
      </c>
      <c r="AF248">
        <v>0.46899999999999997</v>
      </c>
      <c r="AG248">
        <v>0</v>
      </c>
      <c r="AH248">
        <v>0.219</v>
      </c>
      <c r="AI248">
        <v>3.0009999999999999</v>
      </c>
      <c r="AJ248">
        <v>184.589</v>
      </c>
      <c r="AK248">
        <v>193.495</v>
      </c>
    </row>
    <row r="249" spans="1:37" x14ac:dyDescent="0.35">
      <c r="A249">
        <v>202</v>
      </c>
      <c r="B249">
        <v>202</v>
      </c>
      <c r="C249" t="s">
        <v>38</v>
      </c>
      <c r="D249">
        <v>2</v>
      </c>
      <c r="E249" t="s">
        <v>548</v>
      </c>
      <c r="F249">
        <v>2</v>
      </c>
      <c r="G249">
        <v>5</v>
      </c>
      <c r="H249">
        <v>1</v>
      </c>
      <c r="I249">
        <v>59</v>
      </c>
      <c r="J249">
        <v>1</v>
      </c>
      <c r="K249">
        <v>1</v>
      </c>
      <c r="L249" t="s">
        <v>109</v>
      </c>
      <c r="M249" t="s">
        <v>499</v>
      </c>
      <c r="N249">
        <v>1</v>
      </c>
      <c r="O249" t="s">
        <v>420</v>
      </c>
      <c r="P249" t="s">
        <v>98</v>
      </c>
      <c r="Q249" t="s">
        <v>99</v>
      </c>
      <c r="R249" t="s">
        <v>45</v>
      </c>
      <c r="S249" t="s">
        <v>46</v>
      </c>
      <c r="T249" t="s">
        <v>110</v>
      </c>
      <c r="U249" t="s">
        <v>110</v>
      </c>
      <c r="V249">
        <v>3</v>
      </c>
      <c r="W249" t="s">
        <v>99</v>
      </c>
      <c r="X249" t="s">
        <v>46</v>
      </c>
      <c r="Y249">
        <v>0</v>
      </c>
      <c r="Z249">
        <v>48</v>
      </c>
      <c r="AA249">
        <v>0</v>
      </c>
      <c r="AB249">
        <v>1</v>
      </c>
      <c r="AC249">
        <v>-1</v>
      </c>
      <c r="AD249">
        <v>2</v>
      </c>
      <c r="AE249">
        <v>0</v>
      </c>
      <c r="AF249">
        <v>-1</v>
      </c>
      <c r="AG249">
        <v>0</v>
      </c>
      <c r="AH249">
        <v>0.218</v>
      </c>
      <c r="AI249">
        <v>3.0009999999999999</v>
      </c>
      <c r="AJ249">
        <v>187.59</v>
      </c>
      <c r="AK249">
        <v>196.49600000000001</v>
      </c>
    </row>
    <row r="250" spans="1:37" x14ac:dyDescent="0.35">
      <c r="A250">
        <v>202</v>
      </c>
      <c r="B250">
        <v>202</v>
      </c>
      <c r="C250" t="s">
        <v>38</v>
      </c>
      <c r="D250">
        <v>2</v>
      </c>
      <c r="E250" t="s">
        <v>548</v>
      </c>
      <c r="F250">
        <v>2</v>
      </c>
      <c r="G250">
        <v>5</v>
      </c>
      <c r="H250">
        <v>1</v>
      </c>
      <c r="I250">
        <v>60</v>
      </c>
      <c r="J250">
        <v>0</v>
      </c>
      <c r="K250">
        <v>1</v>
      </c>
      <c r="L250" t="s">
        <v>48</v>
      </c>
      <c r="M250" t="s">
        <v>454</v>
      </c>
      <c r="N250">
        <v>10</v>
      </c>
      <c r="O250" t="s">
        <v>413</v>
      </c>
      <c r="P250" t="s">
        <v>48</v>
      </c>
      <c r="Q250" t="s">
        <v>48</v>
      </c>
      <c r="R250" t="s">
        <v>48</v>
      </c>
      <c r="S250" t="s">
        <v>48</v>
      </c>
      <c r="T250" t="s">
        <v>48</v>
      </c>
      <c r="U250" t="s">
        <v>412</v>
      </c>
      <c r="V250">
        <v>0</v>
      </c>
      <c r="W250" t="s">
        <v>48</v>
      </c>
      <c r="X250" t="s">
        <v>48</v>
      </c>
      <c r="Y250">
        <v>0</v>
      </c>
      <c r="Z250">
        <v>48</v>
      </c>
      <c r="AA250">
        <v>0</v>
      </c>
      <c r="AB250">
        <v>1</v>
      </c>
      <c r="AC250">
        <v>1</v>
      </c>
      <c r="AD250">
        <v>1</v>
      </c>
      <c r="AE250">
        <v>1</v>
      </c>
      <c r="AF250">
        <v>0.53500000000000003</v>
      </c>
      <c r="AG250">
        <v>0</v>
      </c>
      <c r="AH250">
        <v>0.218</v>
      </c>
      <c r="AI250">
        <v>3.0009999999999999</v>
      </c>
      <c r="AJ250">
        <v>190.59100000000001</v>
      </c>
      <c r="AK250">
        <v>199.49700000000001</v>
      </c>
    </row>
    <row r="251" spans="1:37" x14ac:dyDescent="0.35">
      <c r="A251">
        <v>202</v>
      </c>
      <c r="B251">
        <v>202</v>
      </c>
      <c r="C251" t="s">
        <v>38</v>
      </c>
      <c r="D251">
        <v>2</v>
      </c>
      <c r="E251" t="s">
        <v>548</v>
      </c>
      <c r="F251">
        <v>2</v>
      </c>
      <c r="G251">
        <v>5</v>
      </c>
      <c r="H251">
        <v>1</v>
      </c>
      <c r="I251">
        <v>61</v>
      </c>
      <c r="J251">
        <v>0</v>
      </c>
      <c r="K251">
        <v>1</v>
      </c>
      <c r="L251" t="s">
        <v>48</v>
      </c>
      <c r="M251" t="s">
        <v>449</v>
      </c>
      <c r="N251">
        <v>10</v>
      </c>
      <c r="O251" t="s">
        <v>413</v>
      </c>
      <c r="P251" t="s">
        <v>48</v>
      </c>
      <c r="Q251" t="s">
        <v>48</v>
      </c>
      <c r="R251" t="s">
        <v>48</v>
      </c>
      <c r="S251" t="s">
        <v>48</v>
      </c>
      <c r="T251" t="s">
        <v>48</v>
      </c>
      <c r="U251" t="s">
        <v>412</v>
      </c>
      <c r="V251">
        <v>0</v>
      </c>
      <c r="W251" t="s">
        <v>48</v>
      </c>
      <c r="X251" t="s">
        <v>48</v>
      </c>
      <c r="Y251">
        <v>0</v>
      </c>
      <c r="Z251">
        <v>48</v>
      </c>
      <c r="AA251">
        <v>0</v>
      </c>
      <c r="AB251">
        <v>1</v>
      </c>
      <c r="AC251">
        <v>1</v>
      </c>
      <c r="AD251">
        <v>1</v>
      </c>
      <c r="AE251">
        <v>1</v>
      </c>
      <c r="AF251">
        <v>0.66900000000000004</v>
      </c>
      <c r="AG251">
        <v>0</v>
      </c>
      <c r="AH251">
        <v>0.22700000000000001</v>
      </c>
      <c r="AI251">
        <v>3.0009999999999999</v>
      </c>
      <c r="AJ251">
        <v>193.59200000000001</v>
      </c>
      <c r="AK251">
        <v>202.49799999999999</v>
      </c>
    </row>
    <row r="252" spans="1:37" x14ac:dyDescent="0.35">
      <c r="A252">
        <v>202</v>
      </c>
      <c r="B252">
        <v>202</v>
      </c>
      <c r="C252" t="s">
        <v>38</v>
      </c>
      <c r="D252">
        <v>2</v>
      </c>
      <c r="E252" t="s">
        <v>548</v>
      </c>
      <c r="F252">
        <v>2</v>
      </c>
      <c r="G252">
        <v>5</v>
      </c>
      <c r="H252">
        <v>1</v>
      </c>
      <c r="I252">
        <v>62</v>
      </c>
      <c r="J252">
        <v>11</v>
      </c>
      <c r="K252">
        <v>1</v>
      </c>
      <c r="L252" t="s">
        <v>77</v>
      </c>
      <c r="M252" t="s">
        <v>541</v>
      </c>
      <c r="N252">
        <v>1</v>
      </c>
      <c r="O252" t="s">
        <v>420</v>
      </c>
      <c r="P252" t="s">
        <v>78</v>
      </c>
      <c r="Q252" t="s">
        <v>79</v>
      </c>
      <c r="R252" t="s">
        <v>80</v>
      </c>
      <c r="S252" t="s">
        <v>81</v>
      </c>
      <c r="T252" t="s">
        <v>82</v>
      </c>
      <c r="U252" t="s">
        <v>82</v>
      </c>
      <c r="V252">
        <v>3</v>
      </c>
      <c r="W252" t="s">
        <v>79</v>
      </c>
      <c r="X252" t="s">
        <v>81</v>
      </c>
      <c r="Y252">
        <v>0</v>
      </c>
      <c r="Z252">
        <v>48</v>
      </c>
      <c r="AA252">
        <v>0</v>
      </c>
      <c r="AB252">
        <v>1</v>
      </c>
      <c r="AC252">
        <v>1</v>
      </c>
      <c r="AD252">
        <v>1</v>
      </c>
      <c r="AE252">
        <v>3</v>
      </c>
      <c r="AF252">
        <v>1.583</v>
      </c>
      <c r="AG252">
        <v>0</v>
      </c>
      <c r="AH252">
        <v>0.22500000000000001</v>
      </c>
      <c r="AI252">
        <v>3.0009999999999999</v>
      </c>
      <c r="AJ252">
        <v>196.59299999999999</v>
      </c>
      <c r="AK252">
        <v>205.499</v>
      </c>
    </row>
    <row r="253" spans="1:37" x14ac:dyDescent="0.35">
      <c r="A253">
        <v>202</v>
      </c>
      <c r="B253">
        <v>202</v>
      </c>
      <c r="C253" t="s">
        <v>38</v>
      </c>
      <c r="D253">
        <v>2</v>
      </c>
      <c r="E253" t="s">
        <v>548</v>
      </c>
      <c r="F253">
        <v>2</v>
      </c>
      <c r="G253">
        <v>5</v>
      </c>
      <c r="H253">
        <v>1</v>
      </c>
      <c r="I253">
        <v>63</v>
      </c>
      <c r="J253">
        <v>63</v>
      </c>
      <c r="K253">
        <v>2</v>
      </c>
      <c r="L253" t="s">
        <v>223</v>
      </c>
      <c r="M253" t="s">
        <v>504</v>
      </c>
      <c r="N253">
        <v>8</v>
      </c>
      <c r="O253" t="s">
        <v>426</v>
      </c>
      <c r="P253" t="s">
        <v>202</v>
      </c>
      <c r="Q253" t="s">
        <v>224</v>
      </c>
      <c r="R253" t="s">
        <v>202</v>
      </c>
      <c r="S253" t="s">
        <v>46</v>
      </c>
      <c r="T253" t="s">
        <v>225</v>
      </c>
      <c r="U253" t="s">
        <v>225</v>
      </c>
      <c r="V253">
        <v>3</v>
      </c>
      <c r="W253" t="s">
        <v>224</v>
      </c>
      <c r="X253" t="s">
        <v>46</v>
      </c>
      <c r="Y253">
        <v>0</v>
      </c>
      <c r="Z253">
        <v>48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0.80300000000000005</v>
      </c>
      <c r="AG253">
        <v>0</v>
      </c>
      <c r="AH253">
        <v>0.22500000000000001</v>
      </c>
      <c r="AI253">
        <v>4.0010000000000003</v>
      </c>
      <c r="AJ253">
        <v>200.59399999999999</v>
      </c>
      <c r="AK253">
        <v>209.5</v>
      </c>
    </row>
    <row r="254" spans="1:37" x14ac:dyDescent="0.35">
      <c r="A254">
        <v>202</v>
      </c>
      <c r="B254">
        <v>202</v>
      </c>
      <c r="C254" t="s">
        <v>38</v>
      </c>
      <c r="D254">
        <v>2</v>
      </c>
      <c r="E254" t="s">
        <v>548</v>
      </c>
      <c r="F254">
        <v>2</v>
      </c>
      <c r="G254">
        <v>5</v>
      </c>
      <c r="H254">
        <v>1</v>
      </c>
      <c r="I254">
        <v>64</v>
      </c>
      <c r="J254">
        <v>21</v>
      </c>
      <c r="K254">
        <v>1</v>
      </c>
      <c r="L254" t="s">
        <v>123</v>
      </c>
      <c r="M254" t="s">
        <v>494</v>
      </c>
      <c r="N254">
        <v>6</v>
      </c>
      <c r="O254" t="s">
        <v>417</v>
      </c>
      <c r="P254" t="s">
        <v>125</v>
      </c>
      <c r="Q254" t="s">
        <v>126</v>
      </c>
      <c r="R254" t="s">
        <v>127</v>
      </c>
      <c r="S254" t="s">
        <v>46</v>
      </c>
      <c r="T254" t="s">
        <v>128</v>
      </c>
      <c r="U254" t="s">
        <v>148</v>
      </c>
      <c r="V254">
        <v>1</v>
      </c>
      <c r="W254" t="s">
        <v>126</v>
      </c>
      <c r="X254" t="s">
        <v>63</v>
      </c>
      <c r="Y254">
        <v>0</v>
      </c>
      <c r="Z254">
        <v>48</v>
      </c>
      <c r="AA254">
        <v>0</v>
      </c>
      <c r="AB254">
        <v>2</v>
      </c>
      <c r="AC254">
        <v>2</v>
      </c>
      <c r="AD254">
        <v>1</v>
      </c>
      <c r="AE254">
        <v>1</v>
      </c>
      <c r="AF254">
        <v>1.0669999999999999</v>
      </c>
      <c r="AG254">
        <v>0</v>
      </c>
      <c r="AH254">
        <v>0.223</v>
      </c>
      <c r="AI254">
        <v>3.0009999999999999</v>
      </c>
      <c r="AJ254">
        <v>203.595</v>
      </c>
      <c r="AK254">
        <v>212.501</v>
      </c>
    </row>
    <row r="255" spans="1:37" x14ac:dyDescent="0.35">
      <c r="A255">
        <v>202</v>
      </c>
      <c r="B255">
        <v>202</v>
      </c>
      <c r="C255" t="s">
        <v>38</v>
      </c>
      <c r="D255">
        <v>2</v>
      </c>
      <c r="E255" t="s">
        <v>548</v>
      </c>
      <c r="F255">
        <v>2</v>
      </c>
      <c r="G255">
        <v>5</v>
      </c>
      <c r="H255">
        <v>1</v>
      </c>
      <c r="I255">
        <v>65</v>
      </c>
      <c r="J255">
        <v>27</v>
      </c>
      <c r="K255">
        <v>1</v>
      </c>
      <c r="L255" t="s">
        <v>205</v>
      </c>
      <c r="M255" t="s">
        <v>530</v>
      </c>
      <c r="N255">
        <v>7</v>
      </c>
      <c r="O255" t="s">
        <v>424</v>
      </c>
      <c r="P255" t="s">
        <v>202</v>
      </c>
      <c r="Q255" t="s">
        <v>206</v>
      </c>
      <c r="R255" t="s">
        <v>202</v>
      </c>
      <c r="S255" t="s">
        <v>81</v>
      </c>
      <c r="T255" t="s">
        <v>207</v>
      </c>
      <c r="U255" t="s">
        <v>207</v>
      </c>
      <c r="V255">
        <v>3</v>
      </c>
      <c r="W255" t="s">
        <v>206</v>
      </c>
      <c r="X255" t="s">
        <v>81</v>
      </c>
      <c r="Y255">
        <v>0</v>
      </c>
      <c r="Z255">
        <v>48</v>
      </c>
      <c r="AA255">
        <v>0</v>
      </c>
      <c r="AB255">
        <v>1</v>
      </c>
      <c r="AC255">
        <v>1</v>
      </c>
      <c r="AD255">
        <v>1</v>
      </c>
      <c r="AE255">
        <v>1</v>
      </c>
      <c r="AF255">
        <v>1.038</v>
      </c>
      <c r="AG255">
        <v>0</v>
      </c>
      <c r="AH255">
        <v>0.221</v>
      </c>
      <c r="AI255">
        <v>3.0009999999999999</v>
      </c>
      <c r="AJ255">
        <v>206.596</v>
      </c>
      <c r="AK255">
        <v>215.50200000000001</v>
      </c>
    </row>
    <row r="256" spans="1:37" x14ac:dyDescent="0.35">
      <c r="A256">
        <v>202</v>
      </c>
      <c r="B256">
        <v>202</v>
      </c>
      <c r="C256" t="s">
        <v>38</v>
      </c>
      <c r="D256">
        <v>2</v>
      </c>
      <c r="E256" t="s">
        <v>548</v>
      </c>
      <c r="F256">
        <v>2</v>
      </c>
      <c r="G256">
        <v>5</v>
      </c>
      <c r="H256">
        <v>1</v>
      </c>
      <c r="I256">
        <v>66</v>
      </c>
      <c r="J256">
        <v>26</v>
      </c>
      <c r="K256">
        <v>1</v>
      </c>
      <c r="L256" t="s">
        <v>256</v>
      </c>
      <c r="M256" t="s">
        <v>525</v>
      </c>
      <c r="N256">
        <v>9</v>
      </c>
      <c r="O256" t="s">
        <v>446</v>
      </c>
      <c r="P256" t="s">
        <v>202</v>
      </c>
      <c r="Q256" t="s">
        <v>221</v>
      </c>
      <c r="R256" t="s">
        <v>202</v>
      </c>
      <c r="S256" t="s">
        <v>81</v>
      </c>
      <c r="T256" t="s">
        <v>257</v>
      </c>
      <c r="U256" t="s">
        <v>228</v>
      </c>
      <c r="V256">
        <v>2</v>
      </c>
      <c r="W256" t="s">
        <v>227</v>
      </c>
      <c r="X256" t="s">
        <v>81</v>
      </c>
      <c r="Y256">
        <v>0</v>
      </c>
      <c r="Z256">
        <v>48</v>
      </c>
      <c r="AA256">
        <v>0</v>
      </c>
      <c r="AB256">
        <v>2</v>
      </c>
      <c r="AC256">
        <v>2</v>
      </c>
      <c r="AD256">
        <v>1</v>
      </c>
      <c r="AE256">
        <v>1</v>
      </c>
      <c r="AF256">
        <v>1.0149999999999999</v>
      </c>
      <c r="AG256">
        <v>0</v>
      </c>
      <c r="AH256">
        <v>0.221</v>
      </c>
      <c r="AI256">
        <v>3.0009999999999999</v>
      </c>
      <c r="AJ256">
        <v>209.59700000000001</v>
      </c>
      <c r="AK256">
        <v>218.50200000000001</v>
      </c>
    </row>
    <row r="257" spans="1:37" x14ac:dyDescent="0.35">
      <c r="A257">
        <v>202</v>
      </c>
      <c r="B257">
        <v>202</v>
      </c>
      <c r="C257" t="s">
        <v>38</v>
      </c>
      <c r="D257">
        <v>2</v>
      </c>
      <c r="E257" t="s">
        <v>548</v>
      </c>
      <c r="F257">
        <v>2</v>
      </c>
      <c r="G257">
        <v>5</v>
      </c>
      <c r="H257">
        <v>1</v>
      </c>
      <c r="I257">
        <v>67</v>
      </c>
      <c r="J257">
        <v>30</v>
      </c>
      <c r="K257">
        <v>1</v>
      </c>
      <c r="L257" t="s">
        <v>254</v>
      </c>
      <c r="M257" t="s">
        <v>506</v>
      </c>
      <c r="N257">
        <v>8</v>
      </c>
      <c r="O257" t="s">
        <v>426</v>
      </c>
      <c r="P257" t="s">
        <v>202</v>
      </c>
      <c r="Q257" t="s">
        <v>215</v>
      </c>
      <c r="R257" t="s">
        <v>202</v>
      </c>
      <c r="S257" t="s">
        <v>53</v>
      </c>
      <c r="T257" t="s">
        <v>255</v>
      </c>
      <c r="U257" t="s">
        <v>255</v>
      </c>
      <c r="V257">
        <v>3</v>
      </c>
      <c r="W257" t="s">
        <v>215</v>
      </c>
      <c r="X257" t="s">
        <v>53</v>
      </c>
      <c r="Y257">
        <v>0</v>
      </c>
      <c r="Z257">
        <v>48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0.91900000000000004</v>
      </c>
      <c r="AG257">
        <v>0</v>
      </c>
      <c r="AH257">
        <v>0.22</v>
      </c>
      <c r="AI257">
        <v>4.0010000000000003</v>
      </c>
      <c r="AJ257">
        <v>213.59800000000001</v>
      </c>
      <c r="AK257">
        <v>222.50399999999999</v>
      </c>
    </row>
    <row r="258" spans="1:37" x14ac:dyDescent="0.35">
      <c r="A258">
        <v>202</v>
      </c>
      <c r="B258">
        <v>202</v>
      </c>
      <c r="C258" t="s">
        <v>38</v>
      </c>
      <c r="D258">
        <v>2</v>
      </c>
      <c r="E258" t="s">
        <v>548</v>
      </c>
      <c r="F258">
        <v>2</v>
      </c>
      <c r="G258">
        <v>5</v>
      </c>
      <c r="H258">
        <v>1</v>
      </c>
      <c r="I258">
        <v>68</v>
      </c>
      <c r="J258">
        <v>0</v>
      </c>
      <c r="K258">
        <v>1</v>
      </c>
      <c r="L258" t="s">
        <v>48</v>
      </c>
      <c r="M258" t="s">
        <v>459</v>
      </c>
      <c r="N258">
        <v>10</v>
      </c>
      <c r="O258" t="s">
        <v>413</v>
      </c>
      <c r="P258" t="s">
        <v>48</v>
      </c>
      <c r="Q258" t="s">
        <v>48</v>
      </c>
      <c r="R258" t="s">
        <v>48</v>
      </c>
      <c r="S258" t="s">
        <v>48</v>
      </c>
      <c r="T258" t="s">
        <v>48</v>
      </c>
      <c r="U258" t="s">
        <v>412</v>
      </c>
      <c r="V258">
        <v>0</v>
      </c>
      <c r="W258" t="s">
        <v>48</v>
      </c>
      <c r="X258" t="s">
        <v>48</v>
      </c>
      <c r="Y258">
        <v>0</v>
      </c>
      <c r="Z258">
        <v>48</v>
      </c>
      <c r="AA258">
        <v>0</v>
      </c>
      <c r="AB258">
        <v>1</v>
      </c>
      <c r="AC258">
        <v>1</v>
      </c>
      <c r="AD258">
        <v>1</v>
      </c>
      <c r="AE258">
        <v>1</v>
      </c>
      <c r="AF258">
        <v>0.442</v>
      </c>
      <c r="AG258">
        <v>0</v>
      </c>
      <c r="AH258">
        <v>0.219</v>
      </c>
      <c r="AI258">
        <v>3.0009999999999999</v>
      </c>
      <c r="AJ258">
        <v>216.59899999999999</v>
      </c>
      <c r="AK258">
        <v>225.505</v>
      </c>
    </row>
    <row r="259" spans="1:37" x14ac:dyDescent="0.35">
      <c r="A259">
        <v>202</v>
      </c>
      <c r="B259">
        <v>202</v>
      </c>
      <c r="C259" t="s">
        <v>38</v>
      </c>
      <c r="D259">
        <v>2</v>
      </c>
      <c r="E259" t="s">
        <v>548</v>
      </c>
      <c r="F259">
        <v>2</v>
      </c>
      <c r="G259">
        <v>5</v>
      </c>
      <c r="H259">
        <v>1</v>
      </c>
      <c r="I259">
        <v>69</v>
      </c>
      <c r="J259">
        <v>0</v>
      </c>
      <c r="K259">
        <v>1</v>
      </c>
      <c r="L259" t="s">
        <v>48</v>
      </c>
      <c r="M259" t="s">
        <v>48</v>
      </c>
      <c r="N259">
        <v>11</v>
      </c>
      <c r="O259" t="s">
        <v>416</v>
      </c>
      <c r="P259" t="s">
        <v>48</v>
      </c>
      <c r="Q259" t="s">
        <v>48</v>
      </c>
      <c r="R259" t="s">
        <v>48</v>
      </c>
      <c r="S259" t="s">
        <v>48</v>
      </c>
      <c r="T259" t="s">
        <v>48</v>
      </c>
      <c r="U259" t="s">
        <v>48</v>
      </c>
      <c r="V259">
        <v>0</v>
      </c>
      <c r="W259" t="s">
        <v>48</v>
      </c>
      <c r="X259" t="s">
        <v>48</v>
      </c>
      <c r="Y259">
        <v>0</v>
      </c>
      <c r="Z259">
        <v>48</v>
      </c>
      <c r="AA259">
        <v>1</v>
      </c>
      <c r="AB259">
        <v>-1</v>
      </c>
      <c r="AC259">
        <v>1</v>
      </c>
      <c r="AD259">
        <v>2</v>
      </c>
      <c r="AE259">
        <v>1</v>
      </c>
      <c r="AF259">
        <v>0.80200000000000005</v>
      </c>
      <c r="AG259">
        <v>0</v>
      </c>
      <c r="AH259">
        <v>0.217</v>
      </c>
      <c r="AI259">
        <v>4.0010000000000003</v>
      </c>
      <c r="AJ259">
        <v>220.6</v>
      </c>
      <c r="AK259">
        <v>229.506</v>
      </c>
    </row>
    <row r="260" spans="1:37" x14ac:dyDescent="0.35">
      <c r="A260">
        <v>202</v>
      </c>
      <c r="B260">
        <v>202</v>
      </c>
      <c r="C260" t="s">
        <v>38</v>
      </c>
      <c r="D260">
        <v>2</v>
      </c>
      <c r="E260" t="s">
        <v>548</v>
      </c>
      <c r="F260">
        <v>2</v>
      </c>
      <c r="G260">
        <v>5</v>
      </c>
      <c r="H260">
        <v>1</v>
      </c>
      <c r="I260">
        <v>70</v>
      </c>
      <c r="J260">
        <v>0</v>
      </c>
      <c r="K260">
        <v>1</v>
      </c>
      <c r="L260" t="s">
        <v>48</v>
      </c>
      <c r="M260" t="s">
        <v>48</v>
      </c>
      <c r="N260">
        <v>11</v>
      </c>
      <c r="O260" t="s">
        <v>416</v>
      </c>
      <c r="P260" t="s">
        <v>48</v>
      </c>
      <c r="Q260" t="s">
        <v>48</v>
      </c>
      <c r="R260" t="s">
        <v>48</v>
      </c>
      <c r="S260" t="s">
        <v>48</v>
      </c>
      <c r="T260" t="s">
        <v>48</v>
      </c>
      <c r="U260" t="s">
        <v>48</v>
      </c>
      <c r="V260">
        <v>0</v>
      </c>
      <c r="W260" t="s">
        <v>48</v>
      </c>
      <c r="X260" t="s">
        <v>48</v>
      </c>
      <c r="Y260">
        <v>0</v>
      </c>
      <c r="Z260">
        <v>48</v>
      </c>
      <c r="AA260">
        <v>0</v>
      </c>
      <c r="AB260">
        <v>-1</v>
      </c>
      <c r="AC260">
        <v>1</v>
      </c>
      <c r="AD260">
        <v>2</v>
      </c>
      <c r="AE260">
        <v>1</v>
      </c>
      <c r="AF260">
        <v>0.77</v>
      </c>
      <c r="AG260">
        <v>0</v>
      </c>
      <c r="AH260">
        <v>0.217</v>
      </c>
      <c r="AI260">
        <v>3.0009999999999999</v>
      </c>
      <c r="AJ260">
        <v>223.601</v>
      </c>
      <c r="AK260">
        <v>232.50700000000001</v>
      </c>
    </row>
    <row r="261" spans="1:37" x14ac:dyDescent="0.35">
      <c r="A261">
        <v>202</v>
      </c>
      <c r="B261">
        <v>202</v>
      </c>
      <c r="C261" t="s">
        <v>38</v>
      </c>
      <c r="D261">
        <v>2</v>
      </c>
      <c r="E261" t="s">
        <v>548</v>
      </c>
      <c r="F261">
        <v>2</v>
      </c>
      <c r="G261">
        <v>5</v>
      </c>
      <c r="H261">
        <v>1</v>
      </c>
      <c r="I261">
        <v>71</v>
      </c>
      <c r="J261">
        <v>64</v>
      </c>
      <c r="K261">
        <v>2</v>
      </c>
      <c r="L261" t="s">
        <v>237</v>
      </c>
      <c r="M261" t="s">
        <v>507</v>
      </c>
      <c r="N261">
        <v>9</v>
      </c>
      <c r="O261" t="s">
        <v>446</v>
      </c>
      <c r="P261" t="s">
        <v>202</v>
      </c>
      <c r="Q261" t="s">
        <v>224</v>
      </c>
      <c r="R261" t="s">
        <v>202</v>
      </c>
      <c r="S261" t="s">
        <v>53</v>
      </c>
      <c r="T261" t="s">
        <v>238</v>
      </c>
      <c r="U261" t="s">
        <v>233</v>
      </c>
      <c r="V261">
        <v>2</v>
      </c>
      <c r="W261" t="s">
        <v>232</v>
      </c>
      <c r="X261" t="s">
        <v>53</v>
      </c>
      <c r="Y261">
        <v>0</v>
      </c>
      <c r="Z261">
        <v>48</v>
      </c>
      <c r="AA261">
        <v>0</v>
      </c>
      <c r="AB261">
        <v>2</v>
      </c>
      <c r="AC261">
        <v>1</v>
      </c>
      <c r="AD261">
        <v>2</v>
      </c>
      <c r="AE261">
        <v>1</v>
      </c>
      <c r="AF261">
        <v>1.329</v>
      </c>
      <c r="AG261">
        <v>0</v>
      </c>
      <c r="AH261">
        <v>0.22500000000000001</v>
      </c>
      <c r="AI261">
        <v>3.0009999999999999</v>
      </c>
      <c r="AJ261">
        <v>226.602</v>
      </c>
      <c r="AK261">
        <v>235.50800000000001</v>
      </c>
    </row>
    <row r="262" spans="1:37" x14ac:dyDescent="0.35">
      <c r="A262">
        <v>202</v>
      </c>
      <c r="B262">
        <v>202</v>
      </c>
      <c r="C262" t="s">
        <v>38</v>
      </c>
      <c r="D262">
        <v>2</v>
      </c>
      <c r="E262" t="s">
        <v>548</v>
      </c>
      <c r="F262">
        <v>2</v>
      </c>
      <c r="G262">
        <v>5</v>
      </c>
      <c r="H262">
        <v>1</v>
      </c>
      <c r="I262">
        <v>72</v>
      </c>
      <c r="J262">
        <v>0</v>
      </c>
      <c r="K262">
        <v>1</v>
      </c>
      <c r="L262" t="s">
        <v>48</v>
      </c>
      <c r="M262" t="s">
        <v>48</v>
      </c>
      <c r="N262">
        <v>11</v>
      </c>
      <c r="O262" t="s">
        <v>416</v>
      </c>
      <c r="P262" t="s">
        <v>48</v>
      </c>
      <c r="Q262" t="s">
        <v>48</v>
      </c>
      <c r="R262" t="s">
        <v>48</v>
      </c>
      <c r="S262" t="s">
        <v>48</v>
      </c>
      <c r="T262" t="s">
        <v>48</v>
      </c>
      <c r="U262" t="s">
        <v>48</v>
      </c>
      <c r="V262">
        <v>0</v>
      </c>
      <c r="W262" t="s">
        <v>48</v>
      </c>
      <c r="X262" t="s">
        <v>48</v>
      </c>
      <c r="Y262">
        <v>0</v>
      </c>
      <c r="Z262">
        <v>48</v>
      </c>
      <c r="AA262">
        <v>0</v>
      </c>
      <c r="AB262">
        <v>-1</v>
      </c>
      <c r="AC262">
        <v>1</v>
      </c>
      <c r="AD262">
        <v>2</v>
      </c>
      <c r="AE262">
        <v>1</v>
      </c>
      <c r="AF262">
        <v>1.056</v>
      </c>
      <c r="AG262">
        <v>0</v>
      </c>
      <c r="AH262">
        <v>0.217</v>
      </c>
      <c r="AI262">
        <v>3.0009999999999999</v>
      </c>
      <c r="AJ262">
        <v>229.60300000000001</v>
      </c>
      <c r="AK262">
        <v>238.50899999999999</v>
      </c>
    </row>
    <row r="263" spans="1:37" x14ac:dyDescent="0.35">
      <c r="A263">
        <v>202</v>
      </c>
      <c r="B263">
        <v>202</v>
      </c>
      <c r="C263" t="s">
        <v>38</v>
      </c>
      <c r="D263">
        <v>2</v>
      </c>
      <c r="E263" t="s">
        <v>548</v>
      </c>
      <c r="F263">
        <v>2</v>
      </c>
      <c r="G263">
        <v>5</v>
      </c>
      <c r="H263">
        <v>1</v>
      </c>
      <c r="I263">
        <v>73</v>
      </c>
      <c r="J263">
        <v>39</v>
      </c>
      <c r="K263">
        <v>2</v>
      </c>
      <c r="L263" t="s">
        <v>73</v>
      </c>
      <c r="M263" t="s">
        <v>545</v>
      </c>
      <c r="N263">
        <v>1</v>
      </c>
      <c r="O263" t="s">
        <v>420</v>
      </c>
      <c r="P263" t="s">
        <v>74</v>
      </c>
      <c r="Q263" t="s">
        <v>75</v>
      </c>
      <c r="R263" t="s">
        <v>45</v>
      </c>
      <c r="S263" t="s">
        <v>46</v>
      </c>
      <c r="T263" t="s">
        <v>76</v>
      </c>
      <c r="U263" t="s">
        <v>76</v>
      </c>
      <c r="V263">
        <v>3</v>
      </c>
      <c r="W263" t="s">
        <v>75</v>
      </c>
      <c r="X263" t="s">
        <v>46</v>
      </c>
      <c r="Y263">
        <v>0</v>
      </c>
      <c r="Z263">
        <v>48</v>
      </c>
      <c r="AA263">
        <v>0</v>
      </c>
      <c r="AB263">
        <v>1</v>
      </c>
      <c r="AC263">
        <v>2</v>
      </c>
      <c r="AD263">
        <v>2</v>
      </c>
      <c r="AE263">
        <v>3</v>
      </c>
      <c r="AF263">
        <v>1.64</v>
      </c>
      <c r="AG263">
        <v>0</v>
      </c>
      <c r="AH263">
        <v>0.223</v>
      </c>
      <c r="AI263">
        <v>3.0009999999999999</v>
      </c>
      <c r="AJ263">
        <v>232.60400000000001</v>
      </c>
      <c r="AK263">
        <v>241.50899999999999</v>
      </c>
    </row>
    <row r="264" spans="1:37" x14ac:dyDescent="0.35">
      <c r="A264">
        <v>202</v>
      </c>
      <c r="B264">
        <v>202</v>
      </c>
      <c r="C264" t="s">
        <v>38</v>
      </c>
      <c r="D264">
        <v>2</v>
      </c>
      <c r="E264" t="s">
        <v>548</v>
      </c>
      <c r="F264">
        <v>2</v>
      </c>
      <c r="G264">
        <v>5</v>
      </c>
      <c r="H264">
        <v>1</v>
      </c>
      <c r="I264">
        <v>74</v>
      </c>
      <c r="J264">
        <v>20</v>
      </c>
      <c r="K264">
        <v>1</v>
      </c>
      <c r="L264" t="s">
        <v>149</v>
      </c>
      <c r="M264" t="s">
        <v>527</v>
      </c>
      <c r="N264">
        <v>6</v>
      </c>
      <c r="O264" t="s">
        <v>417</v>
      </c>
      <c r="P264" t="s">
        <v>135</v>
      </c>
      <c r="Q264" t="s">
        <v>136</v>
      </c>
      <c r="R264" t="s">
        <v>150</v>
      </c>
      <c r="S264" t="s">
        <v>53</v>
      </c>
      <c r="T264" t="s">
        <v>151</v>
      </c>
      <c r="U264" t="s">
        <v>175</v>
      </c>
      <c r="V264">
        <v>2</v>
      </c>
      <c r="W264" t="s">
        <v>154</v>
      </c>
      <c r="X264" t="s">
        <v>53</v>
      </c>
      <c r="Y264">
        <v>0</v>
      </c>
      <c r="Z264">
        <v>48</v>
      </c>
      <c r="AA264">
        <v>0</v>
      </c>
      <c r="AB264">
        <v>2</v>
      </c>
      <c r="AC264">
        <v>2</v>
      </c>
      <c r="AD264">
        <v>1</v>
      </c>
      <c r="AE264">
        <v>1</v>
      </c>
      <c r="AF264">
        <v>1.1259999999999999</v>
      </c>
      <c r="AG264">
        <v>0</v>
      </c>
      <c r="AH264">
        <v>0.223</v>
      </c>
      <c r="AI264">
        <v>3.0009999999999999</v>
      </c>
      <c r="AJ264">
        <v>235.60499999999999</v>
      </c>
      <c r="AK264">
        <v>244.51</v>
      </c>
    </row>
    <row r="265" spans="1:37" x14ac:dyDescent="0.35">
      <c r="A265">
        <v>202</v>
      </c>
      <c r="B265">
        <v>202</v>
      </c>
      <c r="C265" t="s">
        <v>38</v>
      </c>
      <c r="D265">
        <v>2</v>
      </c>
      <c r="E265" t="s">
        <v>548</v>
      </c>
      <c r="F265">
        <v>2</v>
      </c>
      <c r="G265">
        <v>5</v>
      </c>
      <c r="H265">
        <v>1</v>
      </c>
      <c r="I265">
        <v>75</v>
      </c>
      <c r="J265">
        <v>36</v>
      </c>
      <c r="K265">
        <v>1</v>
      </c>
      <c r="L265" t="s">
        <v>231</v>
      </c>
      <c r="M265" t="s">
        <v>516</v>
      </c>
      <c r="N265">
        <v>9</v>
      </c>
      <c r="O265" t="s">
        <v>446</v>
      </c>
      <c r="P265" t="s">
        <v>202</v>
      </c>
      <c r="Q265" t="s">
        <v>232</v>
      </c>
      <c r="R265" t="s">
        <v>202</v>
      </c>
      <c r="S265" t="s">
        <v>53</v>
      </c>
      <c r="T265" t="s">
        <v>233</v>
      </c>
      <c r="U265" t="s">
        <v>238</v>
      </c>
      <c r="V265">
        <v>2</v>
      </c>
      <c r="W265" t="s">
        <v>224</v>
      </c>
      <c r="X265" t="s">
        <v>53</v>
      </c>
      <c r="Y265">
        <v>0</v>
      </c>
      <c r="Z265">
        <v>48</v>
      </c>
      <c r="AA265">
        <v>0</v>
      </c>
      <c r="AB265">
        <v>2</v>
      </c>
      <c r="AC265">
        <v>1</v>
      </c>
      <c r="AD265">
        <v>2</v>
      </c>
      <c r="AE265">
        <v>1</v>
      </c>
      <c r="AF265">
        <v>1.3420000000000001</v>
      </c>
      <c r="AG265">
        <v>0</v>
      </c>
      <c r="AH265">
        <v>0.222</v>
      </c>
      <c r="AI265">
        <v>3.0009999999999999</v>
      </c>
      <c r="AJ265">
        <v>238.60599999999999</v>
      </c>
      <c r="AK265">
        <v>247.511</v>
      </c>
    </row>
    <row r="266" spans="1:37" x14ac:dyDescent="0.35">
      <c r="A266">
        <v>202</v>
      </c>
      <c r="B266">
        <v>202</v>
      </c>
      <c r="C266" t="s">
        <v>38</v>
      </c>
      <c r="D266">
        <v>2</v>
      </c>
      <c r="E266" t="s">
        <v>548</v>
      </c>
      <c r="F266">
        <v>2</v>
      </c>
      <c r="G266">
        <v>5</v>
      </c>
      <c r="H266">
        <v>1</v>
      </c>
      <c r="I266">
        <v>76</v>
      </c>
      <c r="J266">
        <v>0</v>
      </c>
      <c r="K266">
        <v>1</v>
      </c>
      <c r="L266" t="s">
        <v>48</v>
      </c>
      <c r="M266" t="s">
        <v>48</v>
      </c>
      <c r="N266">
        <v>11</v>
      </c>
      <c r="O266" t="s">
        <v>416</v>
      </c>
      <c r="P266" t="s">
        <v>48</v>
      </c>
      <c r="Q266" t="s">
        <v>48</v>
      </c>
      <c r="R266" t="s">
        <v>48</v>
      </c>
      <c r="S266" t="s">
        <v>48</v>
      </c>
      <c r="T266" t="s">
        <v>48</v>
      </c>
      <c r="U266" t="s">
        <v>48</v>
      </c>
      <c r="V266">
        <v>0</v>
      </c>
      <c r="W266" t="s">
        <v>48</v>
      </c>
      <c r="X266" t="s">
        <v>48</v>
      </c>
      <c r="Y266">
        <v>0</v>
      </c>
      <c r="Z266">
        <v>48</v>
      </c>
      <c r="AA266">
        <v>0</v>
      </c>
      <c r="AB266">
        <v>-1</v>
      </c>
      <c r="AC266">
        <v>-1</v>
      </c>
      <c r="AD266">
        <v>1</v>
      </c>
      <c r="AE266">
        <v>0</v>
      </c>
      <c r="AF266">
        <v>-1</v>
      </c>
      <c r="AG266">
        <v>0</v>
      </c>
      <c r="AH266">
        <v>0.217</v>
      </c>
      <c r="AI266">
        <v>3.0009999999999999</v>
      </c>
      <c r="AJ266">
        <v>241.60599999999999</v>
      </c>
      <c r="AK266">
        <v>250.512</v>
      </c>
    </row>
    <row r="267" spans="1:37" x14ac:dyDescent="0.35">
      <c r="A267">
        <v>202</v>
      </c>
      <c r="B267">
        <v>202</v>
      </c>
      <c r="C267" t="s">
        <v>38</v>
      </c>
      <c r="D267">
        <v>2</v>
      </c>
      <c r="E267" t="s">
        <v>548</v>
      </c>
      <c r="F267">
        <v>2</v>
      </c>
      <c r="G267">
        <v>5</v>
      </c>
      <c r="H267">
        <v>1</v>
      </c>
      <c r="I267">
        <v>77</v>
      </c>
      <c r="J267">
        <v>24</v>
      </c>
      <c r="K267">
        <v>1</v>
      </c>
      <c r="L267" t="s">
        <v>198</v>
      </c>
      <c r="M267" t="s">
        <v>477</v>
      </c>
      <c r="N267">
        <v>4</v>
      </c>
      <c r="O267" t="s">
        <v>431</v>
      </c>
      <c r="P267" t="s">
        <v>177</v>
      </c>
      <c r="Q267" t="s">
        <v>178</v>
      </c>
      <c r="R267" t="s">
        <v>150</v>
      </c>
      <c r="S267" t="s">
        <v>53</v>
      </c>
      <c r="T267" t="s">
        <v>199</v>
      </c>
      <c r="U267" t="s">
        <v>199</v>
      </c>
      <c r="V267">
        <v>3</v>
      </c>
      <c r="W267" t="s">
        <v>178</v>
      </c>
      <c r="X267" t="s">
        <v>53</v>
      </c>
      <c r="Y267">
        <v>0</v>
      </c>
      <c r="Z267">
        <v>48</v>
      </c>
      <c r="AA267">
        <v>0</v>
      </c>
      <c r="AB267">
        <v>1</v>
      </c>
      <c r="AC267">
        <v>2</v>
      </c>
      <c r="AD267">
        <v>2</v>
      </c>
      <c r="AE267">
        <v>1</v>
      </c>
      <c r="AF267">
        <v>1.351</v>
      </c>
      <c r="AG267">
        <v>0</v>
      </c>
      <c r="AH267">
        <v>0.22</v>
      </c>
      <c r="AI267">
        <v>3.0009999999999999</v>
      </c>
      <c r="AJ267">
        <v>244.607</v>
      </c>
      <c r="AK267">
        <v>253.51300000000001</v>
      </c>
    </row>
    <row r="268" spans="1:37" x14ac:dyDescent="0.35">
      <c r="A268">
        <v>202</v>
      </c>
      <c r="B268">
        <v>202</v>
      </c>
      <c r="C268" t="s">
        <v>38</v>
      </c>
      <c r="D268">
        <v>2</v>
      </c>
      <c r="E268" t="s">
        <v>548</v>
      </c>
      <c r="F268">
        <v>2</v>
      </c>
      <c r="G268">
        <v>5</v>
      </c>
      <c r="H268">
        <v>1</v>
      </c>
      <c r="I268">
        <v>78</v>
      </c>
      <c r="J268">
        <v>0</v>
      </c>
      <c r="K268">
        <v>1</v>
      </c>
      <c r="L268" t="s">
        <v>48</v>
      </c>
      <c r="M268" t="s">
        <v>48</v>
      </c>
      <c r="N268">
        <v>11</v>
      </c>
      <c r="O268" t="s">
        <v>416</v>
      </c>
      <c r="P268" t="s">
        <v>48</v>
      </c>
      <c r="Q268" t="s">
        <v>48</v>
      </c>
      <c r="R268" t="s">
        <v>48</v>
      </c>
      <c r="S268" t="s">
        <v>48</v>
      </c>
      <c r="T268" t="s">
        <v>48</v>
      </c>
      <c r="U268" t="s">
        <v>48</v>
      </c>
      <c r="V268">
        <v>0</v>
      </c>
      <c r="W268" t="s">
        <v>48</v>
      </c>
      <c r="X268" t="s">
        <v>48</v>
      </c>
      <c r="Y268">
        <v>0</v>
      </c>
      <c r="Z268">
        <v>48</v>
      </c>
      <c r="AA268">
        <v>0</v>
      </c>
      <c r="AB268">
        <v>-1</v>
      </c>
      <c r="AC268">
        <v>-1</v>
      </c>
      <c r="AD268">
        <v>1</v>
      </c>
      <c r="AE268">
        <v>0</v>
      </c>
      <c r="AF268">
        <v>-1</v>
      </c>
      <c r="AG268">
        <v>0</v>
      </c>
      <c r="AH268">
        <v>0.217</v>
      </c>
      <c r="AI268">
        <v>3.0009999999999999</v>
      </c>
      <c r="AJ268">
        <v>247.608</v>
      </c>
      <c r="AK268">
        <v>256.51400000000001</v>
      </c>
    </row>
    <row r="269" spans="1:37" x14ac:dyDescent="0.35">
      <c r="A269">
        <v>202</v>
      </c>
      <c r="B269">
        <v>202</v>
      </c>
      <c r="C269" t="s">
        <v>38</v>
      </c>
      <c r="D269">
        <v>2</v>
      </c>
      <c r="E269" t="s">
        <v>548</v>
      </c>
      <c r="F269">
        <v>2</v>
      </c>
      <c r="G269">
        <v>5</v>
      </c>
      <c r="H269">
        <v>1</v>
      </c>
      <c r="I269">
        <v>79</v>
      </c>
      <c r="J269">
        <v>0</v>
      </c>
      <c r="K269">
        <v>1</v>
      </c>
      <c r="L269" t="s">
        <v>48</v>
      </c>
      <c r="M269" t="s">
        <v>465</v>
      </c>
      <c r="N269">
        <v>10</v>
      </c>
      <c r="O269" t="s">
        <v>413</v>
      </c>
      <c r="P269" t="s">
        <v>48</v>
      </c>
      <c r="Q269" t="s">
        <v>48</v>
      </c>
      <c r="R269" t="s">
        <v>48</v>
      </c>
      <c r="S269" t="s">
        <v>48</v>
      </c>
      <c r="T269" t="s">
        <v>48</v>
      </c>
      <c r="U269" t="s">
        <v>412</v>
      </c>
      <c r="V269">
        <v>0</v>
      </c>
      <c r="W269" t="s">
        <v>48</v>
      </c>
      <c r="X269" t="s">
        <v>48</v>
      </c>
      <c r="Y269">
        <v>0</v>
      </c>
      <c r="Z269">
        <v>48</v>
      </c>
      <c r="AA269">
        <v>0</v>
      </c>
      <c r="AB269">
        <v>1</v>
      </c>
      <c r="AC269">
        <v>-1</v>
      </c>
      <c r="AD269">
        <v>2</v>
      </c>
      <c r="AE269">
        <v>0</v>
      </c>
      <c r="AF269">
        <v>-1</v>
      </c>
      <c r="AG269">
        <v>0</v>
      </c>
      <c r="AH269">
        <v>0.218</v>
      </c>
      <c r="AI269">
        <v>3.0009999999999999</v>
      </c>
      <c r="AJ269">
        <v>250.60900000000001</v>
      </c>
      <c r="AK269">
        <v>259.51499999999999</v>
      </c>
    </row>
    <row r="270" spans="1:37" x14ac:dyDescent="0.35">
      <c r="A270">
        <v>202</v>
      </c>
      <c r="B270">
        <v>202</v>
      </c>
      <c r="C270" t="s">
        <v>38</v>
      </c>
      <c r="D270">
        <v>2</v>
      </c>
      <c r="E270" t="s">
        <v>548</v>
      </c>
      <c r="F270">
        <v>2</v>
      </c>
      <c r="G270">
        <v>5</v>
      </c>
      <c r="H270">
        <v>1</v>
      </c>
      <c r="I270">
        <v>80</v>
      </c>
      <c r="J270">
        <v>0</v>
      </c>
      <c r="K270">
        <v>1</v>
      </c>
      <c r="L270" t="s">
        <v>48</v>
      </c>
      <c r="M270" t="s">
        <v>48</v>
      </c>
      <c r="N270">
        <v>11</v>
      </c>
      <c r="O270" t="s">
        <v>416</v>
      </c>
      <c r="P270" t="s">
        <v>48</v>
      </c>
      <c r="Q270" t="s">
        <v>48</v>
      </c>
      <c r="R270" t="s">
        <v>48</v>
      </c>
      <c r="S270" t="s">
        <v>48</v>
      </c>
      <c r="T270" t="s">
        <v>48</v>
      </c>
      <c r="U270" t="s">
        <v>48</v>
      </c>
      <c r="V270">
        <v>0</v>
      </c>
      <c r="W270" t="s">
        <v>48</v>
      </c>
      <c r="X270" t="s">
        <v>48</v>
      </c>
      <c r="Y270">
        <v>0</v>
      </c>
      <c r="Z270">
        <v>48</v>
      </c>
      <c r="AA270">
        <v>0</v>
      </c>
      <c r="AB270">
        <v>-1</v>
      </c>
      <c r="AC270">
        <v>1</v>
      </c>
      <c r="AD270">
        <v>2</v>
      </c>
      <c r="AE270">
        <v>1</v>
      </c>
      <c r="AF270">
        <v>1.0049999999999999</v>
      </c>
      <c r="AG270">
        <v>0</v>
      </c>
      <c r="AH270">
        <v>0.217</v>
      </c>
      <c r="AI270">
        <v>3.0009999999999999</v>
      </c>
      <c r="AJ270">
        <v>253.61</v>
      </c>
      <c r="AK270">
        <v>262.51600000000002</v>
      </c>
    </row>
    <row r="271" spans="1:37" x14ac:dyDescent="0.35">
      <c r="A271">
        <v>202</v>
      </c>
      <c r="B271">
        <v>202</v>
      </c>
      <c r="C271" t="s">
        <v>38</v>
      </c>
      <c r="D271">
        <v>2</v>
      </c>
      <c r="E271" t="s">
        <v>548</v>
      </c>
      <c r="F271">
        <v>2</v>
      </c>
      <c r="G271">
        <v>5</v>
      </c>
      <c r="H271">
        <v>1</v>
      </c>
      <c r="I271">
        <v>81</v>
      </c>
      <c r="J271">
        <v>0</v>
      </c>
      <c r="K271">
        <v>1</v>
      </c>
      <c r="L271" t="s">
        <v>48</v>
      </c>
      <c r="M271" t="s">
        <v>454</v>
      </c>
      <c r="N271">
        <v>10</v>
      </c>
      <c r="O271" t="s">
        <v>413</v>
      </c>
      <c r="P271" t="s">
        <v>48</v>
      </c>
      <c r="Q271" t="s">
        <v>48</v>
      </c>
      <c r="R271" t="s">
        <v>48</v>
      </c>
      <c r="S271" t="s">
        <v>48</v>
      </c>
      <c r="T271" t="s">
        <v>48</v>
      </c>
      <c r="U271" t="s">
        <v>412</v>
      </c>
      <c r="V271">
        <v>0</v>
      </c>
      <c r="W271" t="s">
        <v>48</v>
      </c>
      <c r="X271" t="s">
        <v>48</v>
      </c>
      <c r="Y271">
        <v>0</v>
      </c>
      <c r="Z271">
        <v>48</v>
      </c>
      <c r="AA271">
        <v>0</v>
      </c>
      <c r="AB271">
        <v>1</v>
      </c>
      <c r="AC271">
        <v>-1</v>
      </c>
      <c r="AD271">
        <v>2</v>
      </c>
      <c r="AE271">
        <v>0</v>
      </c>
      <c r="AF271">
        <v>-1</v>
      </c>
      <c r="AG271">
        <v>0</v>
      </c>
      <c r="AH271">
        <v>0.22800000000000001</v>
      </c>
      <c r="AI271">
        <v>3.0009999999999999</v>
      </c>
      <c r="AJ271">
        <v>256.61099999999999</v>
      </c>
      <c r="AK271">
        <v>265.517</v>
      </c>
    </row>
    <row r="272" spans="1:37" x14ac:dyDescent="0.35">
      <c r="A272">
        <v>202</v>
      </c>
      <c r="B272">
        <v>202</v>
      </c>
      <c r="C272" t="s">
        <v>38</v>
      </c>
      <c r="D272">
        <v>2</v>
      </c>
      <c r="E272" t="s">
        <v>548</v>
      </c>
      <c r="F272">
        <v>2</v>
      </c>
      <c r="G272">
        <v>5</v>
      </c>
      <c r="H272">
        <v>1</v>
      </c>
      <c r="I272">
        <v>82</v>
      </c>
      <c r="J272">
        <v>3</v>
      </c>
      <c r="K272">
        <v>1</v>
      </c>
      <c r="L272" t="s">
        <v>121</v>
      </c>
      <c r="M272" t="s">
        <v>518</v>
      </c>
      <c r="N272">
        <v>3</v>
      </c>
      <c r="O272" t="s">
        <v>450</v>
      </c>
      <c r="P272" t="s">
        <v>70</v>
      </c>
      <c r="Q272" t="s">
        <v>71</v>
      </c>
      <c r="R272" t="s">
        <v>80</v>
      </c>
      <c r="S272" t="s">
        <v>81</v>
      </c>
      <c r="T272" t="s">
        <v>122</v>
      </c>
      <c r="U272" t="s">
        <v>72</v>
      </c>
      <c r="V272">
        <v>1</v>
      </c>
      <c r="W272" t="s">
        <v>71</v>
      </c>
      <c r="X272" t="s">
        <v>63</v>
      </c>
      <c r="Y272">
        <v>0</v>
      </c>
      <c r="Z272">
        <v>48</v>
      </c>
      <c r="AA272">
        <v>0</v>
      </c>
      <c r="AB272">
        <v>2</v>
      </c>
      <c r="AC272">
        <v>1</v>
      </c>
      <c r="AD272">
        <v>2</v>
      </c>
      <c r="AE272">
        <v>1</v>
      </c>
      <c r="AF272">
        <v>1.5249999999999999</v>
      </c>
      <c r="AG272">
        <v>0</v>
      </c>
      <c r="AH272">
        <v>0.22600000000000001</v>
      </c>
      <c r="AI272">
        <v>3.0009999999999999</v>
      </c>
      <c r="AJ272">
        <v>259.61200000000002</v>
      </c>
      <c r="AK272">
        <v>268.51799999999997</v>
      </c>
    </row>
    <row r="273" spans="1:37" x14ac:dyDescent="0.35">
      <c r="A273">
        <v>202</v>
      </c>
      <c r="B273">
        <v>202</v>
      </c>
      <c r="C273" t="s">
        <v>38</v>
      </c>
      <c r="D273">
        <v>2</v>
      </c>
      <c r="E273" t="s">
        <v>548</v>
      </c>
      <c r="F273">
        <v>2</v>
      </c>
      <c r="G273">
        <v>5</v>
      </c>
      <c r="H273">
        <v>1</v>
      </c>
      <c r="I273">
        <v>83</v>
      </c>
      <c r="J273">
        <v>22</v>
      </c>
      <c r="K273">
        <v>1</v>
      </c>
      <c r="L273" t="s">
        <v>146</v>
      </c>
      <c r="M273" t="s">
        <v>490</v>
      </c>
      <c r="N273">
        <v>6</v>
      </c>
      <c r="O273" t="s">
        <v>417</v>
      </c>
      <c r="P273" t="s">
        <v>125</v>
      </c>
      <c r="Q273" t="s">
        <v>126</v>
      </c>
      <c r="R273" t="s">
        <v>147</v>
      </c>
      <c r="S273" t="s">
        <v>63</v>
      </c>
      <c r="T273" t="s">
        <v>148</v>
      </c>
      <c r="U273" t="s">
        <v>128</v>
      </c>
      <c r="V273">
        <v>1</v>
      </c>
      <c r="W273" t="s">
        <v>126</v>
      </c>
      <c r="X273" t="s">
        <v>46</v>
      </c>
      <c r="Y273">
        <v>0</v>
      </c>
      <c r="Z273">
        <v>48</v>
      </c>
      <c r="AA273">
        <v>0</v>
      </c>
      <c r="AB273">
        <v>2</v>
      </c>
      <c r="AC273">
        <v>2</v>
      </c>
      <c r="AD273">
        <v>1</v>
      </c>
      <c r="AE273">
        <v>1</v>
      </c>
      <c r="AF273">
        <v>1.173</v>
      </c>
      <c r="AG273">
        <v>0</v>
      </c>
      <c r="AH273">
        <v>0.22500000000000001</v>
      </c>
      <c r="AI273">
        <v>3.0009999999999999</v>
      </c>
      <c r="AJ273">
        <v>262.613</v>
      </c>
      <c r="AK273">
        <v>271.51900000000001</v>
      </c>
    </row>
    <row r="274" spans="1:37" x14ac:dyDescent="0.35">
      <c r="A274">
        <v>202</v>
      </c>
      <c r="B274">
        <v>202</v>
      </c>
      <c r="C274" t="s">
        <v>38</v>
      </c>
      <c r="D274">
        <v>2</v>
      </c>
      <c r="E274" t="s">
        <v>548</v>
      </c>
      <c r="F274">
        <v>2</v>
      </c>
      <c r="G274">
        <v>5</v>
      </c>
      <c r="H274">
        <v>1</v>
      </c>
      <c r="I274">
        <v>84</v>
      </c>
      <c r="J274">
        <v>19</v>
      </c>
      <c r="K274">
        <v>1</v>
      </c>
      <c r="L274" t="s">
        <v>134</v>
      </c>
      <c r="M274" t="s">
        <v>498</v>
      </c>
      <c r="N274">
        <v>4</v>
      </c>
      <c r="O274" t="s">
        <v>431</v>
      </c>
      <c r="P274" t="s">
        <v>135</v>
      </c>
      <c r="Q274" t="s">
        <v>136</v>
      </c>
      <c r="R274" t="s">
        <v>127</v>
      </c>
      <c r="S274" t="s">
        <v>46</v>
      </c>
      <c r="T274" t="s">
        <v>137</v>
      </c>
      <c r="U274" t="s">
        <v>137</v>
      </c>
      <c r="V274">
        <v>3</v>
      </c>
      <c r="W274" t="s">
        <v>136</v>
      </c>
      <c r="X274" t="s">
        <v>46</v>
      </c>
      <c r="Y274">
        <v>0</v>
      </c>
      <c r="Z274">
        <v>48</v>
      </c>
      <c r="AA274">
        <v>0</v>
      </c>
      <c r="AB274">
        <v>1</v>
      </c>
      <c r="AC274">
        <v>1</v>
      </c>
      <c r="AD274">
        <v>1</v>
      </c>
      <c r="AE274">
        <v>1</v>
      </c>
      <c r="AF274">
        <v>1.4179999999999999</v>
      </c>
      <c r="AG274">
        <v>0</v>
      </c>
      <c r="AH274">
        <v>0.224</v>
      </c>
      <c r="AI274">
        <v>3.0009999999999999</v>
      </c>
      <c r="AJ274">
        <v>265.61399999999998</v>
      </c>
      <c r="AK274">
        <v>274.52</v>
      </c>
    </row>
    <row r="275" spans="1:37" x14ac:dyDescent="0.35">
      <c r="A275">
        <v>202</v>
      </c>
      <c r="B275">
        <v>202</v>
      </c>
      <c r="C275" t="s">
        <v>38</v>
      </c>
      <c r="D275">
        <v>2</v>
      </c>
      <c r="E275" t="s">
        <v>548</v>
      </c>
      <c r="F275">
        <v>2</v>
      </c>
      <c r="G275">
        <v>5</v>
      </c>
      <c r="H275">
        <v>1</v>
      </c>
      <c r="I275">
        <v>85</v>
      </c>
      <c r="J275">
        <v>40</v>
      </c>
      <c r="K275">
        <v>2</v>
      </c>
      <c r="L275" t="s">
        <v>105</v>
      </c>
      <c r="M275" t="s">
        <v>543</v>
      </c>
      <c r="N275">
        <v>3</v>
      </c>
      <c r="O275" t="s">
        <v>450</v>
      </c>
      <c r="P275" t="s">
        <v>74</v>
      </c>
      <c r="Q275" t="s">
        <v>75</v>
      </c>
      <c r="R275" t="s">
        <v>52</v>
      </c>
      <c r="S275" t="s">
        <v>53</v>
      </c>
      <c r="T275" t="s">
        <v>106</v>
      </c>
      <c r="U275" t="s">
        <v>116</v>
      </c>
      <c r="V275">
        <v>2</v>
      </c>
      <c r="W275" t="s">
        <v>85</v>
      </c>
      <c r="X275" t="s">
        <v>53</v>
      </c>
      <c r="Y275">
        <v>0</v>
      </c>
      <c r="Z275">
        <v>48</v>
      </c>
      <c r="AA275">
        <v>0</v>
      </c>
      <c r="AB275">
        <v>2</v>
      </c>
      <c r="AC275">
        <v>2</v>
      </c>
      <c r="AD275">
        <v>1</v>
      </c>
      <c r="AE275">
        <v>1</v>
      </c>
      <c r="AF275">
        <v>1.026</v>
      </c>
      <c r="AG275">
        <v>0</v>
      </c>
      <c r="AH275">
        <v>0.222</v>
      </c>
      <c r="AI275">
        <v>3.0009999999999999</v>
      </c>
      <c r="AJ275">
        <v>268.61500000000001</v>
      </c>
      <c r="AK275">
        <v>277.52</v>
      </c>
    </row>
    <row r="276" spans="1:37" x14ac:dyDescent="0.35">
      <c r="A276">
        <v>202</v>
      </c>
      <c r="B276">
        <v>202</v>
      </c>
      <c r="C276" t="s">
        <v>38</v>
      </c>
      <c r="D276">
        <v>2</v>
      </c>
      <c r="E276" t="s">
        <v>548</v>
      </c>
      <c r="F276">
        <v>2</v>
      </c>
      <c r="G276">
        <v>5</v>
      </c>
      <c r="H276">
        <v>1</v>
      </c>
      <c r="I276">
        <v>86</v>
      </c>
      <c r="J276">
        <v>29</v>
      </c>
      <c r="K276">
        <v>1</v>
      </c>
      <c r="L276" t="s">
        <v>214</v>
      </c>
      <c r="M276" t="s">
        <v>505</v>
      </c>
      <c r="N276">
        <v>9</v>
      </c>
      <c r="O276" t="s">
        <v>446</v>
      </c>
      <c r="P276" t="s">
        <v>202</v>
      </c>
      <c r="Q276" t="s">
        <v>215</v>
      </c>
      <c r="R276" t="s">
        <v>202</v>
      </c>
      <c r="S276" t="s">
        <v>63</v>
      </c>
      <c r="T276" t="s">
        <v>216</v>
      </c>
      <c r="U276" t="s">
        <v>255</v>
      </c>
      <c r="V276">
        <v>1</v>
      </c>
      <c r="W276" t="s">
        <v>215</v>
      </c>
      <c r="X276" t="s">
        <v>53</v>
      </c>
      <c r="Y276">
        <v>0</v>
      </c>
      <c r="Z276">
        <v>48</v>
      </c>
      <c r="AA276">
        <v>0</v>
      </c>
      <c r="AB276">
        <v>2</v>
      </c>
      <c r="AC276">
        <v>1</v>
      </c>
      <c r="AD276">
        <v>2</v>
      </c>
      <c r="AE276">
        <v>1</v>
      </c>
      <c r="AF276">
        <v>1.5209999999999999</v>
      </c>
      <c r="AG276">
        <v>0</v>
      </c>
      <c r="AH276">
        <v>0.223</v>
      </c>
      <c r="AI276">
        <v>3.0009999999999999</v>
      </c>
      <c r="AJ276">
        <v>271.61599999999999</v>
      </c>
      <c r="AK276">
        <v>280.52100000000002</v>
      </c>
    </row>
    <row r="277" spans="1:37" x14ac:dyDescent="0.35">
      <c r="A277">
        <v>202</v>
      </c>
      <c r="B277">
        <v>202</v>
      </c>
      <c r="C277" t="s">
        <v>38</v>
      </c>
      <c r="D277">
        <v>2</v>
      </c>
      <c r="E277" t="s">
        <v>548</v>
      </c>
      <c r="F277">
        <v>2</v>
      </c>
      <c r="G277">
        <v>5</v>
      </c>
      <c r="H277">
        <v>1</v>
      </c>
      <c r="I277">
        <v>87</v>
      </c>
      <c r="J277">
        <v>0</v>
      </c>
      <c r="K277">
        <v>1</v>
      </c>
      <c r="L277" t="s">
        <v>48</v>
      </c>
      <c r="M277" t="s">
        <v>48</v>
      </c>
      <c r="N277">
        <v>11</v>
      </c>
      <c r="O277" t="s">
        <v>416</v>
      </c>
      <c r="P277" t="s">
        <v>48</v>
      </c>
      <c r="Q277" t="s">
        <v>48</v>
      </c>
      <c r="R277" t="s">
        <v>48</v>
      </c>
      <c r="S277" t="s">
        <v>48</v>
      </c>
      <c r="T277" t="s">
        <v>48</v>
      </c>
      <c r="U277" t="s">
        <v>48</v>
      </c>
      <c r="V277">
        <v>0</v>
      </c>
      <c r="W277" t="s">
        <v>48</v>
      </c>
      <c r="X277" t="s">
        <v>48</v>
      </c>
      <c r="Y277">
        <v>0</v>
      </c>
      <c r="Z277">
        <v>48</v>
      </c>
      <c r="AA277">
        <v>0</v>
      </c>
      <c r="AB277">
        <v>-1</v>
      </c>
      <c r="AC277">
        <v>1</v>
      </c>
      <c r="AD277">
        <v>2</v>
      </c>
      <c r="AE277">
        <v>1</v>
      </c>
      <c r="AF277">
        <v>0.74399999999999999</v>
      </c>
      <c r="AG277">
        <v>0</v>
      </c>
      <c r="AH277">
        <v>0.217</v>
      </c>
      <c r="AI277">
        <v>3.0009999999999999</v>
      </c>
      <c r="AJ277">
        <v>274.61700000000002</v>
      </c>
      <c r="AK277">
        <v>283.52199999999999</v>
      </c>
    </row>
    <row r="278" spans="1:37" x14ac:dyDescent="0.35">
      <c r="A278">
        <v>202</v>
      </c>
      <c r="B278">
        <v>202</v>
      </c>
      <c r="C278" t="s">
        <v>38</v>
      </c>
      <c r="D278">
        <v>2</v>
      </c>
      <c r="E278" t="s">
        <v>548</v>
      </c>
      <c r="F278">
        <v>2</v>
      </c>
      <c r="G278">
        <v>5</v>
      </c>
      <c r="H278">
        <v>1</v>
      </c>
      <c r="I278">
        <v>88</v>
      </c>
      <c r="J278">
        <v>0</v>
      </c>
      <c r="K278">
        <v>1</v>
      </c>
      <c r="L278" t="s">
        <v>48</v>
      </c>
      <c r="M278" t="s">
        <v>455</v>
      </c>
      <c r="N278">
        <v>10</v>
      </c>
      <c r="O278" t="s">
        <v>413</v>
      </c>
      <c r="P278" t="s">
        <v>48</v>
      </c>
      <c r="Q278" t="s">
        <v>48</v>
      </c>
      <c r="R278" t="s">
        <v>48</v>
      </c>
      <c r="S278" t="s">
        <v>48</v>
      </c>
      <c r="T278" t="s">
        <v>48</v>
      </c>
      <c r="U278" t="s">
        <v>412</v>
      </c>
      <c r="V278">
        <v>0</v>
      </c>
      <c r="W278" t="s">
        <v>48</v>
      </c>
      <c r="X278" t="s">
        <v>48</v>
      </c>
      <c r="Y278">
        <v>0</v>
      </c>
      <c r="Z278">
        <v>48</v>
      </c>
      <c r="AA278">
        <v>0</v>
      </c>
      <c r="AB278">
        <v>1</v>
      </c>
      <c r="AC278">
        <v>-1</v>
      </c>
      <c r="AD278">
        <v>2</v>
      </c>
      <c r="AE278">
        <v>0</v>
      </c>
      <c r="AF278">
        <v>-1</v>
      </c>
      <c r="AG278">
        <v>0</v>
      </c>
      <c r="AH278">
        <v>0.22</v>
      </c>
      <c r="AI278">
        <v>3.0009999999999999</v>
      </c>
      <c r="AJ278">
        <v>277.61799999999999</v>
      </c>
      <c r="AK278">
        <v>286.52300000000002</v>
      </c>
    </row>
    <row r="279" spans="1:37" x14ac:dyDescent="0.35">
      <c r="A279">
        <v>202</v>
      </c>
      <c r="B279">
        <v>202</v>
      </c>
      <c r="C279" t="s">
        <v>38</v>
      </c>
      <c r="D279">
        <v>2</v>
      </c>
      <c r="E279" t="s">
        <v>548</v>
      </c>
      <c r="F279">
        <v>2</v>
      </c>
      <c r="G279">
        <v>5</v>
      </c>
      <c r="H279">
        <v>1</v>
      </c>
      <c r="I279">
        <v>89</v>
      </c>
      <c r="J279">
        <v>23</v>
      </c>
      <c r="K279">
        <v>1</v>
      </c>
      <c r="L279" t="s">
        <v>176</v>
      </c>
      <c r="M279" t="s">
        <v>479</v>
      </c>
      <c r="N279">
        <v>4</v>
      </c>
      <c r="O279" t="s">
        <v>431</v>
      </c>
      <c r="P279" t="s">
        <v>177</v>
      </c>
      <c r="Q279" t="s">
        <v>178</v>
      </c>
      <c r="R279" t="s">
        <v>132</v>
      </c>
      <c r="S279" t="s">
        <v>81</v>
      </c>
      <c r="T279" t="s">
        <v>179</v>
      </c>
      <c r="U279" t="s">
        <v>179</v>
      </c>
      <c r="V279">
        <v>3</v>
      </c>
      <c r="W279" t="s">
        <v>178</v>
      </c>
      <c r="X279" t="s">
        <v>81</v>
      </c>
      <c r="Y279">
        <v>0</v>
      </c>
      <c r="Z279">
        <v>48</v>
      </c>
      <c r="AA279">
        <v>0</v>
      </c>
      <c r="AB279">
        <v>1</v>
      </c>
      <c r="AC279">
        <v>-1</v>
      </c>
      <c r="AD279">
        <v>2</v>
      </c>
      <c r="AE279">
        <v>0</v>
      </c>
      <c r="AF279">
        <v>-1</v>
      </c>
      <c r="AG279">
        <v>0</v>
      </c>
      <c r="AH279">
        <v>0.219</v>
      </c>
      <c r="AI279">
        <v>3.0009999999999999</v>
      </c>
      <c r="AJ279">
        <v>280.61799999999999</v>
      </c>
      <c r="AK279">
        <v>289.524</v>
      </c>
    </row>
    <row r="280" spans="1:37" x14ac:dyDescent="0.35">
      <c r="A280">
        <v>202</v>
      </c>
      <c r="B280">
        <v>202</v>
      </c>
      <c r="C280" t="s">
        <v>38</v>
      </c>
      <c r="D280">
        <v>2</v>
      </c>
      <c r="E280" t="s">
        <v>548</v>
      </c>
      <c r="F280">
        <v>2</v>
      </c>
      <c r="G280">
        <v>5</v>
      </c>
      <c r="H280">
        <v>1</v>
      </c>
      <c r="I280">
        <v>90</v>
      </c>
      <c r="J280">
        <v>71</v>
      </c>
      <c r="K280">
        <v>2</v>
      </c>
      <c r="L280" t="s">
        <v>234</v>
      </c>
      <c r="M280" t="s">
        <v>481</v>
      </c>
      <c r="N280">
        <v>9</v>
      </c>
      <c r="O280" t="s">
        <v>446</v>
      </c>
      <c r="P280" t="s">
        <v>202</v>
      </c>
      <c r="Q280" t="s">
        <v>235</v>
      </c>
      <c r="R280" t="s">
        <v>202</v>
      </c>
      <c r="S280" t="s">
        <v>46</v>
      </c>
      <c r="T280" t="s">
        <v>236</v>
      </c>
      <c r="U280" t="s">
        <v>251</v>
      </c>
      <c r="V280">
        <v>1</v>
      </c>
      <c r="W280" t="s">
        <v>235</v>
      </c>
      <c r="X280" t="s">
        <v>53</v>
      </c>
      <c r="Y280">
        <v>0</v>
      </c>
      <c r="Z280">
        <v>48</v>
      </c>
      <c r="AA280">
        <v>0</v>
      </c>
      <c r="AB280">
        <v>2</v>
      </c>
      <c r="AC280">
        <v>2</v>
      </c>
      <c r="AD280">
        <v>1</v>
      </c>
      <c r="AE280">
        <v>1</v>
      </c>
      <c r="AF280">
        <v>0.79100000000000004</v>
      </c>
      <c r="AG280">
        <v>0</v>
      </c>
      <c r="AH280">
        <v>0.218</v>
      </c>
      <c r="AI280">
        <v>3.0009999999999999</v>
      </c>
      <c r="AJ280">
        <v>283.61900000000003</v>
      </c>
      <c r="AK280">
        <v>292.52499999999998</v>
      </c>
    </row>
    <row r="281" spans="1:37" x14ac:dyDescent="0.35">
      <c r="A281">
        <v>202</v>
      </c>
      <c r="B281">
        <v>202</v>
      </c>
      <c r="C281" t="s">
        <v>38</v>
      </c>
      <c r="D281">
        <v>2</v>
      </c>
      <c r="E281" t="s">
        <v>548</v>
      </c>
      <c r="F281">
        <v>2</v>
      </c>
      <c r="G281">
        <v>5</v>
      </c>
      <c r="H281">
        <v>1</v>
      </c>
      <c r="I281">
        <v>91</v>
      </c>
      <c r="J281">
        <v>69</v>
      </c>
      <c r="K281">
        <v>2</v>
      </c>
      <c r="L281" t="s">
        <v>252</v>
      </c>
      <c r="M281" t="s">
        <v>501</v>
      </c>
      <c r="N281">
        <v>8</v>
      </c>
      <c r="O281" t="s">
        <v>426</v>
      </c>
      <c r="P281" t="s">
        <v>202</v>
      </c>
      <c r="Q281" t="s">
        <v>218</v>
      </c>
      <c r="R281" t="s">
        <v>202</v>
      </c>
      <c r="S281" t="s">
        <v>63</v>
      </c>
      <c r="T281" t="s">
        <v>253</v>
      </c>
      <c r="U281" t="s">
        <v>253</v>
      </c>
      <c r="V281">
        <v>3</v>
      </c>
      <c r="W281" t="s">
        <v>218</v>
      </c>
      <c r="X281" t="s">
        <v>63</v>
      </c>
      <c r="Y281">
        <v>0</v>
      </c>
      <c r="Z281">
        <v>48</v>
      </c>
      <c r="AA281">
        <v>1</v>
      </c>
      <c r="AB281">
        <v>1</v>
      </c>
      <c r="AC281">
        <v>-1</v>
      </c>
      <c r="AD281">
        <v>2</v>
      </c>
      <c r="AE281">
        <v>0</v>
      </c>
      <c r="AF281">
        <v>-1</v>
      </c>
      <c r="AG281">
        <v>0</v>
      </c>
      <c r="AH281">
        <v>0.218</v>
      </c>
      <c r="AI281">
        <v>4.0010000000000003</v>
      </c>
      <c r="AJ281">
        <v>287.62099999999998</v>
      </c>
      <c r="AK281">
        <v>296.52600000000001</v>
      </c>
    </row>
    <row r="282" spans="1:37" x14ac:dyDescent="0.35">
      <c r="A282">
        <v>202</v>
      </c>
      <c r="B282">
        <v>202</v>
      </c>
      <c r="C282" t="s">
        <v>38</v>
      </c>
      <c r="D282">
        <v>2</v>
      </c>
      <c r="E282" t="s">
        <v>548</v>
      </c>
      <c r="F282">
        <v>2</v>
      </c>
      <c r="G282">
        <v>5</v>
      </c>
      <c r="H282">
        <v>1</v>
      </c>
      <c r="I282">
        <v>92</v>
      </c>
      <c r="J282">
        <v>34</v>
      </c>
      <c r="K282">
        <v>1</v>
      </c>
      <c r="L282" t="s">
        <v>208</v>
      </c>
      <c r="M282" t="s">
        <v>509</v>
      </c>
      <c r="N282">
        <v>9</v>
      </c>
      <c r="O282" t="s">
        <v>446</v>
      </c>
      <c r="P282" t="s">
        <v>202</v>
      </c>
      <c r="Q282" t="s">
        <v>209</v>
      </c>
      <c r="R282" t="s">
        <v>202</v>
      </c>
      <c r="S282" t="s">
        <v>63</v>
      </c>
      <c r="T282" t="s">
        <v>210</v>
      </c>
      <c r="U282" t="s">
        <v>247</v>
      </c>
      <c r="V282">
        <v>2</v>
      </c>
      <c r="W282" t="s">
        <v>206</v>
      </c>
      <c r="X282" t="s">
        <v>63</v>
      </c>
      <c r="Y282">
        <v>0</v>
      </c>
      <c r="Z282">
        <v>48</v>
      </c>
      <c r="AA282">
        <v>0</v>
      </c>
      <c r="AB282">
        <v>2</v>
      </c>
      <c r="AC282">
        <v>-1</v>
      </c>
      <c r="AD282">
        <v>2</v>
      </c>
      <c r="AE282">
        <v>0</v>
      </c>
      <c r="AF282">
        <v>-1</v>
      </c>
      <c r="AG282">
        <v>0</v>
      </c>
      <c r="AH282">
        <v>0.22500000000000001</v>
      </c>
      <c r="AI282">
        <v>3.0009999999999999</v>
      </c>
      <c r="AJ282">
        <v>290.62099999999998</v>
      </c>
      <c r="AK282">
        <v>299.52699999999999</v>
      </c>
    </row>
    <row r="283" spans="1:37" x14ac:dyDescent="0.35">
      <c r="A283">
        <v>202</v>
      </c>
      <c r="B283">
        <v>202</v>
      </c>
      <c r="C283" t="s">
        <v>38</v>
      </c>
      <c r="D283">
        <v>2</v>
      </c>
      <c r="E283" t="s">
        <v>548</v>
      </c>
      <c r="F283">
        <v>2</v>
      </c>
      <c r="G283">
        <v>5</v>
      </c>
      <c r="H283">
        <v>1</v>
      </c>
      <c r="I283">
        <v>93</v>
      </c>
      <c r="J283">
        <v>0</v>
      </c>
      <c r="K283">
        <v>1</v>
      </c>
      <c r="L283" t="s">
        <v>48</v>
      </c>
      <c r="M283" t="s">
        <v>445</v>
      </c>
      <c r="N283">
        <v>10</v>
      </c>
      <c r="O283" t="s">
        <v>413</v>
      </c>
      <c r="P283" t="s">
        <v>48</v>
      </c>
      <c r="Q283" t="s">
        <v>48</v>
      </c>
      <c r="R283" t="s">
        <v>48</v>
      </c>
      <c r="S283" t="s">
        <v>48</v>
      </c>
      <c r="T283" t="s">
        <v>48</v>
      </c>
      <c r="U283" t="s">
        <v>412</v>
      </c>
      <c r="V283">
        <v>0</v>
      </c>
      <c r="W283" t="s">
        <v>48</v>
      </c>
      <c r="X283" t="s">
        <v>48</v>
      </c>
      <c r="Y283">
        <v>0</v>
      </c>
      <c r="Z283">
        <v>48</v>
      </c>
      <c r="AA283">
        <v>0</v>
      </c>
      <c r="AB283">
        <v>1</v>
      </c>
      <c r="AC283">
        <v>1</v>
      </c>
      <c r="AD283">
        <v>1</v>
      </c>
      <c r="AE283">
        <v>1</v>
      </c>
      <c r="AF283">
        <v>0.42799999999999999</v>
      </c>
      <c r="AG283">
        <v>0</v>
      </c>
      <c r="AH283">
        <v>0.22500000000000001</v>
      </c>
      <c r="AI283">
        <v>3.0009999999999999</v>
      </c>
      <c r="AJ283">
        <v>293.62200000000001</v>
      </c>
      <c r="AK283">
        <v>302.52800000000002</v>
      </c>
    </row>
    <row r="284" spans="1:37" x14ac:dyDescent="0.35">
      <c r="A284">
        <v>202</v>
      </c>
      <c r="B284">
        <v>202</v>
      </c>
      <c r="C284" t="s">
        <v>38</v>
      </c>
      <c r="D284">
        <v>2</v>
      </c>
      <c r="E284" t="s">
        <v>548</v>
      </c>
      <c r="F284">
        <v>2</v>
      </c>
      <c r="G284">
        <v>5</v>
      </c>
      <c r="H284">
        <v>1</v>
      </c>
      <c r="I284">
        <v>94</v>
      </c>
      <c r="J284">
        <v>0</v>
      </c>
      <c r="K284">
        <v>1</v>
      </c>
      <c r="L284" t="s">
        <v>48</v>
      </c>
      <c r="M284" t="s">
        <v>435</v>
      </c>
      <c r="N284">
        <v>10</v>
      </c>
      <c r="O284" t="s">
        <v>413</v>
      </c>
      <c r="P284" t="s">
        <v>48</v>
      </c>
      <c r="Q284" t="s">
        <v>48</v>
      </c>
      <c r="R284" t="s">
        <v>48</v>
      </c>
      <c r="S284" t="s">
        <v>48</v>
      </c>
      <c r="T284" t="s">
        <v>48</v>
      </c>
      <c r="U284" t="s">
        <v>412</v>
      </c>
      <c r="V284">
        <v>0</v>
      </c>
      <c r="W284" t="s">
        <v>48</v>
      </c>
      <c r="X284" t="s">
        <v>48</v>
      </c>
      <c r="Y284">
        <v>0</v>
      </c>
      <c r="Z284">
        <v>48</v>
      </c>
      <c r="AA284">
        <v>0</v>
      </c>
      <c r="AB284">
        <v>1</v>
      </c>
      <c r="AC284">
        <v>1</v>
      </c>
      <c r="AD284">
        <v>1</v>
      </c>
      <c r="AE284">
        <v>1</v>
      </c>
      <c r="AF284">
        <v>0.441</v>
      </c>
      <c r="AG284">
        <v>0</v>
      </c>
      <c r="AH284">
        <v>0.22500000000000001</v>
      </c>
      <c r="AI284">
        <v>3.0009999999999999</v>
      </c>
      <c r="AJ284">
        <v>296.62299999999999</v>
      </c>
      <c r="AK284">
        <v>305.529</v>
      </c>
    </row>
    <row r="285" spans="1:37" x14ac:dyDescent="0.35">
      <c r="A285">
        <v>202</v>
      </c>
      <c r="B285">
        <v>202</v>
      </c>
      <c r="C285" t="s">
        <v>38</v>
      </c>
      <c r="D285">
        <v>2</v>
      </c>
      <c r="E285" t="s">
        <v>548</v>
      </c>
      <c r="F285">
        <v>2</v>
      </c>
      <c r="G285">
        <v>5</v>
      </c>
      <c r="H285">
        <v>1</v>
      </c>
      <c r="I285">
        <v>95</v>
      </c>
      <c r="J285">
        <v>51</v>
      </c>
      <c r="K285">
        <v>2</v>
      </c>
      <c r="L285" t="s">
        <v>194</v>
      </c>
      <c r="M285" t="s">
        <v>522</v>
      </c>
      <c r="N285">
        <v>5</v>
      </c>
      <c r="O285" t="s">
        <v>438</v>
      </c>
      <c r="P285" t="s">
        <v>167</v>
      </c>
      <c r="Q285" t="s">
        <v>168</v>
      </c>
      <c r="R285" t="s">
        <v>127</v>
      </c>
      <c r="S285" t="s">
        <v>46</v>
      </c>
      <c r="T285" t="s">
        <v>195</v>
      </c>
      <c r="U285" t="s">
        <v>195</v>
      </c>
      <c r="V285">
        <v>3</v>
      </c>
      <c r="W285" t="s">
        <v>168</v>
      </c>
      <c r="X285" t="s">
        <v>46</v>
      </c>
      <c r="Y285">
        <v>0</v>
      </c>
      <c r="Z285">
        <v>48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1.2330000000000001</v>
      </c>
      <c r="AG285">
        <v>0</v>
      </c>
      <c r="AH285">
        <v>0.223</v>
      </c>
      <c r="AI285">
        <v>4.0010000000000003</v>
      </c>
      <c r="AJ285">
        <v>300.62400000000002</v>
      </c>
      <c r="AK285">
        <v>309.52999999999997</v>
      </c>
    </row>
    <row r="286" spans="1:37" x14ac:dyDescent="0.35">
      <c r="A286">
        <v>202</v>
      </c>
      <c r="B286">
        <v>202</v>
      </c>
      <c r="C286" t="s">
        <v>38</v>
      </c>
      <c r="D286">
        <v>2</v>
      </c>
      <c r="E286" t="s">
        <v>548</v>
      </c>
      <c r="F286">
        <v>2</v>
      </c>
      <c r="G286">
        <v>5</v>
      </c>
      <c r="H286">
        <v>1</v>
      </c>
      <c r="I286">
        <v>96</v>
      </c>
      <c r="J286">
        <v>55</v>
      </c>
      <c r="K286">
        <v>2</v>
      </c>
      <c r="L286" t="s">
        <v>138</v>
      </c>
      <c r="M286" t="s">
        <v>483</v>
      </c>
      <c r="N286">
        <v>6</v>
      </c>
      <c r="O286" t="s">
        <v>417</v>
      </c>
      <c r="P286" t="s">
        <v>139</v>
      </c>
      <c r="Q286" t="s">
        <v>140</v>
      </c>
      <c r="R286" t="s">
        <v>132</v>
      </c>
      <c r="S286" t="s">
        <v>81</v>
      </c>
      <c r="T286" t="s">
        <v>141</v>
      </c>
      <c r="U286" t="s">
        <v>159</v>
      </c>
      <c r="V286">
        <v>2</v>
      </c>
      <c r="W286" t="s">
        <v>158</v>
      </c>
      <c r="X286" t="s">
        <v>81</v>
      </c>
      <c r="Y286">
        <v>0</v>
      </c>
      <c r="Z286">
        <v>48</v>
      </c>
      <c r="AA286">
        <v>0</v>
      </c>
      <c r="AB286">
        <v>2</v>
      </c>
      <c r="AC286">
        <v>2</v>
      </c>
      <c r="AD286">
        <v>1</v>
      </c>
      <c r="AE286">
        <v>1</v>
      </c>
      <c r="AF286">
        <v>0.57699999999999996</v>
      </c>
      <c r="AG286">
        <v>0</v>
      </c>
      <c r="AH286">
        <v>0.223</v>
      </c>
      <c r="AI286">
        <v>3.0009999999999999</v>
      </c>
      <c r="AJ286">
        <v>303.625</v>
      </c>
      <c r="AK286">
        <v>312.53100000000001</v>
      </c>
    </row>
    <row r="287" spans="1:37" x14ac:dyDescent="0.35">
      <c r="A287">
        <v>202</v>
      </c>
      <c r="B287">
        <v>202</v>
      </c>
      <c r="C287" t="s">
        <v>38</v>
      </c>
      <c r="D287">
        <v>2</v>
      </c>
      <c r="E287" t="s">
        <v>548</v>
      </c>
      <c r="F287">
        <v>2</v>
      </c>
      <c r="G287">
        <v>5</v>
      </c>
      <c r="H287">
        <v>1</v>
      </c>
      <c r="I287">
        <v>97</v>
      </c>
      <c r="J287">
        <v>4</v>
      </c>
      <c r="K287">
        <v>1</v>
      </c>
      <c r="L287" t="s">
        <v>69</v>
      </c>
      <c r="M287" t="s">
        <v>540</v>
      </c>
      <c r="N287">
        <v>1</v>
      </c>
      <c r="O287" t="s">
        <v>420</v>
      </c>
      <c r="P287" t="s">
        <v>70</v>
      </c>
      <c r="Q287" t="s">
        <v>71</v>
      </c>
      <c r="R287" t="s">
        <v>62</v>
      </c>
      <c r="S287" t="s">
        <v>63</v>
      </c>
      <c r="T287" t="s">
        <v>72</v>
      </c>
      <c r="U287" t="s">
        <v>72</v>
      </c>
      <c r="V287">
        <v>3</v>
      </c>
      <c r="W287" t="s">
        <v>71</v>
      </c>
      <c r="X287" t="s">
        <v>63</v>
      </c>
      <c r="Y287">
        <v>0</v>
      </c>
      <c r="Z287">
        <v>48</v>
      </c>
      <c r="AA287">
        <v>0</v>
      </c>
      <c r="AB287">
        <v>1</v>
      </c>
      <c r="AC287">
        <v>1</v>
      </c>
      <c r="AD287">
        <v>1</v>
      </c>
      <c r="AE287">
        <v>3</v>
      </c>
      <c r="AF287">
        <v>1.595</v>
      </c>
      <c r="AG287">
        <v>0</v>
      </c>
      <c r="AH287">
        <v>0.222</v>
      </c>
      <c r="AI287">
        <v>3.0009999999999999</v>
      </c>
      <c r="AJ287">
        <v>306.62599999999998</v>
      </c>
      <c r="AK287">
        <v>315.53199999999998</v>
      </c>
    </row>
    <row r="288" spans="1:37" x14ac:dyDescent="0.35">
      <c r="A288">
        <v>202</v>
      </c>
      <c r="B288">
        <v>202</v>
      </c>
      <c r="C288" t="s">
        <v>38</v>
      </c>
      <c r="D288">
        <v>2</v>
      </c>
      <c r="E288" t="s">
        <v>548</v>
      </c>
      <c r="F288">
        <v>2</v>
      </c>
      <c r="G288">
        <v>5</v>
      </c>
      <c r="H288">
        <v>1</v>
      </c>
      <c r="I288">
        <v>98</v>
      </c>
      <c r="J288">
        <v>0</v>
      </c>
      <c r="K288">
        <v>1</v>
      </c>
      <c r="L288" t="s">
        <v>48</v>
      </c>
      <c r="M288" t="s">
        <v>423</v>
      </c>
      <c r="N288">
        <v>10</v>
      </c>
      <c r="O288" t="s">
        <v>413</v>
      </c>
      <c r="P288" t="s">
        <v>48</v>
      </c>
      <c r="Q288" t="s">
        <v>48</v>
      </c>
      <c r="R288" t="s">
        <v>48</v>
      </c>
      <c r="S288" t="s">
        <v>48</v>
      </c>
      <c r="T288" t="s">
        <v>48</v>
      </c>
      <c r="U288" t="s">
        <v>412</v>
      </c>
      <c r="V288">
        <v>0</v>
      </c>
      <c r="W288" t="s">
        <v>48</v>
      </c>
      <c r="X288" t="s">
        <v>48</v>
      </c>
      <c r="Y288">
        <v>0</v>
      </c>
      <c r="Z288">
        <v>48</v>
      </c>
      <c r="AA288">
        <v>0</v>
      </c>
      <c r="AB288">
        <v>1</v>
      </c>
      <c r="AC288">
        <v>1</v>
      </c>
      <c r="AD288">
        <v>1</v>
      </c>
      <c r="AE288">
        <v>1</v>
      </c>
      <c r="AF288">
        <v>0.44900000000000001</v>
      </c>
      <c r="AG288">
        <v>0</v>
      </c>
      <c r="AH288">
        <v>0.221</v>
      </c>
      <c r="AI288">
        <v>3.0009999999999999</v>
      </c>
      <c r="AJ288">
        <v>309.62700000000001</v>
      </c>
      <c r="AK288">
        <v>318.53300000000002</v>
      </c>
    </row>
    <row r="289" spans="1:37" x14ac:dyDescent="0.35">
      <c r="A289">
        <v>202</v>
      </c>
      <c r="B289">
        <v>202</v>
      </c>
      <c r="C289" t="s">
        <v>38</v>
      </c>
      <c r="D289">
        <v>2</v>
      </c>
      <c r="E289" t="s">
        <v>548</v>
      </c>
      <c r="F289">
        <v>2</v>
      </c>
      <c r="G289">
        <v>5</v>
      </c>
      <c r="H289">
        <v>1</v>
      </c>
      <c r="I289">
        <v>99</v>
      </c>
      <c r="J289">
        <v>0</v>
      </c>
      <c r="K289">
        <v>1</v>
      </c>
      <c r="L289" t="s">
        <v>48</v>
      </c>
      <c r="M289" t="s">
        <v>48</v>
      </c>
      <c r="N289">
        <v>11</v>
      </c>
      <c r="O289" t="s">
        <v>416</v>
      </c>
      <c r="P289" t="s">
        <v>48</v>
      </c>
      <c r="Q289" t="s">
        <v>48</v>
      </c>
      <c r="R289" t="s">
        <v>48</v>
      </c>
      <c r="S289" t="s">
        <v>48</v>
      </c>
      <c r="T289" t="s">
        <v>48</v>
      </c>
      <c r="U289" t="s">
        <v>48</v>
      </c>
      <c r="V289">
        <v>0</v>
      </c>
      <c r="W289" t="s">
        <v>48</v>
      </c>
      <c r="X289" t="s">
        <v>48</v>
      </c>
      <c r="Y289">
        <v>0</v>
      </c>
      <c r="Z289">
        <v>48</v>
      </c>
      <c r="AA289">
        <v>0</v>
      </c>
      <c r="AB289">
        <v>-1</v>
      </c>
      <c r="AC289">
        <v>1</v>
      </c>
      <c r="AD289">
        <v>2</v>
      </c>
      <c r="AE289">
        <v>1</v>
      </c>
      <c r="AF289">
        <v>0.75600000000000001</v>
      </c>
      <c r="AG289">
        <v>0</v>
      </c>
      <c r="AH289">
        <v>0.217</v>
      </c>
      <c r="AI289">
        <v>3.0009999999999999</v>
      </c>
      <c r="AJ289">
        <v>312.62799999999999</v>
      </c>
      <c r="AK289">
        <v>321.53399999999999</v>
      </c>
    </row>
    <row r="290" spans="1:37" x14ac:dyDescent="0.35">
      <c r="A290">
        <v>202</v>
      </c>
      <c r="B290">
        <v>202</v>
      </c>
      <c r="C290" t="s">
        <v>38</v>
      </c>
      <c r="D290">
        <v>2</v>
      </c>
      <c r="E290" t="s">
        <v>548</v>
      </c>
      <c r="F290">
        <v>2</v>
      </c>
      <c r="G290">
        <v>5</v>
      </c>
      <c r="H290">
        <v>1</v>
      </c>
      <c r="I290">
        <v>100</v>
      </c>
      <c r="J290">
        <v>0</v>
      </c>
      <c r="K290">
        <v>1</v>
      </c>
      <c r="L290" t="s">
        <v>48</v>
      </c>
      <c r="M290" t="s">
        <v>48</v>
      </c>
      <c r="N290">
        <v>11</v>
      </c>
      <c r="O290" t="s">
        <v>416</v>
      </c>
      <c r="P290" t="s">
        <v>48</v>
      </c>
      <c r="Q290" t="s">
        <v>48</v>
      </c>
      <c r="R290" t="s">
        <v>48</v>
      </c>
      <c r="S290" t="s">
        <v>48</v>
      </c>
      <c r="T290" t="s">
        <v>48</v>
      </c>
      <c r="U290" t="s">
        <v>48</v>
      </c>
      <c r="V290">
        <v>0</v>
      </c>
      <c r="W290" t="s">
        <v>48</v>
      </c>
      <c r="X290" t="s">
        <v>48</v>
      </c>
      <c r="Y290">
        <v>0</v>
      </c>
      <c r="Z290">
        <v>48</v>
      </c>
      <c r="AA290">
        <v>0</v>
      </c>
      <c r="AB290">
        <v>-1</v>
      </c>
      <c r="AC290">
        <v>1</v>
      </c>
      <c r="AD290">
        <v>2</v>
      </c>
      <c r="AE290">
        <v>1</v>
      </c>
      <c r="AF290">
        <v>0.73499999999999999</v>
      </c>
      <c r="AG290">
        <v>0</v>
      </c>
      <c r="AH290">
        <v>0.217</v>
      </c>
      <c r="AI290">
        <v>3.0009999999999999</v>
      </c>
      <c r="AJ290">
        <v>315.62900000000002</v>
      </c>
      <c r="AK290">
        <v>324.53500000000003</v>
      </c>
    </row>
    <row r="291" spans="1:37" x14ac:dyDescent="0.35">
      <c r="A291">
        <v>202</v>
      </c>
      <c r="B291">
        <v>202</v>
      </c>
      <c r="C291" t="s">
        <v>38</v>
      </c>
      <c r="D291">
        <v>2</v>
      </c>
      <c r="E291" t="s">
        <v>548</v>
      </c>
      <c r="F291">
        <v>2</v>
      </c>
      <c r="G291">
        <v>5</v>
      </c>
      <c r="H291">
        <v>1</v>
      </c>
      <c r="I291">
        <v>101</v>
      </c>
      <c r="J291">
        <v>54</v>
      </c>
      <c r="K291">
        <v>2</v>
      </c>
      <c r="L291" t="s">
        <v>142</v>
      </c>
      <c r="M291" t="s">
        <v>502</v>
      </c>
      <c r="N291">
        <v>5</v>
      </c>
      <c r="O291" t="s">
        <v>438</v>
      </c>
      <c r="P291" t="s">
        <v>143</v>
      </c>
      <c r="Q291" t="s">
        <v>144</v>
      </c>
      <c r="R291" t="s">
        <v>132</v>
      </c>
      <c r="S291" t="s">
        <v>81</v>
      </c>
      <c r="T291" t="s">
        <v>145</v>
      </c>
      <c r="U291" t="s">
        <v>145</v>
      </c>
      <c r="V291">
        <v>3</v>
      </c>
      <c r="W291" t="s">
        <v>144</v>
      </c>
      <c r="X291" t="s">
        <v>81</v>
      </c>
      <c r="Y291">
        <v>0</v>
      </c>
      <c r="Z291">
        <v>48</v>
      </c>
      <c r="AA291">
        <v>1</v>
      </c>
      <c r="AB291">
        <v>1</v>
      </c>
      <c r="AC291">
        <v>2</v>
      </c>
      <c r="AD291">
        <v>2</v>
      </c>
      <c r="AE291">
        <v>1</v>
      </c>
      <c r="AF291">
        <v>1.367</v>
      </c>
      <c r="AG291">
        <v>0</v>
      </c>
      <c r="AH291">
        <v>0.218</v>
      </c>
      <c r="AI291">
        <v>4.0010000000000003</v>
      </c>
      <c r="AJ291">
        <v>319.63</v>
      </c>
      <c r="AK291">
        <v>328.536</v>
      </c>
    </row>
    <row r="292" spans="1:37" x14ac:dyDescent="0.35">
      <c r="A292">
        <v>202</v>
      </c>
      <c r="B292">
        <v>202</v>
      </c>
      <c r="C292" t="s">
        <v>38</v>
      </c>
      <c r="D292">
        <v>2</v>
      </c>
      <c r="E292" t="s">
        <v>548</v>
      </c>
      <c r="F292">
        <v>2</v>
      </c>
      <c r="G292">
        <v>5</v>
      </c>
      <c r="H292">
        <v>1</v>
      </c>
      <c r="I292">
        <v>102</v>
      </c>
      <c r="J292">
        <v>6</v>
      </c>
      <c r="K292">
        <v>1</v>
      </c>
      <c r="L292" t="s">
        <v>89</v>
      </c>
      <c r="M292" t="s">
        <v>533</v>
      </c>
      <c r="N292">
        <v>2</v>
      </c>
      <c r="O292" t="s">
        <v>429</v>
      </c>
      <c r="P292" t="s">
        <v>60</v>
      </c>
      <c r="Q292" t="s">
        <v>61</v>
      </c>
      <c r="R292" t="s">
        <v>52</v>
      </c>
      <c r="S292" t="s">
        <v>53</v>
      </c>
      <c r="T292" t="s">
        <v>90</v>
      </c>
      <c r="U292" t="s">
        <v>90</v>
      </c>
      <c r="V292">
        <v>3</v>
      </c>
      <c r="W292" t="s">
        <v>61</v>
      </c>
      <c r="X292" t="s">
        <v>53</v>
      </c>
      <c r="Y292">
        <v>0</v>
      </c>
      <c r="Z292">
        <v>48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1.1220000000000001</v>
      </c>
      <c r="AG292">
        <v>0</v>
      </c>
      <c r="AH292">
        <v>0.218</v>
      </c>
      <c r="AI292">
        <v>4.0010000000000003</v>
      </c>
      <c r="AJ292">
        <v>323.63099999999997</v>
      </c>
      <c r="AK292">
        <v>332.53699999999998</v>
      </c>
    </row>
    <row r="293" spans="1:37" x14ac:dyDescent="0.35">
      <c r="A293">
        <v>202</v>
      </c>
      <c r="B293">
        <v>202</v>
      </c>
      <c r="C293" t="s">
        <v>38</v>
      </c>
      <c r="D293">
        <v>2</v>
      </c>
      <c r="E293" t="s">
        <v>548</v>
      </c>
      <c r="F293">
        <v>2</v>
      </c>
      <c r="G293">
        <v>5</v>
      </c>
      <c r="H293">
        <v>1</v>
      </c>
      <c r="I293">
        <v>103</v>
      </c>
      <c r="J293">
        <v>52</v>
      </c>
      <c r="K293">
        <v>2</v>
      </c>
      <c r="L293" t="s">
        <v>166</v>
      </c>
      <c r="M293" t="s">
        <v>519</v>
      </c>
      <c r="N293">
        <v>6</v>
      </c>
      <c r="O293" t="s">
        <v>417</v>
      </c>
      <c r="P293" t="s">
        <v>167</v>
      </c>
      <c r="Q293" t="s">
        <v>168</v>
      </c>
      <c r="R293" t="s">
        <v>150</v>
      </c>
      <c r="S293" t="s">
        <v>53</v>
      </c>
      <c r="T293" t="s">
        <v>169</v>
      </c>
      <c r="U293" t="s">
        <v>195</v>
      </c>
      <c r="V293">
        <v>1</v>
      </c>
      <c r="W293" t="s">
        <v>168</v>
      </c>
      <c r="X293" t="s">
        <v>46</v>
      </c>
      <c r="Y293">
        <v>0</v>
      </c>
      <c r="Z293">
        <v>48</v>
      </c>
      <c r="AA293">
        <v>0</v>
      </c>
      <c r="AB293">
        <v>2</v>
      </c>
      <c r="AC293">
        <v>2</v>
      </c>
      <c r="AD293">
        <v>1</v>
      </c>
      <c r="AE293">
        <v>3</v>
      </c>
      <c r="AF293">
        <v>1.641</v>
      </c>
      <c r="AG293">
        <v>0</v>
      </c>
      <c r="AH293">
        <v>0.22500000000000001</v>
      </c>
      <c r="AI293">
        <v>3.0009999999999999</v>
      </c>
      <c r="AJ293">
        <v>326.63200000000001</v>
      </c>
      <c r="AK293">
        <v>335.53800000000001</v>
      </c>
    </row>
    <row r="294" spans="1:37" x14ac:dyDescent="0.35">
      <c r="A294">
        <v>202</v>
      </c>
      <c r="B294">
        <v>202</v>
      </c>
      <c r="C294" t="s">
        <v>38</v>
      </c>
      <c r="D294">
        <v>2</v>
      </c>
      <c r="E294" t="s">
        <v>548</v>
      </c>
      <c r="F294">
        <v>2</v>
      </c>
      <c r="G294">
        <v>5</v>
      </c>
      <c r="H294">
        <v>1</v>
      </c>
      <c r="I294">
        <v>104</v>
      </c>
      <c r="J294">
        <v>0</v>
      </c>
      <c r="K294">
        <v>1</v>
      </c>
      <c r="L294" t="s">
        <v>48</v>
      </c>
      <c r="M294" t="s">
        <v>428</v>
      </c>
      <c r="N294">
        <v>10</v>
      </c>
      <c r="O294" t="s">
        <v>413</v>
      </c>
      <c r="P294" t="s">
        <v>48</v>
      </c>
      <c r="Q294" t="s">
        <v>48</v>
      </c>
      <c r="R294" t="s">
        <v>48</v>
      </c>
      <c r="S294" t="s">
        <v>48</v>
      </c>
      <c r="T294" t="s">
        <v>48</v>
      </c>
      <c r="U294" t="s">
        <v>412</v>
      </c>
      <c r="V294">
        <v>0</v>
      </c>
      <c r="W294" t="s">
        <v>48</v>
      </c>
      <c r="X294" t="s">
        <v>48</v>
      </c>
      <c r="Y294">
        <v>0</v>
      </c>
      <c r="Z294">
        <v>48</v>
      </c>
      <c r="AA294">
        <v>0</v>
      </c>
      <c r="AB294">
        <v>1</v>
      </c>
      <c r="AC294">
        <v>1</v>
      </c>
      <c r="AD294">
        <v>1</v>
      </c>
      <c r="AE294">
        <v>1</v>
      </c>
      <c r="AF294">
        <v>0.64100000000000001</v>
      </c>
      <c r="AG294">
        <v>0</v>
      </c>
      <c r="AH294">
        <v>0.224</v>
      </c>
      <c r="AI294">
        <v>3.0009999999999999</v>
      </c>
      <c r="AJ294">
        <v>329.63299999999998</v>
      </c>
      <c r="AK294">
        <v>338.53899999999999</v>
      </c>
    </row>
    <row r="295" spans="1:37" x14ac:dyDescent="0.35">
      <c r="A295">
        <v>202</v>
      </c>
      <c r="B295">
        <v>202</v>
      </c>
      <c r="C295" t="s">
        <v>38</v>
      </c>
      <c r="D295">
        <v>2</v>
      </c>
      <c r="E295" t="s">
        <v>548</v>
      </c>
      <c r="F295">
        <v>2</v>
      </c>
      <c r="G295">
        <v>5</v>
      </c>
      <c r="H295">
        <v>1</v>
      </c>
      <c r="I295">
        <v>105</v>
      </c>
      <c r="J295">
        <v>0</v>
      </c>
      <c r="K295">
        <v>1</v>
      </c>
      <c r="L295" t="s">
        <v>48</v>
      </c>
      <c r="M295" t="s">
        <v>48</v>
      </c>
      <c r="N295">
        <v>11</v>
      </c>
      <c r="O295" t="s">
        <v>416</v>
      </c>
      <c r="P295" t="s">
        <v>48</v>
      </c>
      <c r="Q295" t="s">
        <v>48</v>
      </c>
      <c r="R295" t="s">
        <v>48</v>
      </c>
      <c r="S295" t="s">
        <v>48</v>
      </c>
      <c r="T295" t="s">
        <v>48</v>
      </c>
      <c r="U295" t="s">
        <v>48</v>
      </c>
      <c r="V295">
        <v>0</v>
      </c>
      <c r="W295" t="s">
        <v>48</v>
      </c>
      <c r="X295" t="s">
        <v>48</v>
      </c>
      <c r="Y295">
        <v>0</v>
      </c>
      <c r="Z295">
        <v>48</v>
      </c>
      <c r="AA295">
        <v>0</v>
      </c>
      <c r="AB295">
        <v>-1</v>
      </c>
      <c r="AC295">
        <v>1</v>
      </c>
      <c r="AD295">
        <v>2</v>
      </c>
      <c r="AE295">
        <v>1</v>
      </c>
      <c r="AF295">
        <v>1.5920000000000001</v>
      </c>
      <c r="AG295">
        <v>0</v>
      </c>
      <c r="AH295">
        <v>0.217</v>
      </c>
      <c r="AI295">
        <v>3.0009999999999999</v>
      </c>
      <c r="AJ295">
        <v>332.63400000000001</v>
      </c>
      <c r="AK295">
        <v>341.54</v>
      </c>
    </row>
    <row r="296" spans="1:37" x14ac:dyDescent="0.35">
      <c r="A296">
        <v>202</v>
      </c>
      <c r="B296">
        <v>202</v>
      </c>
      <c r="C296" t="s">
        <v>38</v>
      </c>
      <c r="D296">
        <v>2</v>
      </c>
      <c r="E296" t="s">
        <v>548</v>
      </c>
      <c r="F296">
        <v>2</v>
      </c>
      <c r="G296">
        <v>5</v>
      </c>
      <c r="H296">
        <v>1</v>
      </c>
      <c r="I296">
        <v>106</v>
      </c>
      <c r="J296">
        <v>66</v>
      </c>
      <c r="K296">
        <v>2</v>
      </c>
      <c r="L296" t="s">
        <v>229</v>
      </c>
      <c r="M296" t="s">
        <v>514</v>
      </c>
      <c r="N296">
        <v>8</v>
      </c>
      <c r="O296" t="s">
        <v>426</v>
      </c>
      <c r="P296" t="s">
        <v>202</v>
      </c>
      <c r="Q296" t="s">
        <v>203</v>
      </c>
      <c r="R296" t="s">
        <v>202</v>
      </c>
      <c r="S296" t="s">
        <v>81</v>
      </c>
      <c r="T296" t="s">
        <v>230</v>
      </c>
      <c r="U296" t="s">
        <v>230</v>
      </c>
      <c r="V296">
        <v>3</v>
      </c>
      <c r="W296" t="s">
        <v>203</v>
      </c>
      <c r="X296" t="s">
        <v>81</v>
      </c>
      <c r="Y296">
        <v>0</v>
      </c>
      <c r="Z296">
        <v>48</v>
      </c>
      <c r="AA296">
        <v>1</v>
      </c>
      <c r="AB296">
        <v>1</v>
      </c>
      <c r="AC296">
        <v>2</v>
      </c>
      <c r="AD296">
        <v>2</v>
      </c>
      <c r="AE296">
        <v>2</v>
      </c>
      <c r="AF296">
        <v>1.585</v>
      </c>
      <c r="AG296">
        <v>0</v>
      </c>
      <c r="AH296">
        <v>0.224</v>
      </c>
      <c r="AI296">
        <v>4.0010000000000003</v>
      </c>
      <c r="AJ296">
        <v>336.63499999999999</v>
      </c>
      <c r="AK296">
        <v>345.541</v>
      </c>
    </row>
    <row r="297" spans="1:37" x14ac:dyDescent="0.35">
      <c r="A297">
        <v>202</v>
      </c>
      <c r="B297">
        <v>202</v>
      </c>
      <c r="C297" t="s">
        <v>38</v>
      </c>
      <c r="D297">
        <v>2</v>
      </c>
      <c r="E297" t="s">
        <v>548</v>
      </c>
      <c r="F297">
        <v>2</v>
      </c>
      <c r="G297">
        <v>5</v>
      </c>
      <c r="H297">
        <v>1</v>
      </c>
      <c r="I297">
        <v>107</v>
      </c>
      <c r="J297">
        <v>18</v>
      </c>
      <c r="K297">
        <v>1</v>
      </c>
      <c r="L297" t="s">
        <v>174</v>
      </c>
      <c r="M297" t="s">
        <v>489</v>
      </c>
      <c r="N297">
        <v>4</v>
      </c>
      <c r="O297" t="s">
        <v>431</v>
      </c>
      <c r="P297" t="s">
        <v>153</v>
      </c>
      <c r="Q297" t="s">
        <v>154</v>
      </c>
      <c r="R297" t="s">
        <v>150</v>
      </c>
      <c r="S297" t="s">
        <v>53</v>
      </c>
      <c r="T297" t="s">
        <v>175</v>
      </c>
      <c r="U297" t="s">
        <v>175</v>
      </c>
      <c r="V297">
        <v>3</v>
      </c>
      <c r="W297" t="s">
        <v>154</v>
      </c>
      <c r="X297" t="s">
        <v>53</v>
      </c>
      <c r="Y297">
        <v>0</v>
      </c>
      <c r="Z297">
        <v>48</v>
      </c>
      <c r="AA297">
        <v>0</v>
      </c>
      <c r="AB297">
        <v>1</v>
      </c>
      <c r="AC297">
        <v>-1</v>
      </c>
      <c r="AD297">
        <v>2</v>
      </c>
      <c r="AE297">
        <v>0</v>
      </c>
      <c r="AF297">
        <v>-1</v>
      </c>
      <c r="AG297">
        <v>0</v>
      </c>
      <c r="AH297">
        <v>0.221</v>
      </c>
      <c r="AI297">
        <v>3.0009999999999999</v>
      </c>
      <c r="AJ297">
        <v>339.63600000000002</v>
      </c>
      <c r="AK297">
        <v>348.54199999999997</v>
      </c>
    </row>
    <row r="298" spans="1:37" x14ac:dyDescent="0.35">
      <c r="A298">
        <v>202</v>
      </c>
      <c r="B298">
        <v>202</v>
      </c>
      <c r="C298" t="s">
        <v>38</v>
      </c>
      <c r="D298">
        <v>2</v>
      </c>
      <c r="E298" t="s">
        <v>548</v>
      </c>
      <c r="F298">
        <v>2</v>
      </c>
      <c r="G298">
        <v>5</v>
      </c>
      <c r="H298">
        <v>1</v>
      </c>
      <c r="I298">
        <v>108</v>
      </c>
      <c r="J298">
        <v>2</v>
      </c>
      <c r="K298">
        <v>1</v>
      </c>
      <c r="L298" t="s">
        <v>97</v>
      </c>
      <c r="M298" t="s">
        <v>512</v>
      </c>
      <c r="N298">
        <v>2</v>
      </c>
      <c r="O298" t="s">
        <v>429</v>
      </c>
      <c r="P298" t="s">
        <v>98</v>
      </c>
      <c r="Q298" t="s">
        <v>99</v>
      </c>
      <c r="R298" t="s">
        <v>80</v>
      </c>
      <c r="S298" t="s">
        <v>81</v>
      </c>
      <c r="T298" t="s">
        <v>100</v>
      </c>
      <c r="U298" t="s">
        <v>100</v>
      </c>
      <c r="V298">
        <v>3</v>
      </c>
      <c r="W298" t="s">
        <v>99</v>
      </c>
      <c r="X298" t="s">
        <v>81</v>
      </c>
      <c r="Y298">
        <v>0</v>
      </c>
      <c r="Z298">
        <v>48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1.3280000000000001</v>
      </c>
      <c r="AG298">
        <v>0</v>
      </c>
      <c r="AH298">
        <v>0.221</v>
      </c>
      <c r="AI298">
        <v>4.0010000000000003</v>
      </c>
      <c r="AJ298">
        <v>343.637</v>
      </c>
      <c r="AK298">
        <v>352.54300000000001</v>
      </c>
    </row>
    <row r="299" spans="1:37" x14ac:dyDescent="0.35">
      <c r="A299">
        <v>202</v>
      </c>
      <c r="B299">
        <v>202</v>
      </c>
      <c r="C299" t="s">
        <v>38</v>
      </c>
      <c r="D299">
        <v>2</v>
      </c>
      <c r="E299" t="s">
        <v>548</v>
      </c>
      <c r="F299">
        <v>2</v>
      </c>
      <c r="G299">
        <v>5</v>
      </c>
      <c r="H299">
        <v>1</v>
      </c>
      <c r="I299">
        <v>109</v>
      </c>
      <c r="J299">
        <v>0</v>
      </c>
      <c r="K299">
        <v>1</v>
      </c>
      <c r="L299" t="s">
        <v>48</v>
      </c>
      <c r="M299" t="s">
        <v>48</v>
      </c>
      <c r="N299">
        <v>11</v>
      </c>
      <c r="O299" t="s">
        <v>416</v>
      </c>
      <c r="P299" t="s">
        <v>48</v>
      </c>
      <c r="Q299" t="s">
        <v>48</v>
      </c>
      <c r="R299" t="s">
        <v>48</v>
      </c>
      <c r="S299" t="s">
        <v>48</v>
      </c>
      <c r="T299" t="s">
        <v>48</v>
      </c>
      <c r="U299" t="s">
        <v>48</v>
      </c>
      <c r="V299">
        <v>0</v>
      </c>
      <c r="W299" t="s">
        <v>48</v>
      </c>
      <c r="X299" t="s">
        <v>48</v>
      </c>
      <c r="Y299">
        <v>0</v>
      </c>
      <c r="Z299">
        <v>48</v>
      </c>
      <c r="AA299">
        <v>0</v>
      </c>
      <c r="AB299">
        <v>-1</v>
      </c>
      <c r="AC299">
        <v>1</v>
      </c>
      <c r="AD299">
        <v>2</v>
      </c>
      <c r="AE299">
        <v>1</v>
      </c>
      <c r="AF299">
        <v>1.044</v>
      </c>
      <c r="AG299">
        <v>0</v>
      </c>
      <c r="AH299">
        <v>0.217</v>
      </c>
      <c r="AI299">
        <v>3.0009999999999999</v>
      </c>
      <c r="AJ299">
        <v>346.63799999999998</v>
      </c>
      <c r="AK299">
        <v>355.54399999999998</v>
      </c>
    </row>
    <row r="300" spans="1:37" x14ac:dyDescent="0.35">
      <c r="A300">
        <v>202</v>
      </c>
      <c r="B300">
        <v>202</v>
      </c>
      <c r="C300" t="s">
        <v>38</v>
      </c>
      <c r="D300">
        <v>2</v>
      </c>
      <c r="E300" t="s">
        <v>548</v>
      </c>
      <c r="F300">
        <v>2</v>
      </c>
      <c r="G300">
        <v>5</v>
      </c>
      <c r="H300">
        <v>1</v>
      </c>
      <c r="I300">
        <v>110</v>
      </c>
      <c r="J300">
        <v>0</v>
      </c>
      <c r="K300">
        <v>1</v>
      </c>
      <c r="L300" t="s">
        <v>48</v>
      </c>
      <c r="M300" t="s">
        <v>444</v>
      </c>
      <c r="N300">
        <v>10</v>
      </c>
      <c r="O300" t="s">
        <v>413</v>
      </c>
      <c r="P300" t="s">
        <v>48</v>
      </c>
      <c r="Q300" t="s">
        <v>48</v>
      </c>
      <c r="R300" t="s">
        <v>48</v>
      </c>
      <c r="S300" t="s">
        <v>48</v>
      </c>
      <c r="T300" t="s">
        <v>48</v>
      </c>
      <c r="U300" t="s">
        <v>412</v>
      </c>
      <c r="V300">
        <v>0</v>
      </c>
      <c r="W300" t="s">
        <v>48</v>
      </c>
      <c r="X300" t="s">
        <v>48</v>
      </c>
      <c r="Y300">
        <v>0</v>
      </c>
      <c r="Z300">
        <v>48</v>
      </c>
      <c r="AA300">
        <v>0</v>
      </c>
      <c r="AB300">
        <v>1</v>
      </c>
      <c r="AC300">
        <v>1</v>
      </c>
      <c r="AD300">
        <v>1</v>
      </c>
      <c r="AE300">
        <v>1</v>
      </c>
      <c r="AF300">
        <v>0.54900000000000004</v>
      </c>
      <c r="AG300">
        <v>0</v>
      </c>
      <c r="AH300">
        <v>0.219</v>
      </c>
      <c r="AI300">
        <v>3.0009999999999999</v>
      </c>
      <c r="AJ300">
        <v>349.63900000000001</v>
      </c>
      <c r="AK300">
        <v>358.54500000000002</v>
      </c>
    </row>
    <row r="301" spans="1:37" x14ac:dyDescent="0.35">
      <c r="A301">
        <v>202</v>
      </c>
      <c r="B301">
        <v>202</v>
      </c>
      <c r="C301" t="s">
        <v>38</v>
      </c>
      <c r="D301">
        <v>2</v>
      </c>
      <c r="E301" t="s">
        <v>548</v>
      </c>
      <c r="F301">
        <v>2</v>
      </c>
      <c r="G301">
        <v>5</v>
      </c>
      <c r="H301">
        <v>1</v>
      </c>
      <c r="I301">
        <v>111</v>
      </c>
      <c r="J301">
        <v>70</v>
      </c>
      <c r="K301">
        <v>2</v>
      </c>
      <c r="L301" t="s">
        <v>217</v>
      </c>
      <c r="M301" t="s">
        <v>538</v>
      </c>
      <c r="N301">
        <v>8</v>
      </c>
      <c r="O301" t="s">
        <v>426</v>
      </c>
      <c r="P301" t="s">
        <v>202</v>
      </c>
      <c r="Q301" t="s">
        <v>218</v>
      </c>
      <c r="R301" t="s">
        <v>202</v>
      </c>
      <c r="S301" t="s">
        <v>53</v>
      </c>
      <c r="T301" t="s">
        <v>219</v>
      </c>
      <c r="U301" t="s">
        <v>219</v>
      </c>
      <c r="V301">
        <v>3</v>
      </c>
      <c r="W301" t="s">
        <v>218</v>
      </c>
      <c r="X301" t="s">
        <v>53</v>
      </c>
      <c r="Y301">
        <v>0</v>
      </c>
      <c r="Z301">
        <v>48</v>
      </c>
      <c r="AA301">
        <v>1</v>
      </c>
      <c r="AB301">
        <v>1</v>
      </c>
      <c r="AC301">
        <v>-1</v>
      </c>
      <c r="AD301">
        <v>2</v>
      </c>
      <c r="AE301">
        <v>0</v>
      </c>
      <c r="AF301">
        <v>-1</v>
      </c>
      <c r="AG301">
        <v>0</v>
      </c>
      <c r="AH301">
        <v>0.218</v>
      </c>
      <c r="AI301">
        <v>4.0010000000000003</v>
      </c>
      <c r="AJ301">
        <v>353.64</v>
      </c>
      <c r="AK301">
        <v>362.54599999999999</v>
      </c>
    </row>
    <row r="302" spans="1:37" x14ac:dyDescent="0.35">
      <c r="A302">
        <v>202</v>
      </c>
      <c r="B302">
        <v>202</v>
      </c>
      <c r="C302" t="s">
        <v>38</v>
      </c>
      <c r="D302">
        <v>2</v>
      </c>
      <c r="E302" t="s">
        <v>548</v>
      </c>
      <c r="F302">
        <v>2</v>
      </c>
      <c r="G302">
        <v>5</v>
      </c>
      <c r="H302">
        <v>1</v>
      </c>
      <c r="I302">
        <v>112</v>
      </c>
      <c r="J302">
        <v>68</v>
      </c>
      <c r="K302">
        <v>2</v>
      </c>
      <c r="L302" t="s">
        <v>242</v>
      </c>
      <c r="M302" t="s">
        <v>523</v>
      </c>
      <c r="N302">
        <v>7</v>
      </c>
      <c r="O302" t="s">
        <v>424</v>
      </c>
      <c r="P302" t="s">
        <v>202</v>
      </c>
      <c r="Q302" t="s">
        <v>227</v>
      </c>
      <c r="R302" t="s">
        <v>202</v>
      </c>
      <c r="S302" t="s">
        <v>63</v>
      </c>
      <c r="T302" t="s">
        <v>243</v>
      </c>
      <c r="U302" t="s">
        <v>243</v>
      </c>
      <c r="V302">
        <v>3</v>
      </c>
      <c r="W302" t="s">
        <v>227</v>
      </c>
      <c r="X302" t="s">
        <v>63</v>
      </c>
      <c r="Y302">
        <v>0</v>
      </c>
      <c r="Z302">
        <v>48</v>
      </c>
      <c r="AA302">
        <v>0</v>
      </c>
      <c r="AB302">
        <v>1</v>
      </c>
      <c r="AC302">
        <v>-1</v>
      </c>
      <c r="AD302">
        <v>2</v>
      </c>
      <c r="AE302">
        <v>0</v>
      </c>
      <c r="AF302">
        <v>-1</v>
      </c>
      <c r="AG302">
        <v>0</v>
      </c>
      <c r="AH302">
        <v>0.22600000000000001</v>
      </c>
      <c r="AI302">
        <v>3.0009999999999999</v>
      </c>
      <c r="AJ302">
        <v>356.64100000000002</v>
      </c>
      <c r="AK302">
        <v>365.54700000000003</v>
      </c>
    </row>
    <row r="303" spans="1:37" x14ac:dyDescent="0.35">
      <c r="A303">
        <v>202</v>
      </c>
      <c r="B303">
        <v>202</v>
      </c>
      <c r="C303" t="s">
        <v>38</v>
      </c>
      <c r="D303">
        <v>2</v>
      </c>
      <c r="E303" t="s">
        <v>548</v>
      </c>
      <c r="F303">
        <v>2</v>
      </c>
      <c r="G303">
        <v>5</v>
      </c>
      <c r="H303">
        <v>1</v>
      </c>
      <c r="I303">
        <v>113</v>
      </c>
      <c r="J303">
        <v>0</v>
      </c>
      <c r="K303">
        <v>1</v>
      </c>
      <c r="L303" t="s">
        <v>48</v>
      </c>
      <c r="M303" t="s">
        <v>48</v>
      </c>
      <c r="N303">
        <v>11</v>
      </c>
      <c r="O303" t="s">
        <v>416</v>
      </c>
      <c r="P303" t="s">
        <v>48</v>
      </c>
      <c r="Q303" t="s">
        <v>48</v>
      </c>
      <c r="R303" t="s">
        <v>48</v>
      </c>
      <c r="S303" t="s">
        <v>48</v>
      </c>
      <c r="T303" t="s">
        <v>48</v>
      </c>
      <c r="U303" t="s">
        <v>48</v>
      </c>
      <c r="V303">
        <v>0</v>
      </c>
      <c r="W303" t="s">
        <v>48</v>
      </c>
      <c r="X303" t="s">
        <v>48</v>
      </c>
      <c r="Y303">
        <v>0</v>
      </c>
      <c r="Z303">
        <v>48</v>
      </c>
      <c r="AA303">
        <v>0</v>
      </c>
      <c r="AB303">
        <v>-1</v>
      </c>
      <c r="AC303">
        <v>1</v>
      </c>
      <c r="AD303">
        <v>2</v>
      </c>
      <c r="AE303">
        <v>1</v>
      </c>
      <c r="AF303">
        <v>0.69299999999999995</v>
      </c>
      <c r="AG303">
        <v>0</v>
      </c>
      <c r="AH303">
        <v>0.217</v>
      </c>
      <c r="AI303">
        <v>3.0009999999999999</v>
      </c>
      <c r="AJ303">
        <v>359.642</v>
      </c>
      <c r="AK303">
        <v>368.548</v>
      </c>
    </row>
    <row r="304" spans="1:37" x14ac:dyDescent="0.35">
      <c r="A304">
        <v>202</v>
      </c>
      <c r="B304">
        <v>202</v>
      </c>
      <c r="C304" t="s">
        <v>38</v>
      </c>
      <c r="D304">
        <v>2</v>
      </c>
      <c r="E304" t="s">
        <v>548</v>
      </c>
      <c r="F304">
        <v>2</v>
      </c>
      <c r="G304">
        <v>5</v>
      </c>
      <c r="H304">
        <v>1</v>
      </c>
      <c r="I304">
        <v>114</v>
      </c>
      <c r="J304">
        <v>0</v>
      </c>
      <c r="K304">
        <v>1</v>
      </c>
      <c r="L304" t="s">
        <v>48</v>
      </c>
      <c r="M304" t="s">
        <v>440</v>
      </c>
      <c r="N304">
        <v>10</v>
      </c>
      <c r="O304" t="s">
        <v>413</v>
      </c>
      <c r="P304" t="s">
        <v>48</v>
      </c>
      <c r="Q304" t="s">
        <v>48</v>
      </c>
      <c r="R304" t="s">
        <v>48</v>
      </c>
      <c r="S304" t="s">
        <v>48</v>
      </c>
      <c r="T304" t="s">
        <v>48</v>
      </c>
      <c r="U304" t="s">
        <v>412</v>
      </c>
      <c r="V304">
        <v>0</v>
      </c>
      <c r="W304" t="s">
        <v>48</v>
      </c>
      <c r="X304" t="s">
        <v>48</v>
      </c>
      <c r="Y304">
        <v>0</v>
      </c>
      <c r="Z304">
        <v>48</v>
      </c>
      <c r="AA304">
        <v>0</v>
      </c>
      <c r="AB304">
        <v>1</v>
      </c>
      <c r="AC304">
        <v>-1</v>
      </c>
      <c r="AD304">
        <v>2</v>
      </c>
      <c r="AE304">
        <v>0</v>
      </c>
      <c r="AF304">
        <v>-1</v>
      </c>
      <c r="AG304">
        <v>0</v>
      </c>
      <c r="AH304">
        <v>0.22500000000000001</v>
      </c>
      <c r="AI304">
        <v>3.0009999999999999</v>
      </c>
      <c r="AJ304">
        <v>362.64299999999997</v>
      </c>
      <c r="AK304">
        <v>371.54899999999998</v>
      </c>
    </row>
    <row r="305" spans="1:37" x14ac:dyDescent="0.35">
      <c r="A305">
        <v>202</v>
      </c>
      <c r="B305">
        <v>202</v>
      </c>
      <c r="C305" t="s">
        <v>38</v>
      </c>
      <c r="D305">
        <v>2</v>
      </c>
      <c r="E305" t="s">
        <v>548</v>
      </c>
      <c r="F305">
        <v>2</v>
      </c>
      <c r="G305">
        <v>5</v>
      </c>
      <c r="H305">
        <v>1</v>
      </c>
      <c r="I305">
        <v>115</v>
      </c>
      <c r="J305">
        <v>14</v>
      </c>
      <c r="K305">
        <v>1</v>
      </c>
      <c r="L305" t="s">
        <v>162</v>
      </c>
      <c r="M305" t="s">
        <v>536</v>
      </c>
      <c r="N305">
        <v>6</v>
      </c>
      <c r="O305" t="s">
        <v>417</v>
      </c>
      <c r="P305" t="s">
        <v>163</v>
      </c>
      <c r="Q305" t="s">
        <v>164</v>
      </c>
      <c r="R305" t="s">
        <v>132</v>
      </c>
      <c r="S305" t="s">
        <v>81</v>
      </c>
      <c r="T305" t="s">
        <v>165</v>
      </c>
      <c r="U305" t="s">
        <v>141</v>
      </c>
      <c r="V305">
        <v>2</v>
      </c>
      <c r="W305" t="s">
        <v>140</v>
      </c>
      <c r="X305" t="s">
        <v>81</v>
      </c>
      <c r="Y305">
        <v>0</v>
      </c>
      <c r="Z305">
        <v>48</v>
      </c>
      <c r="AA305">
        <v>0</v>
      </c>
      <c r="AB305">
        <v>2</v>
      </c>
      <c r="AC305">
        <v>-1</v>
      </c>
      <c r="AD305">
        <v>2</v>
      </c>
      <c r="AE305">
        <v>0</v>
      </c>
      <c r="AF305">
        <v>-1</v>
      </c>
      <c r="AG305">
        <v>0</v>
      </c>
      <c r="AH305">
        <v>0.223</v>
      </c>
      <c r="AI305">
        <v>3.0009999999999999</v>
      </c>
      <c r="AJ305">
        <v>365.64400000000001</v>
      </c>
      <c r="AK305">
        <v>374.55</v>
      </c>
    </row>
    <row r="306" spans="1:37" x14ac:dyDescent="0.35">
      <c r="A306">
        <v>202</v>
      </c>
      <c r="B306">
        <v>202</v>
      </c>
      <c r="C306" t="s">
        <v>38</v>
      </c>
      <c r="D306">
        <v>2</v>
      </c>
      <c r="E306" t="s">
        <v>548</v>
      </c>
      <c r="F306">
        <v>2</v>
      </c>
      <c r="G306">
        <v>5</v>
      </c>
      <c r="H306">
        <v>1</v>
      </c>
      <c r="I306">
        <v>116</v>
      </c>
      <c r="J306">
        <v>48</v>
      </c>
      <c r="K306">
        <v>2</v>
      </c>
      <c r="L306" t="s">
        <v>49</v>
      </c>
      <c r="M306" t="s">
        <v>496</v>
      </c>
      <c r="N306">
        <v>1</v>
      </c>
      <c r="O306" t="s">
        <v>420</v>
      </c>
      <c r="P306" t="s">
        <v>50</v>
      </c>
      <c r="Q306" t="s">
        <v>51</v>
      </c>
      <c r="R306" t="s">
        <v>52</v>
      </c>
      <c r="S306" t="s">
        <v>53</v>
      </c>
      <c r="T306" t="s">
        <v>54</v>
      </c>
      <c r="U306" t="s">
        <v>54</v>
      </c>
      <c r="V306">
        <v>3</v>
      </c>
      <c r="W306" t="s">
        <v>51</v>
      </c>
      <c r="X306" t="s">
        <v>53</v>
      </c>
      <c r="Y306">
        <v>0</v>
      </c>
      <c r="Z306">
        <v>48</v>
      </c>
      <c r="AA306">
        <v>0</v>
      </c>
      <c r="AB306">
        <v>1</v>
      </c>
      <c r="AC306">
        <v>2</v>
      </c>
      <c r="AD306">
        <v>2</v>
      </c>
      <c r="AE306">
        <v>1</v>
      </c>
      <c r="AF306">
        <v>1.0880000000000001</v>
      </c>
      <c r="AG306">
        <v>0</v>
      </c>
      <c r="AH306">
        <v>0.223</v>
      </c>
      <c r="AI306">
        <v>3.0009999999999999</v>
      </c>
      <c r="AJ306">
        <v>368.64499999999998</v>
      </c>
      <c r="AK306">
        <v>377.55099999999999</v>
      </c>
    </row>
    <row r="307" spans="1:37" x14ac:dyDescent="0.35">
      <c r="A307">
        <v>202</v>
      </c>
      <c r="B307">
        <v>202</v>
      </c>
      <c r="C307" t="s">
        <v>38</v>
      </c>
      <c r="D307">
        <v>2</v>
      </c>
      <c r="E307" t="s">
        <v>548</v>
      </c>
      <c r="F307">
        <v>2</v>
      </c>
      <c r="G307">
        <v>5</v>
      </c>
      <c r="H307">
        <v>1</v>
      </c>
      <c r="I307">
        <v>117</v>
      </c>
      <c r="J307">
        <v>50</v>
      </c>
      <c r="K307">
        <v>2</v>
      </c>
      <c r="L307" t="s">
        <v>192</v>
      </c>
      <c r="M307" t="s">
        <v>497</v>
      </c>
      <c r="N307">
        <v>6</v>
      </c>
      <c r="O307" t="s">
        <v>417</v>
      </c>
      <c r="P307" t="s">
        <v>130</v>
      </c>
      <c r="Q307" t="s">
        <v>131</v>
      </c>
      <c r="R307" t="s">
        <v>147</v>
      </c>
      <c r="S307" t="s">
        <v>63</v>
      </c>
      <c r="T307" t="s">
        <v>193</v>
      </c>
      <c r="U307" t="s">
        <v>155</v>
      </c>
      <c r="V307">
        <v>2</v>
      </c>
      <c r="W307" t="s">
        <v>154</v>
      </c>
      <c r="X307" t="s">
        <v>63</v>
      </c>
      <c r="Y307">
        <v>0</v>
      </c>
      <c r="Z307">
        <v>48</v>
      </c>
      <c r="AA307">
        <v>0</v>
      </c>
      <c r="AB307">
        <v>2</v>
      </c>
      <c r="AC307">
        <v>2</v>
      </c>
      <c r="AD307">
        <v>1</v>
      </c>
      <c r="AE307">
        <v>1</v>
      </c>
      <c r="AF307">
        <v>1.1639999999999999</v>
      </c>
      <c r="AG307">
        <v>0</v>
      </c>
      <c r="AH307">
        <v>0.222</v>
      </c>
      <c r="AI307">
        <v>3.0009999999999999</v>
      </c>
      <c r="AJ307">
        <v>371.64600000000002</v>
      </c>
      <c r="AK307">
        <v>380.55200000000002</v>
      </c>
    </row>
    <row r="308" spans="1:37" x14ac:dyDescent="0.35">
      <c r="A308">
        <v>202</v>
      </c>
      <c r="B308">
        <v>202</v>
      </c>
      <c r="C308" t="s">
        <v>38</v>
      </c>
      <c r="D308">
        <v>2</v>
      </c>
      <c r="E308" t="s">
        <v>548</v>
      </c>
      <c r="F308">
        <v>2</v>
      </c>
      <c r="G308">
        <v>5</v>
      </c>
      <c r="H308">
        <v>1</v>
      </c>
      <c r="I308">
        <v>118</v>
      </c>
      <c r="J308">
        <v>53</v>
      </c>
      <c r="K308">
        <v>2</v>
      </c>
      <c r="L308" t="s">
        <v>172</v>
      </c>
      <c r="M308" t="s">
        <v>517</v>
      </c>
      <c r="N308">
        <v>6</v>
      </c>
      <c r="O308" t="s">
        <v>417</v>
      </c>
      <c r="P308" t="s">
        <v>143</v>
      </c>
      <c r="Q308" t="s">
        <v>144</v>
      </c>
      <c r="R308" t="s">
        <v>127</v>
      </c>
      <c r="S308" t="s">
        <v>46</v>
      </c>
      <c r="T308" t="s">
        <v>173</v>
      </c>
      <c r="U308" t="s">
        <v>145</v>
      </c>
      <c r="V308">
        <v>1</v>
      </c>
      <c r="W308" t="s">
        <v>144</v>
      </c>
      <c r="X308" t="s">
        <v>81</v>
      </c>
      <c r="Y308">
        <v>0</v>
      </c>
      <c r="Z308">
        <v>48</v>
      </c>
      <c r="AA308">
        <v>0</v>
      </c>
      <c r="AB308">
        <v>2</v>
      </c>
      <c r="AC308">
        <v>-1</v>
      </c>
      <c r="AD308">
        <v>2</v>
      </c>
      <c r="AE308">
        <v>0</v>
      </c>
      <c r="AF308">
        <v>-1</v>
      </c>
      <c r="AG308">
        <v>0</v>
      </c>
      <c r="AH308">
        <v>0.22</v>
      </c>
      <c r="AI308">
        <v>3.0009999999999999</v>
      </c>
      <c r="AJ308">
        <v>374.64699999999999</v>
      </c>
      <c r="AK308">
        <v>383.553</v>
      </c>
    </row>
    <row r="309" spans="1:37" x14ac:dyDescent="0.35">
      <c r="A309">
        <v>202</v>
      </c>
      <c r="B309">
        <v>202</v>
      </c>
      <c r="C309" t="s">
        <v>38</v>
      </c>
      <c r="D309">
        <v>2</v>
      </c>
      <c r="E309" t="s">
        <v>548</v>
      </c>
      <c r="F309">
        <v>2</v>
      </c>
      <c r="G309">
        <v>5</v>
      </c>
      <c r="H309">
        <v>1</v>
      </c>
      <c r="I309">
        <v>119</v>
      </c>
      <c r="J309">
        <v>0</v>
      </c>
      <c r="K309">
        <v>1</v>
      </c>
      <c r="L309" t="s">
        <v>48</v>
      </c>
      <c r="M309" t="s">
        <v>48</v>
      </c>
      <c r="N309">
        <v>11</v>
      </c>
      <c r="O309" t="s">
        <v>416</v>
      </c>
      <c r="P309" t="s">
        <v>48</v>
      </c>
      <c r="Q309" t="s">
        <v>48</v>
      </c>
      <c r="R309" t="s">
        <v>48</v>
      </c>
      <c r="S309" t="s">
        <v>48</v>
      </c>
      <c r="T309" t="s">
        <v>48</v>
      </c>
      <c r="U309" t="s">
        <v>48</v>
      </c>
      <c r="V309">
        <v>0</v>
      </c>
      <c r="W309" t="s">
        <v>48</v>
      </c>
      <c r="X309" t="s">
        <v>48</v>
      </c>
      <c r="Y309">
        <v>0</v>
      </c>
      <c r="Z309">
        <v>48</v>
      </c>
      <c r="AA309">
        <v>0</v>
      </c>
      <c r="AB309">
        <v>-1</v>
      </c>
      <c r="AC309">
        <v>-1</v>
      </c>
      <c r="AD309">
        <v>1</v>
      </c>
      <c r="AE309">
        <v>0</v>
      </c>
      <c r="AF309">
        <v>-1</v>
      </c>
      <c r="AG309">
        <v>0</v>
      </c>
      <c r="AH309">
        <v>0.217</v>
      </c>
      <c r="AI309">
        <v>3.0009999999999999</v>
      </c>
      <c r="AJ309">
        <v>377.64800000000002</v>
      </c>
      <c r="AK309">
        <v>386.553</v>
      </c>
    </row>
    <row r="310" spans="1:37" x14ac:dyDescent="0.35">
      <c r="A310">
        <v>202</v>
      </c>
      <c r="B310">
        <v>202</v>
      </c>
      <c r="C310" t="s">
        <v>38</v>
      </c>
      <c r="D310">
        <v>2</v>
      </c>
      <c r="E310" t="s">
        <v>548</v>
      </c>
      <c r="F310">
        <v>2</v>
      </c>
      <c r="G310">
        <v>5</v>
      </c>
      <c r="H310">
        <v>1</v>
      </c>
      <c r="I310">
        <v>120</v>
      </c>
      <c r="J310">
        <v>0</v>
      </c>
      <c r="K310">
        <v>1</v>
      </c>
      <c r="L310" t="s">
        <v>48</v>
      </c>
      <c r="M310" t="s">
        <v>414</v>
      </c>
      <c r="N310">
        <v>10</v>
      </c>
      <c r="O310" t="s">
        <v>413</v>
      </c>
      <c r="P310" t="s">
        <v>48</v>
      </c>
      <c r="Q310" t="s">
        <v>48</v>
      </c>
      <c r="R310" t="s">
        <v>48</v>
      </c>
      <c r="S310" t="s">
        <v>48</v>
      </c>
      <c r="T310" t="s">
        <v>48</v>
      </c>
      <c r="U310" t="s">
        <v>412</v>
      </c>
      <c r="V310">
        <v>0</v>
      </c>
      <c r="W310" t="s">
        <v>48</v>
      </c>
      <c r="X310" t="s">
        <v>48</v>
      </c>
      <c r="Y310">
        <v>0</v>
      </c>
      <c r="Z310">
        <v>48</v>
      </c>
      <c r="AA310">
        <v>0</v>
      </c>
      <c r="AB310">
        <v>1</v>
      </c>
      <c r="AC310">
        <v>1</v>
      </c>
      <c r="AD310">
        <v>1</v>
      </c>
      <c r="AE310">
        <v>1</v>
      </c>
      <c r="AF310">
        <v>0.45100000000000001</v>
      </c>
      <c r="AG310">
        <v>0</v>
      </c>
      <c r="AH310">
        <v>0.218</v>
      </c>
      <c r="AI310">
        <v>3.0009999999999999</v>
      </c>
      <c r="AJ310">
        <v>380.649</v>
      </c>
      <c r="AK310">
        <v>389.55399999999997</v>
      </c>
    </row>
    <row r="311" spans="1:37" x14ac:dyDescent="0.35">
      <c r="A311">
        <v>202</v>
      </c>
      <c r="B311">
        <v>202</v>
      </c>
      <c r="C311" t="s">
        <v>38</v>
      </c>
      <c r="D311">
        <v>2</v>
      </c>
      <c r="E311" t="s">
        <v>475</v>
      </c>
      <c r="F311">
        <v>2</v>
      </c>
      <c r="G311">
        <v>6</v>
      </c>
      <c r="H311">
        <v>1</v>
      </c>
      <c r="I311">
        <v>1</v>
      </c>
      <c r="J311">
        <v>0</v>
      </c>
      <c r="K311">
        <v>1</v>
      </c>
      <c r="L311" t="s">
        <v>48</v>
      </c>
      <c r="M311" t="s">
        <v>48</v>
      </c>
      <c r="N311">
        <v>11</v>
      </c>
      <c r="O311" t="s">
        <v>416</v>
      </c>
      <c r="P311" t="s">
        <v>48</v>
      </c>
      <c r="Q311" t="s">
        <v>48</v>
      </c>
      <c r="R311" t="s">
        <v>48</v>
      </c>
      <c r="S311" t="s">
        <v>48</v>
      </c>
      <c r="T311" t="s">
        <v>48</v>
      </c>
      <c r="U311" t="s">
        <v>48</v>
      </c>
      <c r="V311">
        <v>0</v>
      </c>
      <c r="W311" t="s">
        <v>48</v>
      </c>
      <c r="X311" t="s">
        <v>48</v>
      </c>
      <c r="Y311">
        <v>0</v>
      </c>
      <c r="Z311">
        <v>48</v>
      </c>
      <c r="AA311">
        <v>0</v>
      </c>
      <c r="AB311">
        <v>-1</v>
      </c>
      <c r="AC311">
        <v>-1</v>
      </c>
      <c r="AD311">
        <v>1</v>
      </c>
      <c r="AE311">
        <v>0</v>
      </c>
      <c r="AF311">
        <v>-1</v>
      </c>
      <c r="AG311">
        <v>0</v>
      </c>
      <c r="AH311">
        <v>0.217</v>
      </c>
      <c r="AI311">
        <v>3</v>
      </c>
      <c r="AJ311">
        <v>3</v>
      </c>
      <c r="AK311">
        <v>12.061</v>
      </c>
    </row>
    <row r="312" spans="1:37" x14ac:dyDescent="0.35">
      <c r="A312">
        <v>202</v>
      </c>
      <c r="B312">
        <v>202</v>
      </c>
      <c r="C312" t="s">
        <v>38</v>
      </c>
      <c r="D312">
        <v>2</v>
      </c>
      <c r="E312" t="s">
        <v>475</v>
      </c>
      <c r="F312">
        <v>2</v>
      </c>
      <c r="G312">
        <v>6</v>
      </c>
      <c r="H312">
        <v>1</v>
      </c>
      <c r="I312">
        <v>2</v>
      </c>
      <c r="J312">
        <v>0</v>
      </c>
      <c r="K312">
        <v>1</v>
      </c>
      <c r="L312" t="s">
        <v>48</v>
      </c>
      <c r="M312" t="s">
        <v>449</v>
      </c>
      <c r="N312">
        <v>10</v>
      </c>
      <c r="O312" t="s">
        <v>413</v>
      </c>
      <c r="P312" t="s">
        <v>48</v>
      </c>
      <c r="Q312" t="s">
        <v>48</v>
      </c>
      <c r="R312" t="s">
        <v>48</v>
      </c>
      <c r="S312" t="s">
        <v>48</v>
      </c>
      <c r="T312" t="s">
        <v>48</v>
      </c>
      <c r="U312" t="s">
        <v>412</v>
      </c>
      <c r="V312">
        <v>0</v>
      </c>
      <c r="W312" t="s">
        <v>48</v>
      </c>
      <c r="X312" t="s">
        <v>48</v>
      </c>
      <c r="Y312">
        <v>0</v>
      </c>
      <c r="Z312">
        <v>48</v>
      </c>
      <c r="AA312">
        <v>0</v>
      </c>
      <c r="AB312">
        <v>1</v>
      </c>
      <c r="AC312">
        <v>1</v>
      </c>
      <c r="AD312">
        <v>1</v>
      </c>
      <c r="AE312">
        <v>1</v>
      </c>
      <c r="AF312">
        <v>0.47299999999999998</v>
      </c>
      <c r="AG312">
        <v>0</v>
      </c>
      <c r="AH312">
        <v>0.222</v>
      </c>
      <c r="AI312">
        <v>3.0009999999999999</v>
      </c>
      <c r="AJ312">
        <v>6.0019999999999998</v>
      </c>
      <c r="AK312">
        <v>15.061999999999999</v>
      </c>
    </row>
    <row r="313" spans="1:37" x14ac:dyDescent="0.35">
      <c r="A313">
        <v>202</v>
      </c>
      <c r="B313">
        <v>202</v>
      </c>
      <c r="C313" t="s">
        <v>38</v>
      </c>
      <c r="D313">
        <v>2</v>
      </c>
      <c r="E313" t="s">
        <v>475</v>
      </c>
      <c r="F313">
        <v>2</v>
      </c>
      <c r="G313">
        <v>6</v>
      </c>
      <c r="H313">
        <v>1</v>
      </c>
      <c r="I313">
        <v>3</v>
      </c>
      <c r="J313">
        <v>59</v>
      </c>
      <c r="K313">
        <v>2</v>
      </c>
      <c r="L313" t="s">
        <v>184</v>
      </c>
      <c r="M313" t="s">
        <v>547</v>
      </c>
      <c r="N313">
        <v>6</v>
      </c>
      <c r="O313" t="s">
        <v>417</v>
      </c>
      <c r="P313" t="s">
        <v>185</v>
      </c>
      <c r="Q313" t="s">
        <v>186</v>
      </c>
      <c r="R313" t="s">
        <v>127</v>
      </c>
      <c r="S313" t="s">
        <v>46</v>
      </c>
      <c r="T313" t="s">
        <v>187</v>
      </c>
      <c r="U313" t="s">
        <v>197</v>
      </c>
      <c r="V313">
        <v>1</v>
      </c>
      <c r="W313" t="s">
        <v>186</v>
      </c>
      <c r="X313" t="s">
        <v>53</v>
      </c>
      <c r="Y313">
        <v>0</v>
      </c>
      <c r="Z313">
        <v>48</v>
      </c>
      <c r="AA313">
        <v>0</v>
      </c>
      <c r="AB313">
        <v>2</v>
      </c>
      <c r="AC313">
        <v>2</v>
      </c>
      <c r="AD313">
        <v>1</v>
      </c>
      <c r="AE313">
        <v>1</v>
      </c>
      <c r="AF313">
        <v>1.2889999999999999</v>
      </c>
      <c r="AG313">
        <v>0</v>
      </c>
      <c r="AH313">
        <v>0.221</v>
      </c>
      <c r="AI313">
        <v>3.0009999999999999</v>
      </c>
      <c r="AJ313">
        <v>9.0020000000000007</v>
      </c>
      <c r="AK313">
        <v>18.062999999999999</v>
      </c>
    </row>
    <row r="314" spans="1:37" x14ac:dyDescent="0.35">
      <c r="A314">
        <v>202</v>
      </c>
      <c r="B314">
        <v>202</v>
      </c>
      <c r="C314" t="s">
        <v>38</v>
      </c>
      <c r="D314">
        <v>2</v>
      </c>
      <c r="E314" t="s">
        <v>475</v>
      </c>
      <c r="F314">
        <v>2</v>
      </c>
      <c r="G314">
        <v>6</v>
      </c>
      <c r="H314">
        <v>1</v>
      </c>
      <c r="I314">
        <v>4</v>
      </c>
      <c r="J314">
        <v>61</v>
      </c>
      <c r="K314">
        <v>2</v>
      </c>
      <c r="L314" t="s">
        <v>244</v>
      </c>
      <c r="M314" t="s">
        <v>546</v>
      </c>
      <c r="N314">
        <v>9</v>
      </c>
      <c r="O314" t="s">
        <v>446</v>
      </c>
      <c r="P314" t="s">
        <v>202</v>
      </c>
      <c r="Q314" t="s">
        <v>240</v>
      </c>
      <c r="R314" t="s">
        <v>202</v>
      </c>
      <c r="S314" t="s">
        <v>81</v>
      </c>
      <c r="T314" t="s">
        <v>245</v>
      </c>
      <c r="U314" t="s">
        <v>241</v>
      </c>
      <c r="V314">
        <v>1</v>
      </c>
      <c r="W314" t="s">
        <v>240</v>
      </c>
      <c r="X314" t="s">
        <v>63</v>
      </c>
      <c r="Y314">
        <v>0</v>
      </c>
      <c r="Z314">
        <v>48</v>
      </c>
      <c r="AA314">
        <v>0</v>
      </c>
      <c r="AB314">
        <v>2</v>
      </c>
      <c r="AC314">
        <v>2</v>
      </c>
      <c r="AD314">
        <v>1</v>
      </c>
      <c r="AE314">
        <v>1</v>
      </c>
      <c r="AF314">
        <v>1.296</v>
      </c>
      <c r="AG314">
        <v>0</v>
      </c>
      <c r="AH314">
        <v>0.22</v>
      </c>
      <c r="AI314">
        <v>3.0009999999999999</v>
      </c>
      <c r="AJ314">
        <v>12.003</v>
      </c>
      <c r="AK314">
        <v>21.064</v>
      </c>
    </row>
    <row r="315" spans="1:37" x14ac:dyDescent="0.35">
      <c r="A315">
        <v>202</v>
      </c>
      <c r="B315">
        <v>202</v>
      </c>
      <c r="C315" t="s">
        <v>38</v>
      </c>
      <c r="D315">
        <v>2</v>
      </c>
      <c r="E315" t="s">
        <v>475</v>
      </c>
      <c r="F315">
        <v>2</v>
      </c>
      <c r="G315">
        <v>6</v>
      </c>
      <c r="H315">
        <v>1</v>
      </c>
      <c r="I315">
        <v>5</v>
      </c>
      <c r="J315">
        <v>0</v>
      </c>
      <c r="K315">
        <v>1</v>
      </c>
      <c r="L315" t="s">
        <v>48</v>
      </c>
      <c r="M315" t="s">
        <v>454</v>
      </c>
      <c r="N315">
        <v>10</v>
      </c>
      <c r="O315" t="s">
        <v>413</v>
      </c>
      <c r="P315" t="s">
        <v>48</v>
      </c>
      <c r="Q315" t="s">
        <v>48</v>
      </c>
      <c r="R315" t="s">
        <v>48</v>
      </c>
      <c r="S315" t="s">
        <v>48</v>
      </c>
      <c r="T315" t="s">
        <v>48</v>
      </c>
      <c r="U315" t="s">
        <v>412</v>
      </c>
      <c r="V315">
        <v>0</v>
      </c>
      <c r="W315" t="s">
        <v>48</v>
      </c>
      <c r="X315" t="s">
        <v>48</v>
      </c>
      <c r="Y315">
        <v>0</v>
      </c>
      <c r="Z315">
        <v>48</v>
      </c>
      <c r="AA315">
        <v>0</v>
      </c>
      <c r="AB315">
        <v>1</v>
      </c>
      <c r="AC315">
        <v>-1</v>
      </c>
      <c r="AD315">
        <v>2</v>
      </c>
      <c r="AE315">
        <v>0</v>
      </c>
      <c r="AF315">
        <v>-1</v>
      </c>
      <c r="AG315">
        <v>0</v>
      </c>
      <c r="AH315">
        <v>0.219</v>
      </c>
      <c r="AI315">
        <v>3.0009999999999999</v>
      </c>
      <c r="AJ315">
        <v>15.004</v>
      </c>
      <c r="AK315">
        <v>24.065000000000001</v>
      </c>
    </row>
    <row r="316" spans="1:37" x14ac:dyDescent="0.35">
      <c r="A316">
        <v>202</v>
      </c>
      <c r="B316">
        <v>202</v>
      </c>
      <c r="C316" t="s">
        <v>38</v>
      </c>
      <c r="D316">
        <v>2</v>
      </c>
      <c r="E316" t="s">
        <v>475</v>
      </c>
      <c r="F316">
        <v>2</v>
      </c>
      <c r="G316">
        <v>6</v>
      </c>
      <c r="H316">
        <v>1</v>
      </c>
      <c r="I316">
        <v>6</v>
      </c>
      <c r="J316">
        <v>39</v>
      </c>
      <c r="K316">
        <v>2</v>
      </c>
      <c r="L316" t="s">
        <v>73</v>
      </c>
      <c r="M316" t="s">
        <v>545</v>
      </c>
      <c r="N316">
        <v>3</v>
      </c>
      <c r="O316" t="s">
        <v>450</v>
      </c>
      <c r="P316" t="s">
        <v>74</v>
      </c>
      <c r="Q316" t="s">
        <v>75</v>
      </c>
      <c r="R316" t="s">
        <v>45</v>
      </c>
      <c r="S316" t="s">
        <v>46</v>
      </c>
      <c r="T316" t="s">
        <v>76</v>
      </c>
      <c r="U316" t="s">
        <v>110</v>
      </c>
      <c r="V316">
        <v>2</v>
      </c>
      <c r="W316" t="s">
        <v>99</v>
      </c>
      <c r="X316" t="s">
        <v>46</v>
      </c>
      <c r="Y316">
        <v>0</v>
      </c>
      <c r="Z316">
        <v>48</v>
      </c>
      <c r="AA316">
        <v>0</v>
      </c>
      <c r="AB316">
        <v>2</v>
      </c>
      <c r="AC316">
        <v>2</v>
      </c>
      <c r="AD316">
        <v>1</v>
      </c>
      <c r="AE316">
        <v>1</v>
      </c>
      <c r="AF316">
        <v>1.2809999999999999</v>
      </c>
      <c r="AG316">
        <v>0</v>
      </c>
      <c r="AH316">
        <v>0.218</v>
      </c>
      <c r="AI316">
        <v>3.0009999999999999</v>
      </c>
      <c r="AJ316">
        <v>18.004999999999999</v>
      </c>
      <c r="AK316">
        <v>27.065000000000001</v>
      </c>
    </row>
    <row r="317" spans="1:37" x14ac:dyDescent="0.35">
      <c r="A317">
        <v>202</v>
      </c>
      <c r="B317">
        <v>202</v>
      </c>
      <c r="C317" t="s">
        <v>38</v>
      </c>
      <c r="D317">
        <v>2</v>
      </c>
      <c r="E317" t="s">
        <v>475</v>
      </c>
      <c r="F317">
        <v>2</v>
      </c>
      <c r="G317">
        <v>6</v>
      </c>
      <c r="H317">
        <v>1</v>
      </c>
      <c r="I317">
        <v>7</v>
      </c>
      <c r="J317">
        <v>57</v>
      </c>
      <c r="K317">
        <v>2</v>
      </c>
      <c r="L317" t="s">
        <v>180</v>
      </c>
      <c r="M317" t="s">
        <v>544</v>
      </c>
      <c r="N317">
        <v>6</v>
      </c>
      <c r="O317" t="s">
        <v>417</v>
      </c>
      <c r="P317" t="s">
        <v>181</v>
      </c>
      <c r="Q317" t="s">
        <v>182</v>
      </c>
      <c r="R317" t="s">
        <v>147</v>
      </c>
      <c r="S317" t="s">
        <v>63</v>
      </c>
      <c r="T317" t="s">
        <v>183</v>
      </c>
      <c r="U317" t="s">
        <v>191</v>
      </c>
      <c r="V317">
        <v>1</v>
      </c>
      <c r="W317" t="s">
        <v>182</v>
      </c>
      <c r="X317" t="s">
        <v>53</v>
      </c>
      <c r="Y317">
        <v>0</v>
      </c>
      <c r="Z317">
        <v>48</v>
      </c>
      <c r="AA317">
        <v>0</v>
      </c>
      <c r="AB317">
        <v>2</v>
      </c>
      <c r="AC317">
        <v>1</v>
      </c>
      <c r="AD317">
        <v>2</v>
      </c>
      <c r="AE317">
        <v>1</v>
      </c>
      <c r="AF317">
        <v>0.76800000000000002</v>
      </c>
      <c r="AG317">
        <v>0</v>
      </c>
      <c r="AH317">
        <v>0.217</v>
      </c>
      <c r="AI317">
        <v>3.0009999999999999</v>
      </c>
      <c r="AJ317">
        <v>21.006</v>
      </c>
      <c r="AK317">
        <v>30.067</v>
      </c>
    </row>
    <row r="318" spans="1:37" x14ac:dyDescent="0.35">
      <c r="A318">
        <v>202</v>
      </c>
      <c r="B318">
        <v>202</v>
      </c>
      <c r="C318" t="s">
        <v>38</v>
      </c>
      <c r="D318">
        <v>2</v>
      </c>
      <c r="E318" t="s">
        <v>475</v>
      </c>
      <c r="F318">
        <v>2</v>
      </c>
      <c r="G318">
        <v>6</v>
      </c>
      <c r="H318">
        <v>1</v>
      </c>
      <c r="I318">
        <v>8</v>
      </c>
      <c r="J318">
        <v>40</v>
      </c>
      <c r="K318">
        <v>2</v>
      </c>
      <c r="L318" t="s">
        <v>105</v>
      </c>
      <c r="M318" t="s">
        <v>543</v>
      </c>
      <c r="N318">
        <v>1</v>
      </c>
      <c r="O318" t="s">
        <v>420</v>
      </c>
      <c r="P318" t="s">
        <v>74</v>
      </c>
      <c r="Q318" t="s">
        <v>75</v>
      </c>
      <c r="R318" t="s">
        <v>52</v>
      </c>
      <c r="S318" t="s">
        <v>53</v>
      </c>
      <c r="T318" t="s">
        <v>106</v>
      </c>
      <c r="U318" t="s">
        <v>106</v>
      </c>
      <c r="V318">
        <v>3</v>
      </c>
      <c r="W318" t="s">
        <v>75</v>
      </c>
      <c r="X318" t="s">
        <v>53</v>
      </c>
      <c r="Y318">
        <v>0</v>
      </c>
      <c r="Z318">
        <v>48</v>
      </c>
      <c r="AA318">
        <v>0</v>
      </c>
      <c r="AB318">
        <v>1</v>
      </c>
      <c r="AC318">
        <v>1</v>
      </c>
      <c r="AD318">
        <v>1</v>
      </c>
      <c r="AE318">
        <v>1</v>
      </c>
      <c r="AF318">
        <v>0.89900000000000002</v>
      </c>
      <c r="AG318">
        <v>0</v>
      </c>
      <c r="AH318">
        <v>0.22600000000000001</v>
      </c>
      <c r="AI318">
        <v>3.0009999999999999</v>
      </c>
      <c r="AJ318">
        <v>24.007000000000001</v>
      </c>
      <c r="AK318">
        <v>33.067</v>
      </c>
    </row>
    <row r="319" spans="1:37" x14ac:dyDescent="0.35">
      <c r="A319">
        <v>202</v>
      </c>
      <c r="B319">
        <v>202</v>
      </c>
      <c r="C319" t="s">
        <v>38</v>
      </c>
      <c r="D319">
        <v>2</v>
      </c>
      <c r="E319" t="s">
        <v>475</v>
      </c>
      <c r="F319">
        <v>2</v>
      </c>
      <c r="G319">
        <v>6</v>
      </c>
      <c r="H319">
        <v>1</v>
      </c>
      <c r="I319">
        <v>9</v>
      </c>
      <c r="J319">
        <v>46</v>
      </c>
      <c r="K319">
        <v>2</v>
      </c>
      <c r="L319" t="s">
        <v>115</v>
      </c>
      <c r="M319" t="s">
        <v>542</v>
      </c>
      <c r="N319">
        <v>3</v>
      </c>
      <c r="O319" t="s">
        <v>450</v>
      </c>
      <c r="P319" t="s">
        <v>84</v>
      </c>
      <c r="Q319" t="s">
        <v>85</v>
      </c>
      <c r="R319" t="s">
        <v>52</v>
      </c>
      <c r="S319" t="s">
        <v>53</v>
      </c>
      <c r="T319" t="s">
        <v>116</v>
      </c>
      <c r="U319" t="s">
        <v>86</v>
      </c>
      <c r="V319">
        <v>1</v>
      </c>
      <c r="W319" t="s">
        <v>85</v>
      </c>
      <c r="X319" t="s">
        <v>63</v>
      </c>
      <c r="Y319">
        <v>0</v>
      </c>
      <c r="Z319">
        <v>48</v>
      </c>
      <c r="AA319">
        <v>0</v>
      </c>
      <c r="AB319">
        <v>2</v>
      </c>
      <c r="AC319">
        <v>2</v>
      </c>
      <c r="AD319">
        <v>1</v>
      </c>
      <c r="AE319">
        <v>1</v>
      </c>
      <c r="AF319">
        <v>0.61899999999999999</v>
      </c>
      <c r="AG319">
        <v>0</v>
      </c>
      <c r="AH319">
        <v>0.22500000000000001</v>
      </c>
      <c r="AI319">
        <v>3.0009999999999999</v>
      </c>
      <c r="AJ319">
        <v>27.007999999999999</v>
      </c>
      <c r="AK319">
        <v>36.067999999999998</v>
      </c>
    </row>
    <row r="320" spans="1:37" x14ac:dyDescent="0.35">
      <c r="A320">
        <v>202</v>
      </c>
      <c r="B320">
        <v>202</v>
      </c>
      <c r="C320" t="s">
        <v>38</v>
      </c>
      <c r="D320">
        <v>2</v>
      </c>
      <c r="E320" t="s">
        <v>475</v>
      </c>
      <c r="F320">
        <v>2</v>
      </c>
      <c r="G320">
        <v>6</v>
      </c>
      <c r="H320">
        <v>1</v>
      </c>
      <c r="I320">
        <v>10</v>
      </c>
      <c r="J320">
        <v>0</v>
      </c>
      <c r="K320">
        <v>1</v>
      </c>
      <c r="L320" t="s">
        <v>48</v>
      </c>
      <c r="M320" t="s">
        <v>48</v>
      </c>
      <c r="N320">
        <v>11</v>
      </c>
      <c r="O320" t="s">
        <v>416</v>
      </c>
      <c r="P320" t="s">
        <v>48</v>
      </c>
      <c r="Q320" t="s">
        <v>48</v>
      </c>
      <c r="R320" t="s">
        <v>48</v>
      </c>
      <c r="S320" t="s">
        <v>48</v>
      </c>
      <c r="T320" t="s">
        <v>48</v>
      </c>
      <c r="U320" t="s">
        <v>48</v>
      </c>
      <c r="V320">
        <v>0</v>
      </c>
      <c r="W320" t="s">
        <v>48</v>
      </c>
      <c r="X320" t="s">
        <v>48</v>
      </c>
      <c r="Y320">
        <v>0</v>
      </c>
      <c r="Z320">
        <v>48</v>
      </c>
      <c r="AA320">
        <v>0</v>
      </c>
      <c r="AB320">
        <v>-1</v>
      </c>
      <c r="AC320">
        <v>-1</v>
      </c>
      <c r="AD320">
        <v>1</v>
      </c>
      <c r="AE320">
        <v>0</v>
      </c>
      <c r="AF320">
        <v>-1</v>
      </c>
      <c r="AG320">
        <v>0</v>
      </c>
      <c r="AH320">
        <v>0.217</v>
      </c>
      <c r="AI320">
        <v>3.0009999999999999</v>
      </c>
      <c r="AJ320">
        <v>30.009</v>
      </c>
      <c r="AK320">
        <v>39.069000000000003</v>
      </c>
    </row>
    <row r="321" spans="1:37" x14ac:dyDescent="0.35">
      <c r="A321">
        <v>202</v>
      </c>
      <c r="B321">
        <v>202</v>
      </c>
      <c r="C321" t="s">
        <v>38</v>
      </c>
      <c r="D321">
        <v>2</v>
      </c>
      <c r="E321" t="s">
        <v>475</v>
      </c>
      <c r="F321">
        <v>2</v>
      </c>
      <c r="G321">
        <v>6</v>
      </c>
      <c r="H321">
        <v>1</v>
      </c>
      <c r="I321">
        <v>11</v>
      </c>
      <c r="J321">
        <v>11</v>
      </c>
      <c r="K321">
        <v>1</v>
      </c>
      <c r="L321" t="s">
        <v>77</v>
      </c>
      <c r="M321" t="s">
        <v>541</v>
      </c>
      <c r="N321">
        <v>3</v>
      </c>
      <c r="O321" t="s">
        <v>450</v>
      </c>
      <c r="P321" t="s">
        <v>78</v>
      </c>
      <c r="Q321" t="s">
        <v>79</v>
      </c>
      <c r="R321" t="s">
        <v>80</v>
      </c>
      <c r="S321" t="s">
        <v>81</v>
      </c>
      <c r="T321" t="s">
        <v>82</v>
      </c>
      <c r="U321" t="s">
        <v>122</v>
      </c>
      <c r="V321">
        <v>2</v>
      </c>
      <c r="W321" t="s">
        <v>71</v>
      </c>
      <c r="X321" t="s">
        <v>81</v>
      </c>
      <c r="Y321">
        <v>0</v>
      </c>
      <c r="Z321">
        <v>48</v>
      </c>
      <c r="AA321">
        <v>0</v>
      </c>
      <c r="AB321">
        <v>2</v>
      </c>
      <c r="AC321">
        <v>2</v>
      </c>
      <c r="AD321">
        <v>1</v>
      </c>
      <c r="AE321">
        <v>1</v>
      </c>
      <c r="AF321">
        <v>1.1870000000000001</v>
      </c>
      <c r="AG321">
        <v>0</v>
      </c>
      <c r="AH321">
        <v>0.224</v>
      </c>
      <c r="AI321">
        <v>3.0009999999999999</v>
      </c>
      <c r="AJ321">
        <v>33.01</v>
      </c>
      <c r="AK321">
        <v>42.07</v>
      </c>
    </row>
    <row r="322" spans="1:37" x14ac:dyDescent="0.35">
      <c r="A322">
        <v>202</v>
      </c>
      <c r="B322">
        <v>202</v>
      </c>
      <c r="C322" t="s">
        <v>38</v>
      </c>
      <c r="D322">
        <v>2</v>
      </c>
      <c r="E322" t="s">
        <v>475</v>
      </c>
      <c r="F322">
        <v>2</v>
      </c>
      <c r="G322">
        <v>6</v>
      </c>
      <c r="H322">
        <v>1</v>
      </c>
      <c r="I322">
        <v>12</v>
      </c>
      <c r="J322">
        <v>4</v>
      </c>
      <c r="K322">
        <v>1</v>
      </c>
      <c r="L322" t="s">
        <v>69</v>
      </c>
      <c r="M322" t="s">
        <v>540</v>
      </c>
      <c r="N322">
        <v>3</v>
      </c>
      <c r="O322" t="s">
        <v>450</v>
      </c>
      <c r="P322" t="s">
        <v>70</v>
      </c>
      <c r="Q322" t="s">
        <v>71</v>
      </c>
      <c r="R322" t="s">
        <v>62</v>
      </c>
      <c r="S322" t="s">
        <v>63</v>
      </c>
      <c r="T322" t="s">
        <v>72</v>
      </c>
      <c r="U322" t="s">
        <v>108</v>
      </c>
      <c r="V322">
        <v>2</v>
      </c>
      <c r="W322" t="s">
        <v>57</v>
      </c>
      <c r="X322" t="s">
        <v>63</v>
      </c>
      <c r="Y322">
        <v>0</v>
      </c>
      <c r="Z322">
        <v>48</v>
      </c>
      <c r="AA322">
        <v>0</v>
      </c>
      <c r="AB322">
        <v>2</v>
      </c>
      <c r="AC322">
        <v>2</v>
      </c>
      <c r="AD322">
        <v>1</v>
      </c>
      <c r="AE322">
        <v>1</v>
      </c>
      <c r="AF322">
        <v>0.93899999999999995</v>
      </c>
      <c r="AG322">
        <v>0</v>
      </c>
      <c r="AH322">
        <v>0.222</v>
      </c>
      <c r="AI322">
        <v>3.0009999999999999</v>
      </c>
      <c r="AJ322">
        <v>36.011000000000003</v>
      </c>
      <c r="AK322">
        <v>45.070999999999998</v>
      </c>
    </row>
    <row r="323" spans="1:37" x14ac:dyDescent="0.35">
      <c r="A323">
        <v>202</v>
      </c>
      <c r="B323">
        <v>202</v>
      </c>
      <c r="C323" t="s">
        <v>38</v>
      </c>
      <c r="D323">
        <v>2</v>
      </c>
      <c r="E323" t="s">
        <v>475</v>
      </c>
      <c r="F323">
        <v>2</v>
      </c>
      <c r="G323">
        <v>6</v>
      </c>
      <c r="H323">
        <v>1</v>
      </c>
      <c r="I323">
        <v>13</v>
      </c>
      <c r="J323">
        <v>60</v>
      </c>
      <c r="K323">
        <v>2</v>
      </c>
      <c r="L323" t="s">
        <v>196</v>
      </c>
      <c r="M323" t="s">
        <v>539</v>
      </c>
      <c r="N323">
        <v>6</v>
      </c>
      <c r="O323" t="s">
        <v>417</v>
      </c>
      <c r="P323" t="s">
        <v>185</v>
      </c>
      <c r="Q323" t="s">
        <v>186</v>
      </c>
      <c r="R323" t="s">
        <v>150</v>
      </c>
      <c r="S323" t="s">
        <v>53</v>
      </c>
      <c r="T323" t="s">
        <v>197</v>
      </c>
      <c r="U323" t="s">
        <v>187</v>
      </c>
      <c r="V323">
        <v>1</v>
      </c>
      <c r="W323" t="s">
        <v>186</v>
      </c>
      <c r="X323" t="s">
        <v>46</v>
      </c>
      <c r="Y323">
        <v>0</v>
      </c>
      <c r="Z323">
        <v>48</v>
      </c>
      <c r="AA323">
        <v>0</v>
      </c>
      <c r="AB323">
        <v>2</v>
      </c>
      <c r="AC323">
        <v>1</v>
      </c>
      <c r="AD323">
        <v>2</v>
      </c>
      <c r="AE323">
        <v>1</v>
      </c>
      <c r="AF323">
        <v>0.68799999999999994</v>
      </c>
      <c r="AG323">
        <v>0</v>
      </c>
      <c r="AH323">
        <v>0.221</v>
      </c>
      <c r="AI323">
        <v>3.0009999999999999</v>
      </c>
      <c r="AJ323">
        <v>39.012</v>
      </c>
      <c r="AK323">
        <v>48.072000000000003</v>
      </c>
    </row>
    <row r="324" spans="1:37" x14ac:dyDescent="0.35">
      <c r="A324">
        <v>202</v>
      </c>
      <c r="B324">
        <v>202</v>
      </c>
      <c r="C324" t="s">
        <v>38</v>
      </c>
      <c r="D324">
        <v>2</v>
      </c>
      <c r="E324" t="s">
        <v>475</v>
      </c>
      <c r="F324">
        <v>2</v>
      </c>
      <c r="G324">
        <v>6</v>
      </c>
      <c r="H324">
        <v>1</v>
      </c>
      <c r="I324">
        <v>14</v>
      </c>
      <c r="J324">
        <v>70</v>
      </c>
      <c r="K324">
        <v>2</v>
      </c>
      <c r="L324" t="s">
        <v>217</v>
      </c>
      <c r="M324" t="s">
        <v>538</v>
      </c>
      <c r="N324">
        <v>9</v>
      </c>
      <c r="O324" t="s">
        <v>446</v>
      </c>
      <c r="P324" t="s">
        <v>202</v>
      </c>
      <c r="Q324" t="s">
        <v>218</v>
      </c>
      <c r="R324" t="s">
        <v>202</v>
      </c>
      <c r="S324" t="s">
        <v>53</v>
      </c>
      <c r="T324" t="s">
        <v>219</v>
      </c>
      <c r="U324" t="s">
        <v>213</v>
      </c>
      <c r="V324">
        <v>2</v>
      </c>
      <c r="W324" t="s">
        <v>212</v>
      </c>
      <c r="X324" t="s">
        <v>53</v>
      </c>
      <c r="Y324">
        <v>0</v>
      </c>
      <c r="Z324">
        <v>48</v>
      </c>
      <c r="AA324">
        <v>0</v>
      </c>
      <c r="AB324">
        <v>2</v>
      </c>
      <c r="AC324">
        <v>-1</v>
      </c>
      <c r="AD324">
        <v>2</v>
      </c>
      <c r="AE324">
        <v>0</v>
      </c>
      <c r="AF324">
        <v>-1</v>
      </c>
      <c r="AG324">
        <v>0</v>
      </c>
      <c r="AH324">
        <v>0.221</v>
      </c>
      <c r="AI324">
        <v>3.0009999999999999</v>
      </c>
      <c r="AJ324">
        <v>42.012</v>
      </c>
      <c r="AK324">
        <v>51.073</v>
      </c>
    </row>
    <row r="325" spans="1:37" x14ac:dyDescent="0.35">
      <c r="A325">
        <v>202</v>
      </c>
      <c r="B325">
        <v>202</v>
      </c>
      <c r="C325" t="s">
        <v>38</v>
      </c>
      <c r="D325">
        <v>2</v>
      </c>
      <c r="E325" t="s">
        <v>475</v>
      </c>
      <c r="F325">
        <v>2</v>
      </c>
      <c r="G325">
        <v>6</v>
      </c>
      <c r="H325">
        <v>1</v>
      </c>
      <c r="I325">
        <v>15</v>
      </c>
      <c r="J325">
        <v>43</v>
      </c>
      <c r="K325">
        <v>2</v>
      </c>
      <c r="L325" t="s">
        <v>111</v>
      </c>
      <c r="M325" t="s">
        <v>537</v>
      </c>
      <c r="N325">
        <v>3</v>
      </c>
      <c r="O325" t="s">
        <v>450</v>
      </c>
      <c r="P325" t="s">
        <v>92</v>
      </c>
      <c r="Q325" t="s">
        <v>93</v>
      </c>
      <c r="R325" t="s">
        <v>80</v>
      </c>
      <c r="S325" t="s">
        <v>81</v>
      </c>
      <c r="T325" t="s">
        <v>112</v>
      </c>
      <c r="U325" t="s">
        <v>94</v>
      </c>
      <c r="V325">
        <v>1</v>
      </c>
      <c r="W325" t="s">
        <v>93</v>
      </c>
      <c r="X325" t="s">
        <v>63</v>
      </c>
      <c r="Y325">
        <v>0</v>
      </c>
      <c r="Z325">
        <v>48</v>
      </c>
      <c r="AA325">
        <v>0</v>
      </c>
      <c r="AB325">
        <v>2</v>
      </c>
      <c r="AC325">
        <v>-1</v>
      </c>
      <c r="AD325">
        <v>2</v>
      </c>
      <c r="AE325">
        <v>0</v>
      </c>
      <c r="AF325">
        <v>-1</v>
      </c>
      <c r="AG325">
        <v>0</v>
      </c>
      <c r="AH325">
        <v>0.219</v>
      </c>
      <c r="AI325">
        <v>3.0009999999999999</v>
      </c>
      <c r="AJ325">
        <v>45.012999999999998</v>
      </c>
      <c r="AK325">
        <v>54.073999999999998</v>
      </c>
    </row>
    <row r="326" spans="1:37" x14ac:dyDescent="0.35">
      <c r="A326">
        <v>202</v>
      </c>
      <c r="B326">
        <v>202</v>
      </c>
      <c r="C326" t="s">
        <v>38</v>
      </c>
      <c r="D326">
        <v>2</v>
      </c>
      <c r="E326" t="s">
        <v>475</v>
      </c>
      <c r="F326">
        <v>2</v>
      </c>
      <c r="G326">
        <v>6</v>
      </c>
      <c r="H326">
        <v>1</v>
      </c>
      <c r="I326">
        <v>16</v>
      </c>
      <c r="J326">
        <v>0</v>
      </c>
      <c r="K326">
        <v>1</v>
      </c>
      <c r="L326" t="s">
        <v>48</v>
      </c>
      <c r="M326" t="s">
        <v>428</v>
      </c>
      <c r="N326">
        <v>10</v>
      </c>
      <c r="O326" t="s">
        <v>413</v>
      </c>
      <c r="P326" t="s">
        <v>48</v>
      </c>
      <c r="Q326" t="s">
        <v>48</v>
      </c>
      <c r="R326" t="s">
        <v>48</v>
      </c>
      <c r="S326" t="s">
        <v>48</v>
      </c>
      <c r="T326" t="s">
        <v>48</v>
      </c>
      <c r="U326" t="s">
        <v>412</v>
      </c>
      <c r="V326">
        <v>0</v>
      </c>
      <c r="W326" t="s">
        <v>48</v>
      </c>
      <c r="X326" t="s">
        <v>48</v>
      </c>
      <c r="Y326">
        <v>0</v>
      </c>
      <c r="Z326">
        <v>48</v>
      </c>
      <c r="AA326">
        <v>0</v>
      </c>
      <c r="AB326">
        <v>1</v>
      </c>
      <c r="AC326">
        <v>-1</v>
      </c>
      <c r="AD326">
        <v>2</v>
      </c>
      <c r="AE326">
        <v>0</v>
      </c>
      <c r="AF326">
        <v>-1</v>
      </c>
      <c r="AG326">
        <v>0</v>
      </c>
      <c r="AH326">
        <v>0.219</v>
      </c>
      <c r="AI326">
        <v>3.0009999999999999</v>
      </c>
      <c r="AJ326">
        <v>48.014000000000003</v>
      </c>
      <c r="AK326">
        <v>57.075000000000003</v>
      </c>
    </row>
    <row r="327" spans="1:37" x14ac:dyDescent="0.35">
      <c r="A327">
        <v>202</v>
      </c>
      <c r="B327">
        <v>202</v>
      </c>
      <c r="C327" t="s">
        <v>38</v>
      </c>
      <c r="D327">
        <v>2</v>
      </c>
      <c r="E327" t="s">
        <v>475</v>
      </c>
      <c r="F327">
        <v>2</v>
      </c>
      <c r="G327">
        <v>6</v>
      </c>
      <c r="H327">
        <v>1</v>
      </c>
      <c r="I327">
        <v>17</v>
      </c>
      <c r="J327">
        <v>0</v>
      </c>
      <c r="K327">
        <v>1</v>
      </c>
      <c r="L327" t="s">
        <v>48</v>
      </c>
      <c r="M327" t="s">
        <v>48</v>
      </c>
      <c r="N327">
        <v>11</v>
      </c>
      <c r="O327" t="s">
        <v>416</v>
      </c>
      <c r="P327" t="s">
        <v>48</v>
      </c>
      <c r="Q327" t="s">
        <v>48</v>
      </c>
      <c r="R327" t="s">
        <v>48</v>
      </c>
      <c r="S327" t="s">
        <v>48</v>
      </c>
      <c r="T327" t="s">
        <v>48</v>
      </c>
      <c r="U327" t="s">
        <v>48</v>
      </c>
      <c r="V327">
        <v>0</v>
      </c>
      <c r="W327" t="s">
        <v>48</v>
      </c>
      <c r="X327" t="s">
        <v>48</v>
      </c>
      <c r="Y327">
        <v>0</v>
      </c>
      <c r="Z327">
        <v>48</v>
      </c>
      <c r="AA327">
        <v>0</v>
      </c>
      <c r="AB327">
        <v>-1</v>
      </c>
      <c r="AC327">
        <v>-1</v>
      </c>
      <c r="AD327">
        <v>1</v>
      </c>
      <c r="AE327">
        <v>0</v>
      </c>
      <c r="AF327">
        <v>-1</v>
      </c>
      <c r="AG327">
        <v>0</v>
      </c>
      <c r="AH327">
        <v>0.217</v>
      </c>
      <c r="AI327">
        <v>3.0009999999999999</v>
      </c>
      <c r="AJ327">
        <v>51.015000000000001</v>
      </c>
      <c r="AK327">
        <v>60.075000000000003</v>
      </c>
    </row>
    <row r="328" spans="1:37" x14ac:dyDescent="0.35">
      <c r="A328">
        <v>202</v>
      </c>
      <c r="B328">
        <v>202</v>
      </c>
      <c r="C328" t="s">
        <v>38</v>
      </c>
      <c r="D328">
        <v>2</v>
      </c>
      <c r="E328" t="s">
        <v>475</v>
      </c>
      <c r="F328">
        <v>2</v>
      </c>
      <c r="G328">
        <v>6</v>
      </c>
      <c r="H328">
        <v>1</v>
      </c>
      <c r="I328">
        <v>18</v>
      </c>
      <c r="J328">
        <v>0</v>
      </c>
      <c r="K328">
        <v>1</v>
      </c>
      <c r="L328" t="s">
        <v>48</v>
      </c>
      <c r="M328" t="s">
        <v>435</v>
      </c>
      <c r="N328">
        <v>10</v>
      </c>
      <c r="O328" t="s">
        <v>413</v>
      </c>
      <c r="P328" t="s">
        <v>48</v>
      </c>
      <c r="Q328" t="s">
        <v>48</v>
      </c>
      <c r="R328" t="s">
        <v>48</v>
      </c>
      <c r="S328" t="s">
        <v>48</v>
      </c>
      <c r="T328" t="s">
        <v>48</v>
      </c>
      <c r="U328" t="s">
        <v>412</v>
      </c>
      <c r="V328">
        <v>0</v>
      </c>
      <c r="W328" t="s">
        <v>48</v>
      </c>
      <c r="X328" t="s">
        <v>48</v>
      </c>
      <c r="Y328">
        <v>0</v>
      </c>
      <c r="Z328">
        <v>48</v>
      </c>
      <c r="AA328">
        <v>0</v>
      </c>
      <c r="AB328">
        <v>1</v>
      </c>
      <c r="AC328">
        <v>1</v>
      </c>
      <c r="AD328">
        <v>1</v>
      </c>
      <c r="AE328">
        <v>1</v>
      </c>
      <c r="AF328">
        <v>0.55700000000000005</v>
      </c>
      <c r="AG328">
        <v>0</v>
      </c>
      <c r="AH328">
        <v>0.218</v>
      </c>
      <c r="AI328">
        <v>3.0009999999999999</v>
      </c>
      <c r="AJ328">
        <v>54.015999999999998</v>
      </c>
      <c r="AK328">
        <v>63.076000000000001</v>
      </c>
    </row>
    <row r="329" spans="1:37" x14ac:dyDescent="0.35">
      <c r="A329">
        <v>202</v>
      </c>
      <c r="B329">
        <v>202</v>
      </c>
      <c r="C329" t="s">
        <v>38</v>
      </c>
      <c r="D329">
        <v>2</v>
      </c>
      <c r="E329" t="s">
        <v>475</v>
      </c>
      <c r="F329">
        <v>2</v>
      </c>
      <c r="G329">
        <v>6</v>
      </c>
      <c r="H329">
        <v>1</v>
      </c>
      <c r="I329">
        <v>19</v>
      </c>
      <c r="J329">
        <v>14</v>
      </c>
      <c r="K329">
        <v>1</v>
      </c>
      <c r="L329" t="s">
        <v>162</v>
      </c>
      <c r="M329" t="s">
        <v>536</v>
      </c>
      <c r="N329">
        <v>4</v>
      </c>
      <c r="O329" t="s">
        <v>431</v>
      </c>
      <c r="P329" t="s">
        <v>163</v>
      </c>
      <c r="Q329" t="s">
        <v>164</v>
      </c>
      <c r="R329" t="s">
        <v>132</v>
      </c>
      <c r="S329" t="s">
        <v>81</v>
      </c>
      <c r="T329" t="s">
        <v>165</v>
      </c>
      <c r="U329" t="s">
        <v>165</v>
      </c>
      <c r="V329">
        <v>3</v>
      </c>
      <c r="W329" t="s">
        <v>164</v>
      </c>
      <c r="X329" t="s">
        <v>81</v>
      </c>
      <c r="Y329">
        <v>0</v>
      </c>
      <c r="Z329">
        <v>48</v>
      </c>
      <c r="AA329">
        <v>0</v>
      </c>
      <c r="AB329">
        <v>1</v>
      </c>
      <c r="AC329">
        <v>-1</v>
      </c>
      <c r="AD329">
        <v>2</v>
      </c>
      <c r="AE329">
        <v>0</v>
      </c>
      <c r="AF329">
        <v>-1</v>
      </c>
      <c r="AG329">
        <v>0</v>
      </c>
      <c r="AH329">
        <v>0.22700000000000001</v>
      </c>
      <c r="AI329">
        <v>3.0009999999999999</v>
      </c>
      <c r="AJ329">
        <v>57.017000000000003</v>
      </c>
      <c r="AK329">
        <v>66.076999999999998</v>
      </c>
    </row>
    <row r="330" spans="1:37" x14ac:dyDescent="0.35">
      <c r="A330">
        <v>202</v>
      </c>
      <c r="B330">
        <v>202</v>
      </c>
      <c r="C330" t="s">
        <v>38</v>
      </c>
      <c r="D330">
        <v>2</v>
      </c>
      <c r="E330" t="s">
        <v>475</v>
      </c>
      <c r="F330">
        <v>2</v>
      </c>
      <c r="G330">
        <v>6</v>
      </c>
      <c r="H330">
        <v>1</v>
      </c>
      <c r="I330">
        <v>20</v>
      </c>
      <c r="J330">
        <v>45</v>
      </c>
      <c r="K330">
        <v>2</v>
      </c>
      <c r="L330" t="s">
        <v>83</v>
      </c>
      <c r="M330" t="s">
        <v>535</v>
      </c>
      <c r="N330">
        <v>2</v>
      </c>
      <c r="O330" t="s">
        <v>429</v>
      </c>
      <c r="P330" t="s">
        <v>84</v>
      </c>
      <c r="Q330" t="s">
        <v>85</v>
      </c>
      <c r="R330" t="s">
        <v>62</v>
      </c>
      <c r="S330" t="s">
        <v>63</v>
      </c>
      <c r="T330" t="s">
        <v>86</v>
      </c>
      <c r="U330" t="s">
        <v>86</v>
      </c>
      <c r="V330">
        <v>3</v>
      </c>
      <c r="W330" t="s">
        <v>85</v>
      </c>
      <c r="X330" t="s">
        <v>63</v>
      </c>
      <c r="Y330">
        <v>0</v>
      </c>
      <c r="Z330">
        <v>48</v>
      </c>
      <c r="AA330">
        <v>1</v>
      </c>
      <c r="AB330">
        <v>1</v>
      </c>
      <c r="AC330">
        <v>-1</v>
      </c>
      <c r="AD330">
        <v>2</v>
      </c>
      <c r="AE330">
        <v>0</v>
      </c>
      <c r="AF330">
        <v>-1</v>
      </c>
      <c r="AG330">
        <v>0</v>
      </c>
      <c r="AH330">
        <v>0.224</v>
      </c>
      <c r="AI330">
        <v>4.0010000000000003</v>
      </c>
      <c r="AJ330">
        <v>61.018000000000001</v>
      </c>
      <c r="AK330">
        <v>70.078999999999994</v>
      </c>
    </row>
    <row r="331" spans="1:37" x14ac:dyDescent="0.35">
      <c r="A331">
        <v>202</v>
      </c>
      <c r="B331">
        <v>202</v>
      </c>
      <c r="C331" t="s">
        <v>38</v>
      </c>
      <c r="D331">
        <v>2</v>
      </c>
      <c r="E331" t="s">
        <v>475</v>
      </c>
      <c r="F331">
        <v>2</v>
      </c>
      <c r="G331">
        <v>6</v>
      </c>
      <c r="H331">
        <v>1</v>
      </c>
      <c r="I331">
        <v>21</v>
      </c>
      <c r="J331">
        <v>15</v>
      </c>
      <c r="K331">
        <v>1</v>
      </c>
      <c r="L331" t="s">
        <v>156</v>
      </c>
      <c r="M331" t="s">
        <v>534</v>
      </c>
      <c r="N331">
        <v>5</v>
      </c>
      <c r="O331" t="s">
        <v>438</v>
      </c>
      <c r="P331" t="s">
        <v>157</v>
      </c>
      <c r="Q331" t="s">
        <v>158</v>
      </c>
      <c r="R331" t="s">
        <v>132</v>
      </c>
      <c r="S331" t="s">
        <v>81</v>
      </c>
      <c r="T331" t="s">
        <v>159</v>
      </c>
      <c r="U331" t="s">
        <v>159</v>
      </c>
      <c r="V331">
        <v>3</v>
      </c>
      <c r="W331" t="s">
        <v>158</v>
      </c>
      <c r="X331" t="s">
        <v>81</v>
      </c>
      <c r="Y331">
        <v>0</v>
      </c>
      <c r="Z331">
        <v>48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1.1839999999999999</v>
      </c>
      <c r="AG331">
        <v>0</v>
      </c>
      <c r="AH331">
        <v>0.224</v>
      </c>
      <c r="AI331">
        <v>4.0010000000000003</v>
      </c>
      <c r="AJ331">
        <v>65.019000000000005</v>
      </c>
      <c r="AK331">
        <v>74.08</v>
      </c>
    </row>
    <row r="332" spans="1:37" x14ac:dyDescent="0.35">
      <c r="A332">
        <v>202</v>
      </c>
      <c r="B332">
        <v>202</v>
      </c>
      <c r="C332" t="s">
        <v>38</v>
      </c>
      <c r="D332">
        <v>2</v>
      </c>
      <c r="E332" t="s">
        <v>475</v>
      </c>
      <c r="F332">
        <v>2</v>
      </c>
      <c r="G332">
        <v>6</v>
      </c>
      <c r="H332">
        <v>1</v>
      </c>
      <c r="I332">
        <v>22</v>
      </c>
      <c r="J332">
        <v>6</v>
      </c>
      <c r="K332">
        <v>1</v>
      </c>
      <c r="L332" t="s">
        <v>89</v>
      </c>
      <c r="M332" t="s">
        <v>533</v>
      </c>
      <c r="N332">
        <v>3</v>
      </c>
      <c r="O332" t="s">
        <v>450</v>
      </c>
      <c r="P332" t="s">
        <v>60</v>
      </c>
      <c r="Q332" t="s">
        <v>61</v>
      </c>
      <c r="R332" t="s">
        <v>52</v>
      </c>
      <c r="S332" t="s">
        <v>53</v>
      </c>
      <c r="T332" t="s">
        <v>90</v>
      </c>
      <c r="U332" t="s">
        <v>118</v>
      </c>
      <c r="V332">
        <v>2</v>
      </c>
      <c r="W332" t="s">
        <v>44</v>
      </c>
      <c r="X332" t="s">
        <v>53</v>
      </c>
      <c r="Y332">
        <v>0</v>
      </c>
      <c r="Z332">
        <v>48</v>
      </c>
      <c r="AA332">
        <v>0</v>
      </c>
      <c r="AB332">
        <v>2</v>
      </c>
      <c r="AC332">
        <v>-1</v>
      </c>
      <c r="AD332">
        <v>2</v>
      </c>
      <c r="AE332">
        <v>0</v>
      </c>
      <c r="AF332">
        <v>-1</v>
      </c>
      <c r="AG332">
        <v>0</v>
      </c>
      <c r="AH332">
        <v>0.222</v>
      </c>
      <c r="AI332">
        <v>3.0009999999999999</v>
      </c>
      <c r="AJ332">
        <v>68.02</v>
      </c>
      <c r="AK332">
        <v>77.081000000000003</v>
      </c>
    </row>
    <row r="333" spans="1:37" x14ac:dyDescent="0.35">
      <c r="A333">
        <v>202</v>
      </c>
      <c r="B333">
        <v>202</v>
      </c>
      <c r="C333" t="s">
        <v>38</v>
      </c>
      <c r="D333">
        <v>2</v>
      </c>
      <c r="E333" t="s">
        <v>475</v>
      </c>
      <c r="F333">
        <v>2</v>
      </c>
      <c r="G333">
        <v>6</v>
      </c>
      <c r="H333">
        <v>1</v>
      </c>
      <c r="I333">
        <v>23</v>
      </c>
      <c r="J333">
        <v>0</v>
      </c>
      <c r="K333">
        <v>1</v>
      </c>
      <c r="L333" t="s">
        <v>48</v>
      </c>
      <c r="M333" t="s">
        <v>440</v>
      </c>
      <c r="N333">
        <v>10</v>
      </c>
      <c r="O333" t="s">
        <v>413</v>
      </c>
      <c r="P333" t="s">
        <v>48</v>
      </c>
      <c r="Q333" t="s">
        <v>48</v>
      </c>
      <c r="R333" t="s">
        <v>48</v>
      </c>
      <c r="S333" t="s">
        <v>48</v>
      </c>
      <c r="T333" t="s">
        <v>48</v>
      </c>
      <c r="U333" t="s">
        <v>412</v>
      </c>
      <c r="V333">
        <v>0</v>
      </c>
      <c r="W333" t="s">
        <v>48</v>
      </c>
      <c r="X333" t="s">
        <v>48</v>
      </c>
      <c r="Y333">
        <v>0</v>
      </c>
      <c r="Z333">
        <v>48</v>
      </c>
      <c r="AA333">
        <v>0</v>
      </c>
      <c r="AB333">
        <v>1</v>
      </c>
      <c r="AC333">
        <v>1</v>
      </c>
      <c r="AD333">
        <v>1</v>
      </c>
      <c r="AE333">
        <v>1</v>
      </c>
      <c r="AF333">
        <v>0.59099999999999997</v>
      </c>
      <c r="AG333">
        <v>0</v>
      </c>
      <c r="AH333">
        <v>0.223</v>
      </c>
      <c r="AI333">
        <v>3.0009999999999999</v>
      </c>
      <c r="AJ333">
        <v>71.021000000000001</v>
      </c>
      <c r="AK333">
        <v>80.081000000000003</v>
      </c>
    </row>
    <row r="334" spans="1:37" x14ac:dyDescent="0.35">
      <c r="A334">
        <v>202</v>
      </c>
      <c r="B334">
        <v>202</v>
      </c>
      <c r="C334" t="s">
        <v>38</v>
      </c>
      <c r="D334">
        <v>2</v>
      </c>
      <c r="E334" t="s">
        <v>475</v>
      </c>
      <c r="F334">
        <v>2</v>
      </c>
      <c r="G334">
        <v>6</v>
      </c>
      <c r="H334">
        <v>1</v>
      </c>
      <c r="I334">
        <v>24</v>
      </c>
      <c r="J334">
        <v>33</v>
      </c>
      <c r="K334">
        <v>1</v>
      </c>
      <c r="L334" t="s">
        <v>258</v>
      </c>
      <c r="M334" t="s">
        <v>532</v>
      </c>
      <c r="N334">
        <v>9</v>
      </c>
      <c r="O334" t="s">
        <v>446</v>
      </c>
      <c r="P334" t="s">
        <v>202</v>
      </c>
      <c r="Q334" t="s">
        <v>209</v>
      </c>
      <c r="R334" t="s">
        <v>202</v>
      </c>
      <c r="S334" t="s">
        <v>46</v>
      </c>
      <c r="T334" t="s">
        <v>259</v>
      </c>
      <c r="U334" t="s">
        <v>210</v>
      </c>
      <c r="V334">
        <v>1</v>
      </c>
      <c r="W334" t="s">
        <v>209</v>
      </c>
      <c r="X334" t="s">
        <v>63</v>
      </c>
      <c r="Y334">
        <v>0</v>
      </c>
      <c r="Z334">
        <v>48</v>
      </c>
      <c r="AA334">
        <v>0</v>
      </c>
      <c r="AB334">
        <v>2</v>
      </c>
      <c r="AC334">
        <v>2</v>
      </c>
      <c r="AD334">
        <v>1</v>
      </c>
      <c r="AE334">
        <v>1</v>
      </c>
      <c r="AF334">
        <v>1.518</v>
      </c>
      <c r="AG334">
        <v>0</v>
      </c>
      <c r="AH334">
        <v>0.222</v>
      </c>
      <c r="AI334">
        <v>3.0009999999999999</v>
      </c>
      <c r="AJ334">
        <v>74.022000000000006</v>
      </c>
      <c r="AK334">
        <v>83.081999999999994</v>
      </c>
    </row>
    <row r="335" spans="1:37" x14ac:dyDescent="0.35">
      <c r="A335">
        <v>202</v>
      </c>
      <c r="B335">
        <v>202</v>
      </c>
      <c r="C335" t="s">
        <v>38</v>
      </c>
      <c r="D335">
        <v>2</v>
      </c>
      <c r="E335" t="s">
        <v>475</v>
      </c>
      <c r="F335">
        <v>2</v>
      </c>
      <c r="G335">
        <v>6</v>
      </c>
      <c r="H335">
        <v>1</v>
      </c>
      <c r="I335">
        <v>25</v>
      </c>
      <c r="J335">
        <v>31</v>
      </c>
      <c r="K335">
        <v>1</v>
      </c>
      <c r="L335" t="s">
        <v>248</v>
      </c>
      <c r="M335" t="s">
        <v>531</v>
      </c>
      <c r="N335">
        <v>8</v>
      </c>
      <c r="O335" t="s">
        <v>426</v>
      </c>
      <c r="P335" t="s">
        <v>202</v>
      </c>
      <c r="Q335" t="s">
        <v>212</v>
      </c>
      <c r="R335" t="s">
        <v>202</v>
      </c>
      <c r="S335" t="s">
        <v>46</v>
      </c>
      <c r="T335" t="s">
        <v>249</v>
      </c>
      <c r="U335" t="s">
        <v>249</v>
      </c>
      <c r="V335">
        <v>3</v>
      </c>
      <c r="W335" t="s">
        <v>212</v>
      </c>
      <c r="X335" t="s">
        <v>46</v>
      </c>
      <c r="Y335">
        <v>0</v>
      </c>
      <c r="Z335">
        <v>48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1.2330000000000001</v>
      </c>
      <c r="AG335">
        <v>0</v>
      </c>
      <c r="AH335">
        <v>0.221</v>
      </c>
      <c r="AI335">
        <v>4.0010000000000003</v>
      </c>
      <c r="AJ335">
        <v>78.022999999999996</v>
      </c>
      <c r="AK335">
        <v>87.084000000000003</v>
      </c>
    </row>
    <row r="336" spans="1:37" x14ac:dyDescent="0.35">
      <c r="A336">
        <v>202</v>
      </c>
      <c r="B336">
        <v>202</v>
      </c>
      <c r="C336" t="s">
        <v>38</v>
      </c>
      <c r="D336">
        <v>2</v>
      </c>
      <c r="E336" t="s">
        <v>475</v>
      </c>
      <c r="F336">
        <v>2</v>
      </c>
      <c r="G336">
        <v>6</v>
      </c>
      <c r="H336">
        <v>1</v>
      </c>
      <c r="I336">
        <v>26</v>
      </c>
      <c r="J336">
        <v>27</v>
      </c>
      <c r="K336">
        <v>1</v>
      </c>
      <c r="L336" t="s">
        <v>205</v>
      </c>
      <c r="M336" t="s">
        <v>530</v>
      </c>
      <c r="N336">
        <v>9</v>
      </c>
      <c r="O336" t="s">
        <v>446</v>
      </c>
      <c r="P336" t="s">
        <v>202</v>
      </c>
      <c r="Q336" t="s">
        <v>206</v>
      </c>
      <c r="R336" t="s">
        <v>202</v>
      </c>
      <c r="S336" t="s">
        <v>81</v>
      </c>
      <c r="T336" t="s">
        <v>207</v>
      </c>
      <c r="U336" t="s">
        <v>230</v>
      </c>
      <c r="V336">
        <v>2</v>
      </c>
      <c r="W336" t="s">
        <v>203</v>
      </c>
      <c r="X336" t="s">
        <v>81</v>
      </c>
      <c r="Y336">
        <v>0</v>
      </c>
      <c r="Z336">
        <v>48</v>
      </c>
      <c r="AA336">
        <v>0</v>
      </c>
      <c r="AB336">
        <v>2</v>
      </c>
      <c r="AC336">
        <v>2</v>
      </c>
      <c r="AD336">
        <v>1</v>
      </c>
      <c r="AE336">
        <v>1</v>
      </c>
      <c r="AF336">
        <v>1.266</v>
      </c>
      <c r="AG336">
        <v>0</v>
      </c>
      <c r="AH336">
        <v>0.22</v>
      </c>
      <c r="AI336">
        <v>3.0009999999999999</v>
      </c>
      <c r="AJ336">
        <v>81.024000000000001</v>
      </c>
      <c r="AK336">
        <v>90.084999999999994</v>
      </c>
    </row>
    <row r="337" spans="1:37" x14ac:dyDescent="0.35">
      <c r="A337">
        <v>202</v>
      </c>
      <c r="B337">
        <v>202</v>
      </c>
      <c r="C337" t="s">
        <v>38</v>
      </c>
      <c r="D337">
        <v>2</v>
      </c>
      <c r="E337" t="s">
        <v>475</v>
      </c>
      <c r="F337">
        <v>2</v>
      </c>
      <c r="G337">
        <v>6</v>
      </c>
      <c r="H337">
        <v>1</v>
      </c>
      <c r="I337">
        <v>27</v>
      </c>
      <c r="J337">
        <v>41</v>
      </c>
      <c r="K337">
        <v>2</v>
      </c>
      <c r="L337" t="s">
        <v>101</v>
      </c>
      <c r="M337" t="s">
        <v>529</v>
      </c>
      <c r="N337">
        <v>3</v>
      </c>
      <c r="O337" t="s">
        <v>450</v>
      </c>
      <c r="P337" t="s">
        <v>102</v>
      </c>
      <c r="Q337" t="s">
        <v>103</v>
      </c>
      <c r="R337" t="s">
        <v>45</v>
      </c>
      <c r="S337" t="s">
        <v>46</v>
      </c>
      <c r="T337" t="s">
        <v>104</v>
      </c>
      <c r="U337" t="s">
        <v>114</v>
      </c>
      <c r="V337">
        <v>1</v>
      </c>
      <c r="W337" t="s">
        <v>103</v>
      </c>
      <c r="X337" t="s">
        <v>81</v>
      </c>
      <c r="Y337">
        <v>0</v>
      </c>
      <c r="Z337">
        <v>48</v>
      </c>
      <c r="AA337">
        <v>0</v>
      </c>
      <c r="AB337">
        <v>2</v>
      </c>
      <c r="AC337">
        <v>-1</v>
      </c>
      <c r="AD337">
        <v>2</v>
      </c>
      <c r="AE337">
        <v>0</v>
      </c>
      <c r="AF337">
        <v>-1</v>
      </c>
      <c r="AG337">
        <v>0</v>
      </c>
      <c r="AH337">
        <v>0.218</v>
      </c>
      <c r="AI337">
        <v>3.0009999999999999</v>
      </c>
      <c r="AJ337">
        <v>84.025000000000006</v>
      </c>
      <c r="AK337">
        <v>93.084999999999994</v>
      </c>
    </row>
    <row r="338" spans="1:37" x14ac:dyDescent="0.35">
      <c r="A338">
        <v>202</v>
      </c>
      <c r="B338">
        <v>202</v>
      </c>
      <c r="C338" t="s">
        <v>38</v>
      </c>
      <c r="D338">
        <v>2</v>
      </c>
      <c r="E338" t="s">
        <v>475</v>
      </c>
      <c r="F338">
        <v>2</v>
      </c>
      <c r="G338">
        <v>6</v>
      </c>
      <c r="H338">
        <v>1</v>
      </c>
      <c r="I338">
        <v>28</v>
      </c>
      <c r="J338">
        <v>12</v>
      </c>
      <c r="K338">
        <v>1</v>
      </c>
      <c r="L338" t="s">
        <v>95</v>
      </c>
      <c r="M338" t="s">
        <v>528</v>
      </c>
      <c r="N338">
        <v>2</v>
      </c>
      <c r="O338" t="s">
        <v>429</v>
      </c>
      <c r="P338" t="s">
        <v>78</v>
      </c>
      <c r="Q338" t="s">
        <v>79</v>
      </c>
      <c r="R338" t="s">
        <v>52</v>
      </c>
      <c r="S338" t="s">
        <v>53</v>
      </c>
      <c r="T338" t="s">
        <v>96</v>
      </c>
      <c r="U338" t="s">
        <v>96</v>
      </c>
      <c r="V338">
        <v>3</v>
      </c>
      <c r="W338" t="s">
        <v>79</v>
      </c>
      <c r="X338" t="s">
        <v>53</v>
      </c>
      <c r="Y338">
        <v>0</v>
      </c>
      <c r="Z338">
        <v>48</v>
      </c>
      <c r="AA338">
        <v>1</v>
      </c>
      <c r="AB338">
        <v>1</v>
      </c>
      <c r="AC338">
        <v>2</v>
      </c>
      <c r="AD338">
        <v>2</v>
      </c>
      <c r="AE338">
        <v>2</v>
      </c>
      <c r="AF338">
        <v>1.712</v>
      </c>
      <c r="AG338">
        <v>0</v>
      </c>
      <c r="AH338">
        <v>0.218</v>
      </c>
      <c r="AI338">
        <v>4.0010000000000003</v>
      </c>
      <c r="AJ338">
        <v>88.027000000000001</v>
      </c>
      <c r="AK338">
        <v>97.087000000000003</v>
      </c>
    </row>
    <row r="339" spans="1:37" x14ac:dyDescent="0.35">
      <c r="A339">
        <v>202</v>
      </c>
      <c r="B339">
        <v>202</v>
      </c>
      <c r="C339" t="s">
        <v>38</v>
      </c>
      <c r="D339">
        <v>2</v>
      </c>
      <c r="E339" t="s">
        <v>475</v>
      </c>
      <c r="F339">
        <v>2</v>
      </c>
      <c r="G339">
        <v>6</v>
      </c>
      <c r="H339">
        <v>1</v>
      </c>
      <c r="I339">
        <v>29</v>
      </c>
      <c r="J339">
        <v>20</v>
      </c>
      <c r="K339">
        <v>1</v>
      </c>
      <c r="L339" t="s">
        <v>149</v>
      </c>
      <c r="M339" t="s">
        <v>527</v>
      </c>
      <c r="N339">
        <v>5</v>
      </c>
      <c r="O339" t="s">
        <v>438</v>
      </c>
      <c r="P339" t="s">
        <v>135</v>
      </c>
      <c r="Q339" t="s">
        <v>136</v>
      </c>
      <c r="R339" t="s">
        <v>150</v>
      </c>
      <c r="S339" t="s">
        <v>53</v>
      </c>
      <c r="T339" t="s">
        <v>151</v>
      </c>
      <c r="U339" t="s">
        <v>151</v>
      </c>
      <c r="V339">
        <v>3</v>
      </c>
      <c r="W339" t="s">
        <v>136</v>
      </c>
      <c r="X339" t="s">
        <v>53</v>
      </c>
      <c r="Y339">
        <v>0</v>
      </c>
      <c r="Z339">
        <v>48</v>
      </c>
      <c r="AA339">
        <v>1</v>
      </c>
      <c r="AB339">
        <v>1</v>
      </c>
      <c r="AC339">
        <v>-1</v>
      </c>
      <c r="AD339">
        <v>2</v>
      </c>
      <c r="AE339">
        <v>0</v>
      </c>
      <c r="AF339">
        <v>-1</v>
      </c>
      <c r="AG339">
        <v>0</v>
      </c>
      <c r="AH339">
        <v>0.22600000000000001</v>
      </c>
      <c r="AI339">
        <v>4.0010000000000003</v>
      </c>
      <c r="AJ339">
        <v>92.028000000000006</v>
      </c>
      <c r="AK339">
        <v>101.08799999999999</v>
      </c>
    </row>
    <row r="340" spans="1:37" x14ac:dyDescent="0.35">
      <c r="A340">
        <v>202</v>
      </c>
      <c r="B340">
        <v>202</v>
      </c>
      <c r="C340" t="s">
        <v>38</v>
      </c>
      <c r="D340">
        <v>2</v>
      </c>
      <c r="E340" t="s">
        <v>475</v>
      </c>
      <c r="F340">
        <v>2</v>
      </c>
      <c r="G340">
        <v>6</v>
      </c>
      <c r="H340">
        <v>1</v>
      </c>
      <c r="I340">
        <v>30</v>
      </c>
      <c r="J340">
        <v>0</v>
      </c>
      <c r="K340">
        <v>1</v>
      </c>
      <c r="L340" t="s">
        <v>48</v>
      </c>
      <c r="M340" t="s">
        <v>48</v>
      </c>
      <c r="N340">
        <v>11</v>
      </c>
      <c r="O340" t="s">
        <v>416</v>
      </c>
      <c r="P340" t="s">
        <v>48</v>
      </c>
      <c r="Q340" t="s">
        <v>48</v>
      </c>
      <c r="R340" t="s">
        <v>48</v>
      </c>
      <c r="S340" t="s">
        <v>48</v>
      </c>
      <c r="T340" t="s">
        <v>48</v>
      </c>
      <c r="U340" t="s">
        <v>48</v>
      </c>
      <c r="V340">
        <v>0</v>
      </c>
      <c r="W340" t="s">
        <v>48</v>
      </c>
      <c r="X340" t="s">
        <v>48</v>
      </c>
      <c r="Y340">
        <v>0</v>
      </c>
      <c r="Z340">
        <v>48</v>
      </c>
      <c r="AA340">
        <v>0</v>
      </c>
      <c r="AB340">
        <v>-1</v>
      </c>
      <c r="AC340">
        <v>-1</v>
      </c>
      <c r="AD340">
        <v>1</v>
      </c>
      <c r="AE340">
        <v>0</v>
      </c>
      <c r="AF340">
        <v>-1</v>
      </c>
      <c r="AG340">
        <v>0</v>
      </c>
      <c r="AH340">
        <v>0.217</v>
      </c>
      <c r="AI340">
        <v>3.0009999999999999</v>
      </c>
      <c r="AJ340">
        <v>95.028999999999996</v>
      </c>
      <c r="AK340">
        <v>104.089</v>
      </c>
    </row>
    <row r="341" spans="1:37" x14ac:dyDescent="0.35">
      <c r="A341">
        <v>202</v>
      </c>
      <c r="B341">
        <v>202</v>
      </c>
      <c r="C341" t="s">
        <v>38</v>
      </c>
      <c r="D341">
        <v>2</v>
      </c>
      <c r="E341" t="s">
        <v>475</v>
      </c>
      <c r="F341">
        <v>2</v>
      </c>
      <c r="G341">
        <v>6</v>
      </c>
      <c r="H341">
        <v>1</v>
      </c>
      <c r="I341">
        <v>31</v>
      </c>
      <c r="J341">
        <v>37</v>
      </c>
      <c r="K341">
        <v>2</v>
      </c>
      <c r="L341" t="s">
        <v>119</v>
      </c>
      <c r="M341" t="s">
        <v>526</v>
      </c>
      <c r="N341">
        <v>3</v>
      </c>
      <c r="O341" t="s">
        <v>450</v>
      </c>
      <c r="P341" t="s">
        <v>66</v>
      </c>
      <c r="Q341" t="s">
        <v>67</v>
      </c>
      <c r="R341" t="s">
        <v>80</v>
      </c>
      <c r="S341" t="s">
        <v>81</v>
      </c>
      <c r="T341" t="s">
        <v>120</v>
      </c>
      <c r="U341" t="s">
        <v>68</v>
      </c>
      <c r="V341">
        <v>1</v>
      </c>
      <c r="W341" t="s">
        <v>67</v>
      </c>
      <c r="X341" t="s">
        <v>63</v>
      </c>
      <c r="Y341">
        <v>0</v>
      </c>
      <c r="Z341">
        <v>48</v>
      </c>
      <c r="AA341">
        <v>0</v>
      </c>
      <c r="AB341">
        <v>2</v>
      </c>
      <c r="AC341">
        <v>2</v>
      </c>
      <c r="AD341">
        <v>1</v>
      </c>
      <c r="AE341">
        <v>1</v>
      </c>
      <c r="AF341">
        <v>1.0620000000000001</v>
      </c>
      <c r="AG341">
        <v>0</v>
      </c>
      <c r="AH341">
        <v>0.22500000000000001</v>
      </c>
      <c r="AI341">
        <v>3.0009999999999999</v>
      </c>
      <c r="AJ341">
        <v>98.03</v>
      </c>
      <c r="AK341">
        <v>107.09</v>
      </c>
    </row>
    <row r="342" spans="1:37" x14ac:dyDescent="0.35">
      <c r="A342">
        <v>202</v>
      </c>
      <c r="B342">
        <v>202</v>
      </c>
      <c r="C342" t="s">
        <v>38</v>
      </c>
      <c r="D342">
        <v>2</v>
      </c>
      <c r="E342" t="s">
        <v>475</v>
      </c>
      <c r="F342">
        <v>2</v>
      </c>
      <c r="G342">
        <v>6</v>
      </c>
      <c r="H342">
        <v>1</v>
      </c>
      <c r="I342">
        <v>32</v>
      </c>
      <c r="J342">
        <v>26</v>
      </c>
      <c r="K342">
        <v>1</v>
      </c>
      <c r="L342" t="s">
        <v>256</v>
      </c>
      <c r="M342" t="s">
        <v>525</v>
      </c>
      <c r="N342">
        <v>7</v>
      </c>
      <c r="O342" t="s">
        <v>424</v>
      </c>
      <c r="P342" t="s">
        <v>202</v>
      </c>
      <c r="Q342" t="s">
        <v>221</v>
      </c>
      <c r="R342" t="s">
        <v>202</v>
      </c>
      <c r="S342" t="s">
        <v>81</v>
      </c>
      <c r="T342" t="s">
        <v>257</v>
      </c>
      <c r="U342" t="s">
        <v>257</v>
      </c>
      <c r="V342">
        <v>3</v>
      </c>
      <c r="W342" t="s">
        <v>221</v>
      </c>
      <c r="X342" t="s">
        <v>81</v>
      </c>
      <c r="Y342">
        <v>0</v>
      </c>
      <c r="Z342">
        <v>48</v>
      </c>
      <c r="AA342">
        <v>0</v>
      </c>
      <c r="AB342">
        <v>1</v>
      </c>
      <c r="AC342">
        <v>2</v>
      </c>
      <c r="AD342">
        <v>2</v>
      </c>
      <c r="AE342">
        <v>1</v>
      </c>
      <c r="AF342">
        <v>1.456</v>
      </c>
      <c r="AG342">
        <v>0</v>
      </c>
      <c r="AH342">
        <v>0.222</v>
      </c>
      <c r="AI342">
        <v>3.0009999999999999</v>
      </c>
      <c r="AJ342">
        <v>101.03</v>
      </c>
      <c r="AK342">
        <v>110.09099999999999</v>
      </c>
    </row>
    <row r="343" spans="1:37" x14ac:dyDescent="0.35">
      <c r="A343">
        <v>202</v>
      </c>
      <c r="B343">
        <v>202</v>
      </c>
      <c r="C343" t="s">
        <v>38</v>
      </c>
      <c r="D343">
        <v>2</v>
      </c>
      <c r="E343" t="s">
        <v>475</v>
      </c>
      <c r="F343">
        <v>2</v>
      </c>
      <c r="G343">
        <v>6</v>
      </c>
      <c r="H343">
        <v>1</v>
      </c>
      <c r="I343">
        <v>33</v>
      </c>
      <c r="J343">
        <v>0</v>
      </c>
      <c r="K343">
        <v>1</v>
      </c>
      <c r="L343" t="s">
        <v>48</v>
      </c>
      <c r="M343" t="s">
        <v>48</v>
      </c>
      <c r="N343">
        <v>11</v>
      </c>
      <c r="O343" t="s">
        <v>416</v>
      </c>
      <c r="P343" t="s">
        <v>48</v>
      </c>
      <c r="Q343" t="s">
        <v>48</v>
      </c>
      <c r="R343" t="s">
        <v>48</v>
      </c>
      <c r="S343" t="s">
        <v>48</v>
      </c>
      <c r="T343" t="s">
        <v>48</v>
      </c>
      <c r="U343" t="s">
        <v>48</v>
      </c>
      <c r="V343">
        <v>0</v>
      </c>
      <c r="W343" t="s">
        <v>48</v>
      </c>
      <c r="X343" t="s">
        <v>48</v>
      </c>
      <c r="Y343">
        <v>0</v>
      </c>
      <c r="Z343">
        <v>48</v>
      </c>
      <c r="AA343">
        <v>0</v>
      </c>
      <c r="AB343">
        <v>-1</v>
      </c>
      <c r="AC343">
        <v>1</v>
      </c>
      <c r="AD343">
        <v>2</v>
      </c>
      <c r="AE343">
        <v>1</v>
      </c>
      <c r="AF343">
        <v>2.1800000000000002</v>
      </c>
      <c r="AG343">
        <v>0</v>
      </c>
      <c r="AH343">
        <v>0.217</v>
      </c>
      <c r="AI343">
        <v>3.0009999999999999</v>
      </c>
      <c r="AJ343">
        <v>104.03100000000001</v>
      </c>
      <c r="AK343">
        <v>113.092</v>
      </c>
    </row>
    <row r="344" spans="1:37" x14ac:dyDescent="0.35">
      <c r="A344">
        <v>202</v>
      </c>
      <c r="B344">
        <v>202</v>
      </c>
      <c r="C344" t="s">
        <v>38</v>
      </c>
      <c r="D344">
        <v>2</v>
      </c>
      <c r="E344" t="s">
        <v>475</v>
      </c>
      <c r="F344">
        <v>2</v>
      </c>
      <c r="G344">
        <v>6</v>
      </c>
      <c r="H344">
        <v>1</v>
      </c>
      <c r="I344">
        <v>34</v>
      </c>
      <c r="J344">
        <v>0</v>
      </c>
      <c r="K344">
        <v>1</v>
      </c>
      <c r="L344" t="s">
        <v>48</v>
      </c>
      <c r="M344" t="s">
        <v>455</v>
      </c>
      <c r="N344">
        <v>10</v>
      </c>
      <c r="O344" t="s">
        <v>413</v>
      </c>
      <c r="P344" t="s">
        <v>48</v>
      </c>
      <c r="Q344" t="s">
        <v>48</v>
      </c>
      <c r="R344" t="s">
        <v>48</v>
      </c>
      <c r="S344" t="s">
        <v>48</v>
      </c>
      <c r="T344" t="s">
        <v>48</v>
      </c>
      <c r="U344" t="s">
        <v>412</v>
      </c>
      <c r="V344">
        <v>0</v>
      </c>
      <c r="W344" t="s">
        <v>48</v>
      </c>
      <c r="X344" t="s">
        <v>48</v>
      </c>
      <c r="Y344">
        <v>0</v>
      </c>
      <c r="Z344">
        <v>48</v>
      </c>
      <c r="AA344">
        <v>0</v>
      </c>
      <c r="AB344">
        <v>1</v>
      </c>
      <c r="AC344">
        <v>1</v>
      </c>
      <c r="AD344">
        <v>1</v>
      </c>
      <c r="AE344">
        <v>1</v>
      </c>
      <c r="AF344">
        <v>0.40200000000000002</v>
      </c>
      <c r="AG344">
        <v>0</v>
      </c>
      <c r="AH344">
        <v>0.222</v>
      </c>
      <c r="AI344">
        <v>3.0009999999999999</v>
      </c>
      <c r="AJ344">
        <v>107.032</v>
      </c>
      <c r="AK344">
        <v>116.092</v>
      </c>
    </row>
    <row r="345" spans="1:37" x14ac:dyDescent="0.35">
      <c r="A345">
        <v>202</v>
      </c>
      <c r="B345">
        <v>202</v>
      </c>
      <c r="C345" t="s">
        <v>38</v>
      </c>
      <c r="D345">
        <v>2</v>
      </c>
      <c r="E345" t="s">
        <v>475</v>
      </c>
      <c r="F345">
        <v>2</v>
      </c>
      <c r="G345">
        <v>6</v>
      </c>
      <c r="H345">
        <v>1</v>
      </c>
      <c r="I345">
        <v>35</v>
      </c>
      <c r="J345">
        <v>13</v>
      </c>
      <c r="K345">
        <v>1</v>
      </c>
      <c r="L345" t="s">
        <v>188</v>
      </c>
      <c r="M345" t="s">
        <v>524</v>
      </c>
      <c r="N345">
        <v>5</v>
      </c>
      <c r="O345" t="s">
        <v>438</v>
      </c>
      <c r="P345" t="s">
        <v>163</v>
      </c>
      <c r="Q345" t="s">
        <v>164</v>
      </c>
      <c r="R345" t="s">
        <v>127</v>
      </c>
      <c r="S345" t="s">
        <v>46</v>
      </c>
      <c r="T345" t="s">
        <v>189</v>
      </c>
      <c r="U345" t="s">
        <v>189</v>
      </c>
      <c r="V345">
        <v>3</v>
      </c>
      <c r="W345" t="s">
        <v>164</v>
      </c>
      <c r="X345" t="s">
        <v>46</v>
      </c>
      <c r="Y345">
        <v>0</v>
      </c>
      <c r="Z345">
        <v>48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1.0820000000000001</v>
      </c>
      <c r="AG345">
        <v>0</v>
      </c>
      <c r="AH345">
        <v>0.22</v>
      </c>
      <c r="AI345">
        <v>4.0010000000000003</v>
      </c>
      <c r="AJ345">
        <v>111.033</v>
      </c>
      <c r="AK345">
        <v>120.09399999999999</v>
      </c>
    </row>
    <row r="346" spans="1:37" x14ac:dyDescent="0.35">
      <c r="A346">
        <v>202</v>
      </c>
      <c r="B346">
        <v>202</v>
      </c>
      <c r="C346" t="s">
        <v>38</v>
      </c>
      <c r="D346">
        <v>2</v>
      </c>
      <c r="E346" t="s">
        <v>475</v>
      </c>
      <c r="F346">
        <v>2</v>
      </c>
      <c r="G346">
        <v>6</v>
      </c>
      <c r="H346">
        <v>1</v>
      </c>
      <c r="I346">
        <v>36</v>
      </c>
      <c r="J346">
        <v>68</v>
      </c>
      <c r="K346">
        <v>2</v>
      </c>
      <c r="L346" t="s">
        <v>242</v>
      </c>
      <c r="M346" t="s">
        <v>523</v>
      </c>
      <c r="N346">
        <v>9</v>
      </c>
      <c r="O346" t="s">
        <v>446</v>
      </c>
      <c r="P346" t="s">
        <v>202</v>
      </c>
      <c r="Q346" t="s">
        <v>227</v>
      </c>
      <c r="R346" t="s">
        <v>202</v>
      </c>
      <c r="S346" t="s">
        <v>63</v>
      </c>
      <c r="T346" t="s">
        <v>243</v>
      </c>
      <c r="U346" t="s">
        <v>216</v>
      </c>
      <c r="V346">
        <v>2</v>
      </c>
      <c r="W346" t="s">
        <v>215</v>
      </c>
      <c r="X346" t="s">
        <v>63</v>
      </c>
      <c r="Y346">
        <v>0</v>
      </c>
      <c r="Z346">
        <v>48</v>
      </c>
      <c r="AA346">
        <v>0</v>
      </c>
      <c r="AB346">
        <v>2</v>
      </c>
      <c r="AC346">
        <v>2</v>
      </c>
      <c r="AD346">
        <v>1</v>
      </c>
      <c r="AE346">
        <v>1</v>
      </c>
      <c r="AF346">
        <v>0.72599999999999998</v>
      </c>
      <c r="AG346">
        <v>0</v>
      </c>
      <c r="AH346">
        <v>0.22</v>
      </c>
      <c r="AI346">
        <v>3.0009999999999999</v>
      </c>
      <c r="AJ346">
        <v>114.03400000000001</v>
      </c>
      <c r="AK346">
        <v>123.095</v>
      </c>
    </row>
    <row r="347" spans="1:37" x14ac:dyDescent="0.35">
      <c r="A347">
        <v>202</v>
      </c>
      <c r="B347">
        <v>202</v>
      </c>
      <c r="C347" t="s">
        <v>38</v>
      </c>
      <c r="D347">
        <v>2</v>
      </c>
      <c r="E347" t="s">
        <v>475</v>
      </c>
      <c r="F347">
        <v>2</v>
      </c>
      <c r="G347">
        <v>6</v>
      </c>
      <c r="H347">
        <v>1</v>
      </c>
      <c r="I347">
        <v>37</v>
      </c>
      <c r="J347">
        <v>51</v>
      </c>
      <c r="K347">
        <v>2</v>
      </c>
      <c r="L347" t="s">
        <v>194</v>
      </c>
      <c r="M347" t="s">
        <v>522</v>
      </c>
      <c r="N347">
        <v>6</v>
      </c>
      <c r="O347" t="s">
        <v>417</v>
      </c>
      <c r="P347" t="s">
        <v>167</v>
      </c>
      <c r="Q347" t="s">
        <v>168</v>
      </c>
      <c r="R347" t="s">
        <v>127</v>
      </c>
      <c r="S347" t="s">
        <v>46</v>
      </c>
      <c r="T347" t="s">
        <v>195</v>
      </c>
      <c r="U347" t="s">
        <v>173</v>
      </c>
      <c r="V347">
        <v>2</v>
      </c>
      <c r="W347" t="s">
        <v>144</v>
      </c>
      <c r="X347" t="s">
        <v>46</v>
      </c>
      <c r="Y347">
        <v>0</v>
      </c>
      <c r="Z347">
        <v>48</v>
      </c>
      <c r="AA347">
        <v>0</v>
      </c>
      <c r="AB347">
        <v>2</v>
      </c>
      <c r="AC347">
        <v>-1</v>
      </c>
      <c r="AD347">
        <v>2</v>
      </c>
      <c r="AE347">
        <v>0</v>
      </c>
      <c r="AF347">
        <v>-1</v>
      </c>
      <c r="AG347">
        <v>0</v>
      </c>
      <c r="AH347">
        <v>0.217</v>
      </c>
      <c r="AI347">
        <v>3.0009999999999999</v>
      </c>
      <c r="AJ347">
        <v>117.035</v>
      </c>
      <c r="AK347">
        <v>126.095</v>
      </c>
    </row>
    <row r="348" spans="1:37" x14ac:dyDescent="0.35">
      <c r="A348">
        <v>202</v>
      </c>
      <c r="B348">
        <v>202</v>
      </c>
      <c r="C348" t="s">
        <v>38</v>
      </c>
      <c r="D348">
        <v>2</v>
      </c>
      <c r="E348" t="s">
        <v>475</v>
      </c>
      <c r="F348">
        <v>2</v>
      </c>
      <c r="G348">
        <v>6</v>
      </c>
      <c r="H348">
        <v>1</v>
      </c>
      <c r="I348">
        <v>38</v>
      </c>
      <c r="J348">
        <v>8</v>
      </c>
      <c r="K348">
        <v>1</v>
      </c>
      <c r="L348" t="s">
        <v>117</v>
      </c>
      <c r="M348" t="s">
        <v>521</v>
      </c>
      <c r="N348">
        <v>3</v>
      </c>
      <c r="O348" t="s">
        <v>450</v>
      </c>
      <c r="P348" t="s">
        <v>43</v>
      </c>
      <c r="Q348" t="s">
        <v>44</v>
      </c>
      <c r="R348" t="s">
        <v>52</v>
      </c>
      <c r="S348" t="s">
        <v>53</v>
      </c>
      <c r="T348" t="s">
        <v>118</v>
      </c>
      <c r="U348" t="s">
        <v>47</v>
      </c>
      <c r="V348">
        <v>1</v>
      </c>
      <c r="W348" t="s">
        <v>44</v>
      </c>
      <c r="X348" t="s">
        <v>46</v>
      </c>
      <c r="Y348">
        <v>0</v>
      </c>
      <c r="Z348">
        <v>48</v>
      </c>
      <c r="AA348">
        <v>1</v>
      </c>
      <c r="AB348">
        <v>2</v>
      </c>
      <c r="AC348">
        <v>2</v>
      </c>
      <c r="AD348">
        <v>1</v>
      </c>
      <c r="AE348">
        <v>1</v>
      </c>
      <c r="AF348">
        <v>0.873</v>
      </c>
      <c r="AG348">
        <v>0</v>
      </c>
      <c r="AH348">
        <v>0.217</v>
      </c>
      <c r="AI348">
        <v>4.0010000000000003</v>
      </c>
      <c r="AJ348">
        <v>121.036</v>
      </c>
      <c r="AK348">
        <v>130.09700000000001</v>
      </c>
    </row>
    <row r="349" spans="1:37" x14ac:dyDescent="0.35">
      <c r="A349">
        <v>202</v>
      </c>
      <c r="B349">
        <v>202</v>
      </c>
      <c r="C349" t="s">
        <v>38</v>
      </c>
      <c r="D349">
        <v>2</v>
      </c>
      <c r="E349" t="s">
        <v>475</v>
      </c>
      <c r="F349">
        <v>2</v>
      </c>
      <c r="G349">
        <v>6</v>
      </c>
      <c r="H349">
        <v>1</v>
      </c>
      <c r="I349">
        <v>39</v>
      </c>
      <c r="J349">
        <v>62</v>
      </c>
      <c r="K349">
        <v>2</v>
      </c>
      <c r="L349" t="s">
        <v>239</v>
      </c>
      <c r="M349" t="s">
        <v>520</v>
      </c>
      <c r="N349">
        <v>7</v>
      </c>
      <c r="O349" t="s">
        <v>424</v>
      </c>
      <c r="P349" t="s">
        <v>202</v>
      </c>
      <c r="Q349" t="s">
        <v>240</v>
      </c>
      <c r="R349" t="s">
        <v>202</v>
      </c>
      <c r="S349" t="s">
        <v>63</v>
      </c>
      <c r="T349" t="s">
        <v>241</v>
      </c>
      <c r="U349" t="s">
        <v>241</v>
      </c>
      <c r="V349">
        <v>3</v>
      </c>
      <c r="W349" t="s">
        <v>240</v>
      </c>
      <c r="X349" t="s">
        <v>63</v>
      </c>
      <c r="Y349">
        <v>0</v>
      </c>
      <c r="Z349">
        <v>48</v>
      </c>
      <c r="AA349">
        <v>0</v>
      </c>
      <c r="AB349">
        <v>1</v>
      </c>
      <c r="AC349">
        <v>-1</v>
      </c>
      <c r="AD349">
        <v>2</v>
      </c>
      <c r="AE349">
        <v>0</v>
      </c>
      <c r="AF349">
        <v>-1</v>
      </c>
      <c r="AG349">
        <v>0</v>
      </c>
      <c r="AH349">
        <v>0.22600000000000001</v>
      </c>
      <c r="AI349">
        <v>3.0009999999999999</v>
      </c>
      <c r="AJ349">
        <v>124.03700000000001</v>
      </c>
      <c r="AK349">
        <v>133.09800000000001</v>
      </c>
    </row>
    <row r="350" spans="1:37" x14ac:dyDescent="0.35">
      <c r="A350">
        <v>202</v>
      </c>
      <c r="B350">
        <v>202</v>
      </c>
      <c r="C350" t="s">
        <v>38</v>
      </c>
      <c r="D350">
        <v>2</v>
      </c>
      <c r="E350" t="s">
        <v>475</v>
      </c>
      <c r="F350">
        <v>2</v>
      </c>
      <c r="G350">
        <v>6</v>
      </c>
      <c r="H350">
        <v>1</v>
      </c>
      <c r="I350">
        <v>40</v>
      </c>
      <c r="J350">
        <v>0</v>
      </c>
      <c r="K350">
        <v>1</v>
      </c>
      <c r="L350" t="s">
        <v>48</v>
      </c>
      <c r="M350" t="s">
        <v>414</v>
      </c>
      <c r="N350">
        <v>10</v>
      </c>
      <c r="O350" t="s">
        <v>413</v>
      </c>
      <c r="P350" t="s">
        <v>48</v>
      </c>
      <c r="Q350" t="s">
        <v>48</v>
      </c>
      <c r="R350" t="s">
        <v>48</v>
      </c>
      <c r="S350" t="s">
        <v>48</v>
      </c>
      <c r="T350" t="s">
        <v>48</v>
      </c>
      <c r="U350" t="s">
        <v>412</v>
      </c>
      <c r="V350">
        <v>0</v>
      </c>
      <c r="W350" t="s">
        <v>48</v>
      </c>
      <c r="X350" t="s">
        <v>48</v>
      </c>
      <c r="Y350">
        <v>0</v>
      </c>
      <c r="Z350">
        <v>48</v>
      </c>
      <c r="AA350">
        <v>0</v>
      </c>
      <c r="AB350">
        <v>1</v>
      </c>
      <c r="AC350">
        <v>-1</v>
      </c>
      <c r="AD350">
        <v>2</v>
      </c>
      <c r="AE350">
        <v>0</v>
      </c>
      <c r="AF350">
        <v>-1</v>
      </c>
      <c r="AG350">
        <v>0</v>
      </c>
      <c r="AH350">
        <v>0.22500000000000001</v>
      </c>
      <c r="AI350">
        <v>3.0009999999999999</v>
      </c>
      <c r="AJ350">
        <v>127.038</v>
      </c>
      <c r="AK350">
        <v>136.09899999999999</v>
      </c>
    </row>
    <row r="351" spans="1:37" x14ac:dyDescent="0.35">
      <c r="A351">
        <v>202</v>
      </c>
      <c r="B351">
        <v>202</v>
      </c>
      <c r="C351" t="s">
        <v>38</v>
      </c>
      <c r="D351">
        <v>2</v>
      </c>
      <c r="E351" t="s">
        <v>475</v>
      </c>
      <c r="F351">
        <v>2</v>
      </c>
      <c r="G351">
        <v>6</v>
      </c>
      <c r="H351">
        <v>1</v>
      </c>
      <c r="I351">
        <v>41</v>
      </c>
      <c r="J351">
        <v>0</v>
      </c>
      <c r="K351">
        <v>1</v>
      </c>
      <c r="L351" t="s">
        <v>48</v>
      </c>
      <c r="M351" t="s">
        <v>48</v>
      </c>
      <c r="N351">
        <v>11</v>
      </c>
      <c r="O351" t="s">
        <v>416</v>
      </c>
      <c r="P351" t="s">
        <v>48</v>
      </c>
      <c r="Q351" t="s">
        <v>48</v>
      </c>
      <c r="R351" t="s">
        <v>48</v>
      </c>
      <c r="S351" t="s">
        <v>48</v>
      </c>
      <c r="T351" t="s">
        <v>48</v>
      </c>
      <c r="U351" t="s">
        <v>48</v>
      </c>
      <c r="V351">
        <v>0</v>
      </c>
      <c r="W351" t="s">
        <v>48</v>
      </c>
      <c r="X351" t="s">
        <v>48</v>
      </c>
      <c r="Y351">
        <v>0</v>
      </c>
      <c r="Z351">
        <v>48</v>
      </c>
      <c r="AA351">
        <v>0</v>
      </c>
      <c r="AB351">
        <v>-1</v>
      </c>
      <c r="AC351">
        <v>-1</v>
      </c>
      <c r="AD351">
        <v>1</v>
      </c>
      <c r="AE351">
        <v>0</v>
      </c>
      <c r="AF351">
        <v>-1</v>
      </c>
      <c r="AG351">
        <v>0</v>
      </c>
      <c r="AH351">
        <v>0.217</v>
      </c>
      <c r="AI351">
        <v>3.0009999999999999</v>
      </c>
      <c r="AJ351">
        <v>130.03899999999999</v>
      </c>
      <c r="AK351">
        <v>139.09899999999999</v>
      </c>
    </row>
    <row r="352" spans="1:37" x14ac:dyDescent="0.35">
      <c r="A352">
        <v>202</v>
      </c>
      <c r="B352">
        <v>202</v>
      </c>
      <c r="C352" t="s">
        <v>38</v>
      </c>
      <c r="D352">
        <v>2</v>
      </c>
      <c r="E352" t="s">
        <v>475</v>
      </c>
      <c r="F352">
        <v>2</v>
      </c>
      <c r="G352">
        <v>6</v>
      </c>
      <c r="H352">
        <v>1</v>
      </c>
      <c r="I352">
        <v>42</v>
      </c>
      <c r="J352">
        <v>52</v>
      </c>
      <c r="K352">
        <v>2</v>
      </c>
      <c r="L352" t="s">
        <v>166</v>
      </c>
      <c r="M352" t="s">
        <v>519</v>
      </c>
      <c r="N352">
        <v>4</v>
      </c>
      <c r="O352" t="s">
        <v>431</v>
      </c>
      <c r="P352" t="s">
        <v>167</v>
      </c>
      <c r="Q352" t="s">
        <v>168</v>
      </c>
      <c r="R352" t="s">
        <v>150</v>
      </c>
      <c r="S352" t="s">
        <v>53</v>
      </c>
      <c r="T352" t="s">
        <v>169</v>
      </c>
      <c r="U352" t="s">
        <v>169</v>
      </c>
      <c r="V352">
        <v>3</v>
      </c>
      <c r="W352" t="s">
        <v>168</v>
      </c>
      <c r="X352" t="s">
        <v>53</v>
      </c>
      <c r="Y352">
        <v>0</v>
      </c>
      <c r="Z352">
        <v>48</v>
      </c>
      <c r="AA352">
        <v>0</v>
      </c>
      <c r="AB352">
        <v>1</v>
      </c>
      <c r="AC352">
        <v>1</v>
      </c>
      <c r="AD352">
        <v>1</v>
      </c>
      <c r="AE352">
        <v>1</v>
      </c>
      <c r="AF352">
        <v>0.88300000000000001</v>
      </c>
      <c r="AG352">
        <v>0</v>
      </c>
      <c r="AH352">
        <v>0.223</v>
      </c>
      <c r="AI352">
        <v>3.0009999999999999</v>
      </c>
      <c r="AJ352">
        <v>133.04</v>
      </c>
      <c r="AK352">
        <v>142.1</v>
      </c>
    </row>
    <row r="353" spans="1:37" x14ac:dyDescent="0.35">
      <c r="A353">
        <v>202</v>
      </c>
      <c r="B353">
        <v>202</v>
      </c>
      <c r="C353" t="s">
        <v>38</v>
      </c>
      <c r="D353">
        <v>2</v>
      </c>
      <c r="E353" t="s">
        <v>475</v>
      </c>
      <c r="F353">
        <v>2</v>
      </c>
      <c r="G353">
        <v>6</v>
      </c>
      <c r="H353">
        <v>1</v>
      </c>
      <c r="I353">
        <v>43</v>
      </c>
      <c r="J353">
        <v>0</v>
      </c>
      <c r="K353">
        <v>1</v>
      </c>
      <c r="L353" t="s">
        <v>48</v>
      </c>
      <c r="M353" t="s">
        <v>48</v>
      </c>
      <c r="N353">
        <v>11</v>
      </c>
      <c r="O353" t="s">
        <v>416</v>
      </c>
      <c r="P353" t="s">
        <v>48</v>
      </c>
      <c r="Q353" t="s">
        <v>48</v>
      </c>
      <c r="R353" t="s">
        <v>48</v>
      </c>
      <c r="S353" t="s">
        <v>48</v>
      </c>
      <c r="T353" t="s">
        <v>48</v>
      </c>
      <c r="U353" t="s">
        <v>48</v>
      </c>
      <c r="V353">
        <v>0</v>
      </c>
      <c r="W353" t="s">
        <v>48</v>
      </c>
      <c r="X353" t="s">
        <v>48</v>
      </c>
      <c r="Y353">
        <v>0</v>
      </c>
      <c r="Z353">
        <v>48</v>
      </c>
      <c r="AA353">
        <v>0</v>
      </c>
      <c r="AB353">
        <v>-1</v>
      </c>
      <c r="AC353">
        <v>-1</v>
      </c>
      <c r="AD353">
        <v>1</v>
      </c>
      <c r="AE353">
        <v>0</v>
      </c>
      <c r="AF353">
        <v>-1</v>
      </c>
      <c r="AG353">
        <v>0</v>
      </c>
      <c r="AH353">
        <v>0.217</v>
      </c>
      <c r="AI353">
        <v>3.0009999999999999</v>
      </c>
      <c r="AJ353">
        <v>136.041</v>
      </c>
      <c r="AK353">
        <v>145.101</v>
      </c>
    </row>
    <row r="354" spans="1:37" x14ac:dyDescent="0.35">
      <c r="A354">
        <v>202</v>
      </c>
      <c r="B354">
        <v>202</v>
      </c>
      <c r="C354" t="s">
        <v>38</v>
      </c>
      <c r="D354">
        <v>2</v>
      </c>
      <c r="E354" t="s">
        <v>475</v>
      </c>
      <c r="F354">
        <v>2</v>
      </c>
      <c r="G354">
        <v>6</v>
      </c>
      <c r="H354">
        <v>1</v>
      </c>
      <c r="I354">
        <v>44</v>
      </c>
      <c r="J354">
        <v>3</v>
      </c>
      <c r="K354">
        <v>1</v>
      </c>
      <c r="L354" t="s">
        <v>121</v>
      </c>
      <c r="M354" t="s">
        <v>518</v>
      </c>
      <c r="N354">
        <v>2</v>
      </c>
      <c r="O354" t="s">
        <v>429</v>
      </c>
      <c r="P354" t="s">
        <v>70</v>
      </c>
      <c r="Q354" t="s">
        <v>71</v>
      </c>
      <c r="R354" t="s">
        <v>80</v>
      </c>
      <c r="S354" t="s">
        <v>81</v>
      </c>
      <c r="T354" t="s">
        <v>122</v>
      </c>
      <c r="U354" t="s">
        <v>122</v>
      </c>
      <c r="V354">
        <v>3</v>
      </c>
      <c r="W354" t="s">
        <v>71</v>
      </c>
      <c r="X354" t="s">
        <v>81</v>
      </c>
      <c r="Y354">
        <v>0</v>
      </c>
      <c r="Z354">
        <v>48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0.84399999999999997</v>
      </c>
      <c r="AG354">
        <v>0</v>
      </c>
      <c r="AH354">
        <v>0.222</v>
      </c>
      <c r="AI354">
        <v>4.0010000000000003</v>
      </c>
      <c r="AJ354">
        <v>140.042</v>
      </c>
      <c r="AK354">
        <v>149.10300000000001</v>
      </c>
    </row>
    <row r="355" spans="1:37" x14ac:dyDescent="0.35">
      <c r="A355">
        <v>202</v>
      </c>
      <c r="B355">
        <v>202</v>
      </c>
      <c r="C355" t="s">
        <v>38</v>
      </c>
      <c r="D355">
        <v>2</v>
      </c>
      <c r="E355" t="s">
        <v>475</v>
      </c>
      <c r="F355">
        <v>2</v>
      </c>
      <c r="G355">
        <v>6</v>
      </c>
      <c r="H355">
        <v>1</v>
      </c>
      <c r="I355">
        <v>45</v>
      </c>
      <c r="J355">
        <v>0</v>
      </c>
      <c r="K355">
        <v>1</v>
      </c>
      <c r="L355" t="s">
        <v>48</v>
      </c>
      <c r="M355" t="s">
        <v>48</v>
      </c>
      <c r="N355">
        <v>11</v>
      </c>
      <c r="O355" t="s">
        <v>416</v>
      </c>
      <c r="P355" t="s">
        <v>48</v>
      </c>
      <c r="Q355" t="s">
        <v>48</v>
      </c>
      <c r="R355" t="s">
        <v>48</v>
      </c>
      <c r="S355" t="s">
        <v>48</v>
      </c>
      <c r="T355" t="s">
        <v>48</v>
      </c>
      <c r="U355" t="s">
        <v>48</v>
      </c>
      <c r="V355">
        <v>0</v>
      </c>
      <c r="W355" t="s">
        <v>48</v>
      </c>
      <c r="X355" t="s">
        <v>48</v>
      </c>
      <c r="Y355">
        <v>0</v>
      </c>
      <c r="Z355">
        <v>48</v>
      </c>
      <c r="AA355">
        <v>0</v>
      </c>
      <c r="AB355">
        <v>-1</v>
      </c>
      <c r="AC355">
        <v>-1</v>
      </c>
      <c r="AD355">
        <v>1</v>
      </c>
      <c r="AE355">
        <v>0</v>
      </c>
      <c r="AF355">
        <v>-1</v>
      </c>
      <c r="AG355">
        <v>0</v>
      </c>
      <c r="AH355">
        <v>0.217</v>
      </c>
      <c r="AI355">
        <v>3.0009999999999999</v>
      </c>
      <c r="AJ355">
        <v>143.04300000000001</v>
      </c>
      <c r="AK355">
        <v>152.10300000000001</v>
      </c>
    </row>
    <row r="356" spans="1:37" x14ac:dyDescent="0.35">
      <c r="A356">
        <v>202</v>
      </c>
      <c r="B356">
        <v>202</v>
      </c>
      <c r="C356" t="s">
        <v>38</v>
      </c>
      <c r="D356">
        <v>2</v>
      </c>
      <c r="E356" t="s">
        <v>475</v>
      </c>
      <c r="F356">
        <v>2</v>
      </c>
      <c r="G356">
        <v>6</v>
      </c>
      <c r="H356">
        <v>1</v>
      </c>
      <c r="I356">
        <v>46</v>
      </c>
      <c r="J356">
        <v>0</v>
      </c>
      <c r="K356">
        <v>1</v>
      </c>
      <c r="L356" t="s">
        <v>48</v>
      </c>
      <c r="M356" t="s">
        <v>445</v>
      </c>
      <c r="N356">
        <v>10</v>
      </c>
      <c r="O356" t="s">
        <v>413</v>
      </c>
      <c r="P356" t="s">
        <v>48</v>
      </c>
      <c r="Q356" t="s">
        <v>48</v>
      </c>
      <c r="R356" t="s">
        <v>48</v>
      </c>
      <c r="S356" t="s">
        <v>48</v>
      </c>
      <c r="T356" t="s">
        <v>48</v>
      </c>
      <c r="U356" t="s">
        <v>412</v>
      </c>
      <c r="V356">
        <v>0</v>
      </c>
      <c r="W356" t="s">
        <v>48</v>
      </c>
      <c r="X356" t="s">
        <v>48</v>
      </c>
      <c r="Y356">
        <v>0</v>
      </c>
      <c r="Z356">
        <v>48</v>
      </c>
      <c r="AA356">
        <v>0</v>
      </c>
      <c r="AB356">
        <v>1</v>
      </c>
      <c r="AC356">
        <v>1</v>
      </c>
      <c r="AD356">
        <v>1</v>
      </c>
      <c r="AE356">
        <v>1</v>
      </c>
      <c r="AF356">
        <v>0.46300000000000002</v>
      </c>
      <c r="AG356">
        <v>0</v>
      </c>
      <c r="AH356">
        <v>0.218</v>
      </c>
      <c r="AI356">
        <v>3.0009999999999999</v>
      </c>
      <c r="AJ356">
        <v>146.04400000000001</v>
      </c>
      <c r="AK356">
        <v>155.10400000000001</v>
      </c>
    </row>
    <row r="357" spans="1:37" x14ac:dyDescent="0.35">
      <c r="A357">
        <v>202</v>
      </c>
      <c r="B357">
        <v>202</v>
      </c>
      <c r="C357" t="s">
        <v>38</v>
      </c>
      <c r="D357">
        <v>2</v>
      </c>
      <c r="E357" t="s">
        <v>475</v>
      </c>
      <c r="F357">
        <v>2</v>
      </c>
      <c r="G357">
        <v>6</v>
      </c>
      <c r="H357">
        <v>1</v>
      </c>
      <c r="I357">
        <v>47</v>
      </c>
      <c r="J357">
        <v>53</v>
      </c>
      <c r="K357">
        <v>2</v>
      </c>
      <c r="L357" t="s">
        <v>172</v>
      </c>
      <c r="M357" t="s">
        <v>517</v>
      </c>
      <c r="N357">
        <v>5</v>
      </c>
      <c r="O357" t="s">
        <v>438</v>
      </c>
      <c r="P357" t="s">
        <v>143</v>
      </c>
      <c r="Q357" t="s">
        <v>144</v>
      </c>
      <c r="R357" t="s">
        <v>127</v>
      </c>
      <c r="S357" t="s">
        <v>46</v>
      </c>
      <c r="T357" t="s">
        <v>173</v>
      </c>
      <c r="U357" t="s">
        <v>173</v>
      </c>
      <c r="V357">
        <v>3</v>
      </c>
      <c r="W357" t="s">
        <v>144</v>
      </c>
      <c r="X357" t="s">
        <v>46</v>
      </c>
      <c r="Y357">
        <v>0</v>
      </c>
      <c r="Z357">
        <v>48</v>
      </c>
      <c r="AA357">
        <v>1</v>
      </c>
      <c r="AB357">
        <v>1</v>
      </c>
      <c r="AC357">
        <v>2</v>
      </c>
      <c r="AD357">
        <v>2</v>
      </c>
      <c r="AE357">
        <v>1</v>
      </c>
      <c r="AF357">
        <v>1.288</v>
      </c>
      <c r="AG357">
        <v>0</v>
      </c>
      <c r="AH357">
        <v>0.218</v>
      </c>
      <c r="AI357">
        <v>4.0010000000000003</v>
      </c>
      <c r="AJ357">
        <v>150.04499999999999</v>
      </c>
      <c r="AK357">
        <v>159.10599999999999</v>
      </c>
    </row>
    <row r="358" spans="1:37" x14ac:dyDescent="0.35">
      <c r="A358">
        <v>202</v>
      </c>
      <c r="B358">
        <v>202</v>
      </c>
      <c r="C358" t="s">
        <v>38</v>
      </c>
      <c r="D358">
        <v>2</v>
      </c>
      <c r="E358" t="s">
        <v>475</v>
      </c>
      <c r="F358">
        <v>2</v>
      </c>
      <c r="G358">
        <v>6</v>
      </c>
      <c r="H358">
        <v>1</v>
      </c>
      <c r="I358">
        <v>48</v>
      </c>
      <c r="J358">
        <v>36</v>
      </c>
      <c r="K358">
        <v>1</v>
      </c>
      <c r="L358" t="s">
        <v>231</v>
      </c>
      <c r="M358" t="s">
        <v>516</v>
      </c>
      <c r="N358">
        <v>7</v>
      </c>
      <c r="O358" t="s">
        <v>424</v>
      </c>
      <c r="P358" t="s">
        <v>202</v>
      </c>
      <c r="Q358" t="s">
        <v>232</v>
      </c>
      <c r="R358" t="s">
        <v>202</v>
      </c>
      <c r="S358" t="s">
        <v>53</v>
      </c>
      <c r="T358" t="s">
        <v>233</v>
      </c>
      <c r="U358" t="s">
        <v>233</v>
      </c>
      <c r="V358">
        <v>3</v>
      </c>
      <c r="W358" t="s">
        <v>232</v>
      </c>
      <c r="X358" t="s">
        <v>53</v>
      </c>
      <c r="Y358">
        <v>0</v>
      </c>
      <c r="Z358">
        <v>48</v>
      </c>
      <c r="AA358">
        <v>0</v>
      </c>
      <c r="AB358">
        <v>1</v>
      </c>
      <c r="AC358">
        <v>1</v>
      </c>
      <c r="AD358">
        <v>1</v>
      </c>
      <c r="AE358">
        <v>1</v>
      </c>
      <c r="AF358">
        <v>0.88500000000000001</v>
      </c>
      <c r="AG358">
        <v>0</v>
      </c>
      <c r="AH358">
        <v>0.22700000000000001</v>
      </c>
      <c r="AI358">
        <v>3.0009999999999999</v>
      </c>
      <c r="AJ358">
        <v>153.04599999999999</v>
      </c>
      <c r="AK358">
        <v>162.10599999999999</v>
      </c>
    </row>
    <row r="359" spans="1:37" x14ac:dyDescent="0.35">
      <c r="A359">
        <v>202</v>
      </c>
      <c r="B359">
        <v>202</v>
      </c>
      <c r="C359" t="s">
        <v>38</v>
      </c>
      <c r="D359">
        <v>2</v>
      </c>
      <c r="E359" t="s">
        <v>475</v>
      </c>
      <c r="F359">
        <v>2</v>
      </c>
      <c r="G359">
        <v>6</v>
      </c>
      <c r="H359">
        <v>1</v>
      </c>
      <c r="I359">
        <v>49</v>
      </c>
      <c r="J359">
        <v>47</v>
      </c>
      <c r="K359">
        <v>2</v>
      </c>
      <c r="L359" t="s">
        <v>87</v>
      </c>
      <c r="M359" t="s">
        <v>515</v>
      </c>
      <c r="N359">
        <v>2</v>
      </c>
      <c r="O359" t="s">
        <v>429</v>
      </c>
      <c r="P359" t="s">
        <v>50</v>
      </c>
      <c r="Q359" t="s">
        <v>51</v>
      </c>
      <c r="R359" t="s">
        <v>45</v>
      </c>
      <c r="S359" t="s">
        <v>46</v>
      </c>
      <c r="T359" t="s">
        <v>88</v>
      </c>
      <c r="U359" t="s">
        <v>88</v>
      </c>
      <c r="V359">
        <v>3</v>
      </c>
      <c r="W359" t="s">
        <v>51</v>
      </c>
      <c r="X359" t="s">
        <v>46</v>
      </c>
      <c r="Y359">
        <v>0</v>
      </c>
      <c r="Z359">
        <v>48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1.089</v>
      </c>
      <c r="AG359">
        <v>0</v>
      </c>
      <c r="AH359">
        <v>0.22700000000000001</v>
      </c>
      <c r="AI359">
        <v>4.0010000000000003</v>
      </c>
      <c r="AJ359">
        <v>157.047</v>
      </c>
      <c r="AK359">
        <v>166.108</v>
      </c>
    </row>
    <row r="360" spans="1:37" x14ac:dyDescent="0.35">
      <c r="A360">
        <v>202</v>
      </c>
      <c r="B360">
        <v>202</v>
      </c>
      <c r="C360" t="s">
        <v>38</v>
      </c>
      <c r="D360">
        <v>2</v>
      </c>
      <c r="E360" t="s">
        <v>475</v>
      </c>
      <c r="F360">
        <v>2</v>
      </c>
      <c r="G360">
        <v>6</v>
      </c>
      <c r="H360">
        <v>1</v>
      </c>
      <c r="I360">
        <v>50</v>
      </c>
      <c r="J360">
        <v>66</v>
      </c>
      <c r="K360">
        <v>2</v>
      </c>
      <c r="L360" t="s">
        <v>229</v>
      </c>
      <c r="M360" t="s">
        <v>514</v>
      </c>
      <c r="N360">
        <v>9</v>
      </c>
      <c r="O360" t="s">
        <v>446</v>
      </c>
      <c r="P360" t="s">
        <v>202</v>
      </c>
      <c r="Q360" t="s">
        <v>203</v>
      </c>
      <c r="R360" t="s">
        <v>202</v>
      </c>
      <c r="S360" t="s">
        <v>81</v>
      </c>
      <c r="T360" t="s">
        <v>230</v>
      </c>
      <c r="U360" t="s">
        <v>245</v>
      </c>
      <c r="V360">
        <v>2</v>
      </c>
      <c r="W360" t="s">
        <v>240</v>
      </c>
      <c r="X360" t="s">
        <v>81</v>
      </c>
      <c r="Y360">
        <v>0</v>
      </c>
      <c r="Z360">
        <v>48</v>
      </c>
      <c r="AA360">
        <v>0</v>
      </c>
      <c r="AB360">
        <v>2</v>
      </c>
      <c r="AC360">
        <v>2</v>
      </c>
      <c r="AD360">
        <v>1</v>
      </c>
      <c r="AE360">
        <v>3</v>
      </c>
      <c r="AF360">
        <v>1.5740000000000001</v>
      </c>
      <c r="AG360">
        <v>0</v>
      </c>
      <c r="AH360">
        <v>0.22500000000000001</v>
      </c>
      <c r="AI360">
        <v>3.0009999999999999</v>
      </c>
      <c r="AJ360">
        <v>160.048</v>
      </c>
      <c r="AK360">
        <v>169.108</v>
      </c>
    </row>
    <row r="361" spans="1:37" x14ac:dyDescent="0.35">
      <c r="A361">
        <v>202</v>
      </c>
      <c r="B361">
        <v>202</v>
      </c>
      <c r="C361" t="s">
        <v>38</v>
      </c>
      <c r="D361">
        <v>2</v>
      </c>
      <c r="E361" t="s">
        <v>475</v>
      </c>
      <c r="F361">
        <v>2</v>
      </c>
      <c r="G361">
        <v>6</v>
      </c>
      <c r="H361">
        <v>1</v>
      </c>
      <c r="I361">
        <v>51</v>
      </c>
      <c r="J361">
        <v>0</v>
      </c>
      <c r="K361">
        <v>1</v>
      </c>
      <c r="L361" t="s">
        <v>48</v>
      </c>
      <c r="M361" t="s">
        <v>459</v>
      </c>
      <c r="N361">
        <v>10</v>
      </c>
      <c r="O361" t="s">
        <v>413</v>
      </c>
      <c r="P361" t="s">
        <v>48</v>
      </c>
      <c r="Q361" t="s">
        <v>48</v>
      </c>
      <c r="R361" t="s">
        <v>48</v>
      </c>
      <c r="S361" t="s">
        <v>48</v>
      </c>
      <c r="T361" t="s">
        <v>48</v>
      </c>
      <c r="U361" t="s">
        <v>412</v>
      </c>
      <c r="V361">
        <v>0</v>
      </c>
      <c r="W361" t="s">
        <v>48</v>
      </c>
      <c r="X361" t="s">
        <v>48</v>
      </c>
      <c r="Y361">
        <v>0</v>
      </c>
      <c r="Z361">
        <v>48</v>
      </c>
      <c r="AA361">
        <v>0</v>
      </c>
      <c r="AB361">
        <v>1</v>
      </c>
      <c r="AC361">
        <v>-1</v>
      </c>
      <c r="AD361">
        <v>2</v>
      </c>
      <c r="AE361">
        <v>0</v>
      </c>
      <c r="AF361">
        <v>-1</v>
      </c>
      <c r="AG361">
        <v>0</v>
      </c>
      <c r="AH361">
        <v>0.223</v>
      </c>
      <c r="AI361">
        <v>3.0009999999999999</v>
      </c>
      <c r="AJ361">
        <v>163.04900000000001</v>
      </c>
      <c r="AK361">
        <v>172.11</v>
      </c>
    </row>
    <row r="362" spans="1:37" x14ac:dyDescent="0.35">
      <c r="A362">
        <v>202</v>
      </c>
      <c r="B362">
        <v>202</v>
      </c>
      <c r="C362" t="s">
        <v>38</v>
      </c>
      <c r="D362">
        <v>2</v>
      </c>
      <c r="E362" t="s">
        <v>475</v>
      </c>
      <c r="F362">
        <v>2</v>
      </c>
      <c r="G362">
        <v>6</v>
      </c>
      <c r="H362">
        <v>1</v>
      </c>
      <c r="I362">
        <v>52</v>
      </c>
      <c r="J362">
        <v>0</v>
      </c>
      <c r="K362">
        <v>1</v>
      </c>
      <c r="L362" t="s">
        <v>48</v>
      </c>
      <c r="M362" t="s">
        <v>48</v>
      </c>
      <c r="N362">
        <v>11</v>
      </c>
      <c r="O362" t="s">
        <v>416</v>
      </c>
      <c r="P362" t="s">
        <v>48</v>
      </c>
      <c r="Q362" t="s">
        <v>48</v>
      </c>
      <c r="R362" t="s">
        <v>48</v>
      </c>
      <c r="S362" t="s">
        <v>48</v>
      </c>
      <c r="T362" t="s">
        <v>48</v>
      </c>
      <c r="U362" t="s">
        <v>48</v>
      </c>
      <c r="V362">
        <v>0</v>
      </c>
      <c r="W362" t="s">
        <v>48</v>
      </c>
      <c r="X362" t="s">
        <v>48</v>
      </c>
      <c r="Y362">
        <v>0</v>
      </c>
      <c r="Z362">
        <v>48</v>
      </c>
      <c r="AA362">
        <v>0</v>
      </c>
      <c r="AB362">
        <v>-1</v>
      </c>
      <c r="AC362">
        <v>-1</v>
      </c>
      <c r="AD362">
        <v>1</v>
      </c>
      <c r="AE362">
        <v>0</v>
      </c>
      <c r="AF362">
        <v>-1</v>
      </c>
      <c r="AG362">
        <v>0</v>
      </c>
      <c r="AH362">
        <v>0.217</v>
      </c>
      <c r="AI362">
        <v>3.0009999999999999</v>
      </c>
      <c r="AJ362">
        <v>166.05</v>
      </c>
      <c r="AK362">
        <v>175.11</v>
      </c>
    </row>
    <row r="363" spans="1:37" x14ac:dyDescent="0.35">
      <c r="A363">
        <v>202</v>
      </c>
      <c r="B363">
        <v>202</v>
      </c>
      <c r="C363" t="s">
        <v>38</v>
      </c>
      <c r="D363">
        <v>2</v>
      </c>
      <c r="E363" t="s">
        <v>475</v>
      </c>
      <c r="F363">
        <v>2</v>
      </c>
      <c r="G363">
        <v>6</v>
      </c>
      <c r="H363">
        <v>1</v>
      </c>
      <c r="I363">
        <v>53</v>
      </c>
      <c r="J363">
        <v>0</v>
      </c>
      <c r="K363">
        <v>1</v>
      </c>
      <c r="L363" t="s">
        <v>48</v>
      </c>
      <c r="M363" t="s">
        <v>48</v>
      </c>
      <c r="N363">
        <v>11</v>
      </c>
      <c r="O363" t="s">
        <v>416</v>
      </c>
      <c r="P363" t="s">
        <v>48</v>
      </c>
      <c r="Q363" t="s">
        <v>48</v>
      </c>
      <c r="R363" t="s">
        <v>48</v>
      </c>
      <c r="S363" t="s">
        <v>48</v>
      </c>
      <c r="T363" t="s">
        <v>48</v>
      </c>
      <c r="U363" t="s">
        <v>48</v>
      </c>
      <c r="V363">
        <v>0</v>
      </c>
      <c r="W363" t="s">
        <v>48</v>
      </c>
      <c r="X363" t="s">
        <v>48</v>
      </c>
      <c r="Y363">
        <v>0</v>
      </c>
      <c r="Z363">
        <v>48</v>
      </c>
      <c r="AA363">
        <v>0</v>
      </c>
      <c r="AB363">
        <v>-1</v>
      </c>
      <c r="AC363">
        <v>-1</v>
      </c>
      <c r="AD363">
        <v>1</v>
      </c>
      <c r="AE363">
        <v>0</v>
      </c>
      <c r="AF363">
        <v>-1</v>
      </c>
      <c r="AG363">
        <v>0</v>
      </c>
      <c r="AH363">
        <v>0.217</v>
      </c>
      <c r="AI363">
        <v>3.0009999999999999</v>
      </c>
      <c r="AJ363">
        <v>169.05099999999999</v>
      </c>
      <c r="AK363">
        <v>178.11099999999999</v>
      </c>
    </row>
    <row r="364" spans="1:37" x14ac:dyDescent="0.35">
      <c r="A364">
        <v>202</v>
      </c>
      <c r="B364">
        <v>202</v>
      </c>
      <c r="C364" t="s">
        <v>38</v>
      </c>
      <c r="D364">
        <v>2</v>
      </c>
      <c r="E364" t="s">
        <v>475</v>
      </c>
      <c r="F364">
        <v>2</v>
      </c>
      <c r="G364">
        <v>6</v>
      </c>
      <c r="H364">
        <v>1</v>
      </c>
      <c r="I364">
        <v>54</v>
      </c>
      <c r="J364">
        <v>0</v>
      </c>
      <c r="K364">
        <v>1</v>
      </c>
      <c r="L364" t="s">
        <v>48</v>
      </c>
      <c r="M364" t="s">
        <v>423</v>
      </c>
      <c r="N364">
        <v>10</v>
      </c>
      <c r="O364" t="s">
        <v>413</v>
      </c>
      <c r="P364" t="s">
        <v>48</v>
      </c>
      <c r="Q364" t="s">
        <v>48</v>
      </c>
      <c r="R364" t="s">
        <v>48</v>
      </c>
      <c r="S364" t="s">
        <v>48</v>
      </c>
      <c r="T364" t="s">
        <v>48</v>
      </c>
      <c r="U364" t="s">
        <v>412</v>
      </c>
      <c r="V364">
        <v>0</v>
      </c>
      <c r="W364" t="s">
        <v>48</v>
      </c>
      <c r="X364" t="s">
        <v>48</v>
      </c>
      <c r="Y364">
        <v>0</v>
      </c>
      <c r="Z364">
        <v>48</v>
      </c>
      <c r="AA364">
        <v>0</v>
      </c>
      <c r="AB364">
        <v>1</v>
      </c>
      <c r="AC364">
        <v>1</v>
      </c>
      <c r="AD364">
        <v>1</v>
      </c>
      <c r="AE364">
        <v>1</v>
      </c>
      <c r="AF364">
        <v>3.9E-2</v>
      </c>
      <c r="AG364">
        <v>0</v>
      </c>
      <c r="AH364">
        <v>0.221</v>
      </c>
      <c r="AI364">
        <v>3.0009999999999999</v>
      </c>
      <c r="AJ364">
        <v>172.05199999999999</v>
      </c>
      <c r="AK364">
        <v>181.11199999999999</v>
      </c>
    </row>
    <row r="365" spans="1:37" x14ac:dyDescent="0.35">
      <c r="A365">
        <v>202</v>
      </c>
      <c r="B365">
        <v>202</v>
      </c>
      <c r="C365" t="s">
        <v>38</v>
      </c>
      <c r="D365">
        <v>2</v>
      </c>
      <c r="E365" t="s">
        <v>475</v>
      </c>
      <c r="F365">
        <v>2</v>
      </c>
      <c r="G365">
        <v>6</v>
      </c>
      <c r="H365">
        <v>1</v>
      </c>
      <c r="I365">
        <v>55</v>
      </c>
      <c r="J365">
        <v>0</v>
      </c>
      <c r="K365">
        <v>1</v>
      </c>
      <c r="L365" t="s">
        <v>48</v>
      </c>
      <c r="M365" t="s">
        <v>48</v>
      </c>
      <c r="N365">
        <v>11</v>
      </c>
      <c r="O365" t="s">
        <v>416</v>
      </c>
      <c r="P365" t="s">
        <v>48</v>
      </c>
      <c r="Q365" t="s">
        <v>48</v>
      </c>
      <c r="R365" t="s">
        <v>48</v>
      </c>
      <c r="S365" t="s">
        <v>48</v>
      </c>
      <c r="T365" t="s">
        <v>48</v>
      </c>
      <c r="U365" t="s">
        <v>48</v>
      </c>
      <c r="V365">
        <v>0</v>
      </c>
      <c r="W365" t="s">
        <v>48</v>
      </c>
      <c r="X365" t="s">
        <v>48</v>
      </c>
      <c r="Y365">
        <v>0</v>
      </c>
      <c r="Z365">
        <v>48</v>
      </c>
      <c r="AA365">
        <v>0</v>
      </c>
      <c r="AB365">
        <v>-1</v>
      </c>
      <c r="AC365">
        <v>-1</v>
      </c>
      <c r="AD365">
        <v>1</v>
      </c>
      <c r="AE365">
        <v>0</v>
      </c>
      <c r="AF365">
        <v>-1</v>
      </c>
      <c r="AG365">
        <v>0</v>
      </c>
      <c r="AH365">
        <v>0.217</v>
      </c>
      <c r="AI365">
        <v>3.0009999999999999</v>
      </c>
      <c r="AJ365">
        <v>175.053</v>
      </c>
      <c r="AK365">
        <v>184.113</v>
      </c>
    </row>
    <row r="366" spans="1:37" x14ac:dyDescent="0.35">
      <c r="A366">
        <v>202</v>
      </c>
      <c r="B366">
        <v>202</v>
      </c>
      <c r="C366" t="s">
        <v>38</v>
      </c>
      <c r="D366">
        <v>2</v>
      </c>
      <c r="E366" t="s">
        <v>475</v>
      </c>
      <c r="F366">
        <v>2</v>
      </c>
      <c r="G366">
        <v>6</v>
      </c>
      <c r="H366">
        <v>1</v>
      </c>
      <c r="I366">
        <v>56</v>
      </c>
      <c r="J366">
        <v>65</v>
      </c>
      <c r="K366">
        <v>2</v>
      </c>
      <c r="L366" t="s">
        <v>200</v>
      </c>
      <c r="M366" t="s">
        <v>513</v>
      </c>
      <c r="N366">
        <v>7</v>
      </c>
      <c r="O366" t="s">
        <v>424</v>
      </c>
      <c r="P366" t="s">
        <v>202</v>
      </c>
      <c r="Q366" t="s">
        <v>203</v>
      </c>
      <c r="R366" t="s">
        <v>202</v>
      </c>
      <c r="S366" t="s">
        <v>46</v>
      </c>
      <c r="T366" t="s">
        <v>204</v>
      </c>
      <c r="U366" t="s">
        <v>204</v>
      </c>
      <c r="V366">
        <v>3</v>
      </c>
      <c r="W366" t="s">
        <v>203</v>
      </c>
      <c r="X366" t="s">
        <v>46</v>
      </c>
      <c r="Y366">
        <v>0</v>
      </c>
      <c r="Z366">
        <v>48</v>
      </c>
      <c r="AA366">
        <v>0</v>
      </c>
      <c r="AB366">
        <v>1</v>
      </c>
      <c r="AC366">
        <v>1</v>
      </c>
      <c r="AD366">
        <v>1</v>
      </c>
      <c r="AE366">
        <v>1</v>
      </c>
      <c r="AF366">
        <v>0.70899999999999996</v>
      </c>
      <c r="AG366">
        <v>0</v>
      </c>
      <c r="AH366">
        <v>0.219</v>
      </c>
      <c r="AI366">
        <v>3.0009999999999999</v>
      </c>
      <c r="AJ366">
        <v>178.054</v>
      </c>
      <c r="AK366">
        <v>187.114</v>
      </c>
    </row>
    <row r="367" spans="1:37" x14ac:dyDescent="0.35">
      <c r="A367">
        <v>202</v>
      </c>
      <c r="B367">
        <v>202</v>
      </c>
      <c r="C367" t="s">
        <v>38</v>
      </c>
      <c r="D367">
        <v>2</v>
      </c>
      <c r="E367" t="s">
        <v>475</v>
      </c>
      <c r="F367">
        <v>2</v>
      </c>
      <c r="G367">
        <v>6</v>
      </c>
      <c r="H367">
        <v>1</v>
      </c>
      <c r="I367">
        <v>57</v>
      </c>
      <c r="J367">
        <v>2</v>
      </c>
      <c r="K367">
        <v>1</v>
      </c>
      <c r="L367" t="s">
        <v>97</v>
      </c>
      <c r="M367" t="s">
        <v>512</v>
      </c>
      <c r="N367">
        <v>3</v>
      </c>
      <c r="O367" t="s">
        <v>450</v>
      </c>
      <c r="P367" t="s">
        <v>98</v>
      </c>
      <c r="Q367" t="s">
        <v>99</v>
      </c>
      <c r="R367" t="s">
        <v>80</v>
      </c>
      <c r="S367" t="s">
        <v>81</v>
      </c>
      <c r="T367" t="s">
        <v>100</v>
      </c>
      <c r="U367" t="s">
        <v>120</v>
      </c>
      <c r="V367">
        <v>2</v>
      </c>
      <c r="W367" t="s">
        <v>67</v>
      </c>
      <c r="X367" t="s">
        <v>81</v>
      </c>
      <c r="Y367">
        <v>0</v>
      </c>
      <c r="Z367">
        <v>48</v>
      </c>
      <c r="AA367">
        <v>0</v>
      </c>
      <c r="AB367">
        <v>2</v>
      </c>
      <c r="AC367">
        <v>2</v>
      </c>
      <c r="AD367">
        <v>1</v>
      </c>
      <c r="AE367">
        <v>1</v>
      </c>
      <c r="AF367">
        <v>1.1279999999999999</v>
      </c>
      <c r="AG367">
        <v>0</v>
      </c>
      <c r="AH367">
        <v>0.218</v>
      </c>
      <c r="AI367">
        <v>3.0009999999999999</v>
      </c>
      <c r="AJ367">
        <v>181.05500000000001</v>
      </c>
      <c r="AK367">
        <v>190.11500000000001</v>
      </c>
    </row>
    <row r="368" spans="1:37" x14ac:dyDescent="0.35">
      <c r="A368">
        <v>202</v>
      </c>
      <c r="B368">
        <v>202</v>
      </c>
      <c r="C368" t="s">
        <v>38</v>
      </c>
      <c r="D368">
        <v>2</v>
      </c>
      <c r="E368" t="s">
        <v>475</v>
      </c>
      <c r="F368">
        <v>2</v>
      </c>
      <c r="G368">
        <v>6</v>
      </c>
      <c r="H368">
        <v>1</v>
      </c>
      <c r="I368">
        <v>58</v>
      </c>
      <c r="J368">
        <v>0</v>
      </c>
      <c r="K368">
        <v>1</v>
      </c>
      <c r="L368" t="s">
        <v>48</v>
      </c>
      <c r="M368" t="s">
        <v>465</v>
      </c>
      <c r="N368">
        <v>10</v>
      </c>
      <c r="O368" t="s">
        <v>413</v>
      </c>
      <c r="P368" t="s">
        <v>48</v>
      </c>
      <c r="Q368" t="s">
        <v>48</v>
      </c>
      <c r="R368" t="s">
        <v>48</v>
      </c>
      <c r="S368" t="s">
        <v>48</v>
      </c>
      <c r="T368" t="s">
        <v>48</v>
      </c>
      <c r="U368" t="s">
        <v>412</v>
      </c>
      <c r="V368">
        <v>0</v>
      </c>
      <c r="W368" t="s">
        <v>48</v>
      </c>
      <c r="X368" t="s">
        <v>48</v>
      </c>
      <c r="Y368">
        <v>0</v>
      </c>
      <c r="Z368">
        <v>48</v>
      </c>
      <c r="AA368">
        <v>0</v>
      </c>
      <c r="AB368">
        <v>1</v>
      </c>
      <c r="AC368">
        <v>1</v>
      </c>
      <c r="AD368">
        <v>1</v>
      </c>
      <c r="AE368">
        <v>1</v>
      </c>
      <c r="AF368">
        <v>0.2</v>
      </c>
      <c r="AG368">
        <v>0</v>
      </c>
      <c r="AH368">
        <v>0.22800000000000001</v>
      </c>
      <c r="AI368">
        <v>3.0009999999999999</v>
      </c>
      <c r="AJ368">
        <v>184.05600000000001</v>
      </c>
      <c r="AK368">
        <v>193.11600000000001</v>
      </c>
    </row>
    <row r="369" spans="1:37" x14ac:dyDescent="0.35">
      <c r="A369">
        <v>202</v>
      </c>
      <c r="B369">
        <v>202</v>
      </c>
      <c r="C369" t="s">
        <v>38</v>
      </c>
      <c r="D369">
        <v>2</v>
      </c>
      <c r="E369" t="s">
        <v>475</v>
      </c>
      <c r="F369">
        <v>2</v>
      </c>
      <c r="G369">
        <v>6</v>
      </c>
      <c r="H369">
        <v>1</v>
      </c>
      <c r="I369">
        <v>59</v>
      </c>
      <c r="J369">
        <v>9</v>
      </c>
      <c r="K369">
        <v>1</v>
      </c>
      <c r="L369" t="s">
        <v>55</v>
      </c>
      <c r="M369" t="s">
        <v>511</v>
      </c>
      <c r="N369">
        <v>1</v>
      </c>
      <c r="O369" t="s">
        <v>420</v>
      </c>
      <c r="P369" t="s">
        <v>56</v>
      </c>
      <c r="Q369" t="s">
        <v>57</v>
      </c>
      <c r="R369" t="s">
        <v>45</v>
      </c>
      <c r="S369" t="s">
        <v>46</v>
      </c>
      <c r="T369" t="s">
        <v>58</v>
      </c>
      <c r="U369" t="s">
        <v>58</v>
      </c>
      <c r="V369">
        <v>3</v>
      </c>
      <c r="W369" t="s">
        <v>57</v>
      </c>
      <c r="X369" t="s">
        <v>46</v>
      </c>
      <c r="Y369">
        <v>0</v>
      </c>
      <c r="Z369">
        <v>48</v>
      </c>
      <c r="AA369">
        <v>0</v>
      </c>
      <c r="AB369">
        <v>1</v>
      </c>
      <c r="AC369">
        <v>1</v>
      </c>
      <c r="AD369">
        <v>1</v>
      </c>
      <c r="AE369">
        <v>1</v>
      </c>
      <c r="AF369">
        <v>1.363</v>
      </c>
      <c r="AG369">
        <v>0</v>
      </c>
      <c r="AH369">
        <v>0.22700000000000001</v>
      </c>
      <c r="AI369">
        <v>3.0009999999999999</v>
      </c>
      <c r="AJ369">
        <v>187.05600000000001</v>
      </c>
      <c r="AK369">
        <v>196.11699999999999</v>
      </c>
    </row>
    <row r="370" spans="1:37" x14ac:dyDescent="0.35">
      <c r="A370">
        <v>202</v>
      </c>
      <c r="B370">
        <v>202</v>
      </c>
      <c r="C370" t="s">
        <v>38</v>
      </c>
      <c r="D370">
        <v>2</v>
      </c>
      <c r="E370" t="s">
        <v>475</v>
      </c>
      <c r="F370">
        <v>2</v>
      </c>
      <c r="G370">
        <v>6</v>
      </c>
      <c r="H370">
        <v>1</v>
      </c>
      <c r="I370">
        <v>60</v>
      </c>
      <c r="J370">
        <v>0</v>
      </c>
      <c r="K370">
        <v>1</v>
      </c>
      <c r="L370" t="s">
        <v>48</v>
      </c>
      <c r="M370" t="s">
        <v>444</v>
      </c>
      <c r="N370">
        <v>10</v>
      </c>
      <c r="O370" t="s">
        <v>413</v>
      </c>
      <c r="P370" t="s">
        <v>48</v>
      </c>
      <c r="Q370" t="s">
        <v>48</v>
      </c>
      <c r="R370" t="s">
        <v>48</v>
      </c>
      <c r="S370" t="s">
        <v>48</v>
      </c>
      <c r="T370" t="s">
        <v>48</v>
      </c>
      <c r="U370" t="s">
        <v>412</v>
      </c>
      <c r="V370">
        <v>0</v>
      </c>
      <c r="W370" t="s">
        <v>48</v>
      </c>
      <c r="X370" t="s">
        <v>48</v>
      </c>
      <c r="Y370">
        <v>0</v>
      </c>
      <c r="Z370">
        <v>48</v>
      </c>
      <c r="AA370">
        <v>0</v>
      </c>
      <c r="AB370">
        <v>1</v>
      </c>
      <c r="AC370">
        <v>1</v>
      </c>
      <c r="AD370">
        <v>1</v>
      </c>
      <c r="AE370">
        <v>1</v>
      </c>
      <c r="AF370">
        <v>0.47199999999999998</v>
      </c>
      <c r="AG370">
        <v>0</v>
      </c>
      <c r="AH370">
        <v>0.22700000000000001</v>
      </c>
      <c r="AI370">
        <v>3.0009999999999999</v>
      </c>
      <c r="AJ370">
        <v>190.05699999999999</v>
      </c>
      <c r="AK370">
        <v>199.11799999999999</v>
      </c>
    </row>
    <row r="371" spans="1:37" x14ac:dyDescent="0.35">
      <c r="A371">
        <v>202</v>
      </c>
      <c r="B371">
        <v>202</v>
      </c>
      <c r="C371" t="s">
        <v>38</v>
      </c>
      <c r="D371">
        <v>2</v>
      </c>
      <c r="E371" t="s">
        <v>475</v>
      </c>
      <c r="F371">
        <v>2</v>
      </c>
      <c r="G371">
        <v>6</v>
      </c>
      <c r="H371">
        <v>1</v>
      </c>
      <c r="I371">
        <v>61</v>
      </c>
      <c r="J371">
        <v>0</v>
      </c>
      <c r="K371">
        <v>1</v>
      </c>
      <c r="L371" t="s">
        <v>48</v>
      </c>
      <c r="M371" t="s">
        <v>454</v>
      </c>
      <c r="N371">
        <v>10</v>
      </c>
      <c r="O371" t="s">
        <v>413</v>
      </c>
      <c r="P371" t="s">
        <v>48</v>
      </c>
      <c r="Q371" t="s">
        <v>48</v>
      </c>
      <c r="R371" t="s">
        <v>48</v>
      </c>
      <c r="S371" t="s">
        <v>48</v>
      </c>
      <c r="T371" t="s">
        <v>48</v>
      </c>
      <c r="U371" t="s">
        <v>412</v>
      </c>
      <c r="V371">
        <v>0</v>
      </c>
      <c r="W371" t="s">
        <v>48</v>
      </c>
      <c r="X371" t="s">
        <v>48</v>
      </c>
      <c r="Y371">
        <v>0</v>
      </c>
      <c r="Z371">
        <v>48</v>
      </c>
      <c r="AA371">
        <v>0</v>
      </c>
      <c r="AB371">
        <v>1</v>
      </c>
      <c r="AC371">
        <v>1</v>
      </c>
      <c r="AD371">
        <v>1</v>
      </c>
      <c r="AE371">
        <v>1</v>
      </c>
      <c r="AF371">
        <v>1.2310000000000001</v>
      </c>
      <c r="AG371">
        <v>0</v>
      </c>
      <c r="AH371">
        <v>0.22500000000000001</v>
      </c>
      <c r="AI371">
        <v>3.0009999999999999</v>
      </c>
      <c r="AJ371">
        <v>193.05799999999999</v>
      </c>
      <c r="AK371">
        <v>202.119</v>
      </c>
    </row>
    <row r="372" spans="1:37" x14ac:dyDescent="0.35">
      <c r="A372">
        <v>202</v>
      </c>
      <c r="B372">
        <v>202</v>
      </c>
      <c r="C372" t="s">
        <v>38</v>
      </c>
      <c r="D372">
        <v>2</v>
      </c>
      <c r="E372" t="s">
        <v>475</v>
      </c>
      <c r="F372">
        <v>2</v>
      </c>
      <c r="G372">
        <v>6</v>
      </c>
      <c r="H372">
        <v>1</v>
      </c>
      <c r="I372">
        <v>62</v>
      </c>
      <c r="J372">
        <v>5</v>
      </c>
      <c r="K372">
        <v>1</v>
      </c>
      <c r="L372" t="s">
        <v>59</v>
      </c>
      <c r="M372" t="s">
        <v>510</v>
      </c>
      <c r="N372">
        <v>1</v>
      </c>
      <c r="O372" t="s">
        <v>420</v>
      </c>
      <c r="P372" t="s">
        <v>60</v>
      </c>
      <c r="Q372" t="s">
        <v>61</v>
      </c>
      <c r="R372" t="s">
        <v>62</v>
      </c>
      <c r="S372" t="s">
        <v>63</v>
      </c>
      <c r="T372" t="s">
        <v>64</v>
      </c>
      <c r="U372" t="s">
        <v>64</v>
      </c>
      <c r="V372">
        <v>3</v>
      </c>
      <c r="W372" t="s">
        <v>61</v>
      </c>
      <c r="X372" t="s">
        <v>63</v>
      </c>
      <c r="Y372">
        <v>0</v>
      </c>
      <c r="Z372">
        <v>48</v>
      </c>
      <c r="AA372">
        <v>0</v>
      </c>
      <c r="AB372">
        <v>1</v>
      </c>
      <c r="AC372">
        <v>1</v>
      </c>
      <c r="AD372">
        <v>1</v>
      </c>
      <c r="AE372">
        <v>1</v>
      </c>
      <c r="AF372">
        <v>0.56299999999999994</v>
      </c>
      <c r="AG372">
        <v>0</v>
      </c>
      <c r="AH372">
        <v>0.223</v>
      </c>
      <c r="AI372">
        <v>3.0009999999999999</v>
      </c>
      <c r="AJ372">
        <v>196.059</v>
      </c>
      <c r="AK372">
        <v>205.12</v>
      </c>
    </row>
    <row r="373" spans="1:37" x14ac:dyDescent="0.35">
      <c r="A373">
        <v>202</v>
      </c>
      <c r="B373">
        <v>202</v>
      </c>
      <c r="C373" t="s">
        <v>38</v>
      </c>
      <c r="D373">
        <v>2</v>
      </c>
      <c r="E373" t="s">
        <v>475</v>
      </c>
      <c r="F373">
        <v>2</v>
      </c>
      <c r="G373">
        <v>6</v>
      </c>
      <c r="H373">
        <v>1</v>
      </c>
      <c r="I373">
        <v>63</v>
      </c>
      <c r="J373">
        <v>34</v>
      </c>
      <c r="K373">
        <v>1</v>
      </c>
      <c r="L373" t="s">
        <v>208</v>
      </c>
      <c r="M373" t="s">
        <v>509</v>
      </c>
      <c r="N373">
        <v>8</v>
      </c>
      <c r="O373" t="s">
        <v>426</v>
      </c>
      <c r="P373" t="s">
        <v>202</v>
      </c>
      <c r="Q373" t="s">
        <v>209</v>
      </c>
      <c r="R373" t="s">
        <v>202</v>
      </c>
      <c r="S373" t="s">
        <v>63</v>
      </c>
      <c r="T373" t="s">
        <v>210</v>
      </c>
      <c r="U373" t="s">
        <v>210</v>
      </c>
      <c r="V373">
        <v>3</v>
      </c>
      <c r="W373" t="s">
        <v>209</v>
      </c>
      <c r="X373" t="s">
        <v>63</v>
      </c>
      <c r="Y373">
        <v>0</v>
      </c>
      <c r="Z373">
        <v>48</v>
      </c>
      <c r="AA373">
        <v>1</v>
      </c>
      <c r="AB373">
        <v>1</v>
      </c>
      <c r="AC373">
        <v>2</v>
      </c>
      <c r="AD373">
        <v>2</v>
      </c>
      <c r="AE373">
        <v>1</v>
      </c>
      <c r="AF373">
        <v>1.1850000000000001</v>
      </c>
      <c r="AG373">
        <v>0</v>
      </c>
      <c r="AH373">
        <v>0.223</v>
      </c>
      <c r="AI373">
        <v>4.0010000000000003</v>
      </c>
      <c r="AJ373">
        <v>200.06</v>
      </c>
      <c r="AK373">
        <v>209.12100000000001</v>
      </c>
    </row>
    <row r="374" spans="1:37" x14ac:dyDescent="0.35">
      <c r="A374">
        <v>202</v>
      </c>
      <c r="B374">
        <v>202</v>
      </c>
      <c r="C374" t="s">
        <v>38</v>
      </c>
      <c r="D374">
        <v>2</v>
      </c>
      <c r="E374" t="s">
        <v>475</v>
      </c>
      <c r="F374">
        <v>2</v>
      </c>
      <c r="G374">
        <v>6</v>
      </c>
      <c r="H374">
        <v>1</v>
      </c>
      <c r="I374">
        <v>64</v>
      </c>
      <c r="J374">
        <v>17</v>
      </c>
      <c r="K374">
        <v>1</v>
      </c>
      <c r="L374" t="s">
        <v>152</v>
      </c>
      <c r="M374" t="s">
        <v>508</v>
      </c>
      <c r="N374">
        <v>6</v>
      </c>
      <c r="O374" t="s">
        <v>417</v>
      </c>
      <c r="P374" t="s">
        <v>153</v>
      </c>
      <c r="Q374" t="s">
        <v>154</v>
      </c>
      <c r="R374" t="s">
        <v>147</v>
      </c>
      <c r="S374" t="s">
        <v>63</v>
      </c>
      <c r="T374" t="s">
        <v>155</v>
      </c>
      <c r="U374" t="s">
        <v>175</v>
      </c>
      <c r="V374">
        <v>1</v>
      </c>
      <c r="W374" t="s">
        <v>154</v>
      </c>
      <c r="X374" t="s">
        <v>53</v>
      </c>
      <c r="Y374">
        <v>0</v>
      </c>
      <c r="Z374">
        <v>48</v>
      </c>
      <c r="AA374">
        <v>0</v>
      </c>
      <c r="AB374">
        <v>2</v>
      </c>
      <c r="AC374">
        <v>2</v>
      </c>
      <c r="AD374">
        <v>1</v>
      </c>
      <c r="AE374">
        <v>1</v>
      </c>
      <c r="AF374">
        <v>1.1639999999999999</v>
      </c>
      <c r="AG374">
        <v>0</v>
      </c>
      <c r="AH374">
        <v>0.222</v>
      </c>
      <c r="AI374">
        <v>3.0009999999999999</v>
      </c>
      <c r="AJ374">
        <v>203.06100000000001</v>
      </c>
      <c r="AK374">
        <v>212.12200000000001</v>
      </c>
    </row>
    <row r="375" spans="1:37" x14ac:dyDescent="0.35">
      <c r="A375">
        <v>202</v>
      </c>
      <c r="B375">
        <v>202</v>
      </c>
      <c r="C375" t="s">
        <v>38</v>
      </c>
      <c r="D375">
        <v>2</v>
      </c>
      <c r="E375" t="s">
        <v>475</v>
      </c>
      <c r="F375">
        <v>2</v>
      </c>
      <c r="G375">
        <v>6</v>
      </c>
      <c r="H375">
        <v>1</v>
      </c>
      <c r="I375">
        <v>65</v>
      </c>
      <c r="J375">
        <v>64</v>
      </c>
      <c r="K375">
        <v>2</v>
      </c>
      <c r="L375" t="s">
        <v>237</v>
      </c>
      <c r="M375" t="s">
        <v>507</v>
      </c>
      <c r="N375">
        <v>7</v>
      </c>
      <c r="O375" t="s">
        <v>424</v>
      </c>
      <c r="P375" t="s">
        <v>202</v>
      </c>
      <c r="Q375" t="s">
        <v>224</v>
      </c>
      <c r="R375" t="s">
        <v>202</v>
      </c>
      <c r="S375" t="s">
        <v>53</v>
      </c>
      <c r="T375" t="s">
        <v>238</v>
      </c>
      <c r="U375" t="s">
        <v>238</v>
      </c>
      <c r="V375">
        <v>3</v>
      </c>
      <c r="W375" t="s">
        <v>224</v>
      </c>
      <c r="X375" t="s">
        <v>53</v>
      </c>
      <c r="Y375">
        <v>0</v>
      </c>
      <c r="Z375">
        <v>48</v>
      </c>
      <c r="AA375">
        <v>0</v>
      </c>
      <c r="AB375">
        <v>1</v>
      </c>
      <c r="AC375">
        <v>1</v>
      </c>
      <c r="AD375">
        <v>1</v>
      </c>
      <c r="AE375">
        <v>1</v>
      </c>
      <c r="AF375">
        <v>1.1439999999999999</v>
      </c>
      <c r="AG375">
        <v>0</v>
      </c>
      <c r="AH375">
        <v>0.222</v>
      </c>
      <c r="AI375">
        <v>3.0009999999999999</v>
      </c>
      <c r="AJ375">
        <v>206.06200000000001</v>
      </c>
      <c r="AK375">
        <v>215.12200000000001</v>
      </c>
    </row>
    <row r="376" spans="1:37" x14ac:dyDescent="0.35">
      <c r="A376">
        <v>202</v>
      </c>
      <c r="B376">
        <v>202</v>
      </c>
      <c r="C376" t="s">
        <v>38</v>
      </c>
      <c r="D376">
        <v>2</v>
      </c>
      <c r="E376" t="s">
        <v>475</v>
      </c>
      <c r="F376">
        <v>2</v>
      </c>
      <c r="G376">
        <v>6</v>
      </c>
      <c r="H376">
        <v>1</v>
      </c>
      <c r="I376">
        <v>66</v>
      </c>
      <c r="J376">
        <v>30</v>
      </c>
      <c r="K376">
        <v>1</v>
      </c>
      <c r="L376" t="s">
        <v>254</v>
      </c>
      <c r="M376" t="s">
        <v>506</v>
      </c>
      <c r="N376">
        <v>9</v>
      </c>
      <c r="O376" t="s">
        <v>446</v>
      </c>
      <c r="P376" t="s">
        <v>202</v>
      </c>
      <c r="Q376" t="s">
        <v>215</v>
      </c>
      <c r="R376" t="s">
        <v>202</v>
      </c>
      <c r="S376" t="s">
        <v>53</v>
      </c>
      <c r="T376" t="s">
        <v>255</v>
      </c>
      <c r="U376" t="s">
        <v>251</v>
      </c>
      <c r="V376">
        <v>2</v>
      </c>
      <c r="W376" t="s">
        <v>235</v>
      </c>
      <c r="X376" t="s">
        <v>53</v>
      </c>
      <c r="Y376">
        <v>0</v>
      </c>
      <c r="Z376">
        <v>48</v>
      </c>
      <c r="AA376">
        <v>0</v>
      </c>
      <c r="AB376">
        <v>2</v>
      </c>
      <c r="AC376">
        <v>-1</v>
      </c>
      <c r="AD376">
        <v>2</v>
      </c>
      <c r="AE376">
        <v>0</v>
      </c>
      <c r="AF376">
        <v>-1</v>
      </c>
      <c r="AG376">
        <v>0</v>
      </c>
      <c r="AH376">
        <v>0.22</v>
      </c>
      <c r="AI376">
        <v>3.0009999999999999</v>
      </c>
      <c r="AJ376">
        <v>209.06299999999999</v>
      </c>
      <c r="AK376">
        <v>218.12299999999999</v>
      </c>
    </row>
    <row r="377" spans="1:37" x14ac:dyDescent="0.35">
      <c r="A377">
        <v>202</v>
      </c>
      <c r="B377">
        <v>202</v>
      </c>
      <c r="C377" t="s">
        <v>38</v>
      </c>
      <c r="D377">
        <v>2</v>
      </c>
      <c r="E377" t="s">
        <v>475</v>
      </c>
      <c r="F377">
        <v>2</v>
      </c>
      <c r="G377">
        <v>6</v>
      </c>
      <c r="H377">
        <v>1</v>
      </c>
      <c r="I377">
        <v>67</v>
      </c>
      <c r="J377">
        <v>29</v>
      </c>
      <c r="K377">
        <v>1</v>
      </c>
      <c r="L377" t="s">
        <v>214</v>
      </c>
      <c r="M377" t="s">
        <v>505</v>
      </c>
      <c r="N377">
        <v>8</v>
      </c>
      <c r="O377" t="s">
        <v>426</v>
      </c>
      <c r="P377" t="s">
        <v>202</v>
      </c>
      <c r="Q377" t="s">
        <v>215</v>
      </c>
      <c r="R377" t="s">
        <v>202</v>
      </c>
      <c r="S377" t="s">
        <v>63</v>
      </c>
      <c r="T377" t="s">
        <v>216</v>
      </c>
      <c r="U377" t="s">
        <v>216</v>
      </c>
      <c r="V377">
        <v>3</v>
      </c>
      <c r="W377" t="s">
        <v>215</v>
      </c>
      <c r="X377" t="s">
        <v>63</v>
      </c>
      <c r="Y377">
        <v>0</v>
      </c>
      <c r="Z377">
        <v>48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1.0580000000000001</v>
      </c>
      <c r="AG377">
        <v>0</v>
      </c>
      <c r="AH377">
        <v>0.218</v>
      </c>
      <c r="AI377">
        <v>4.0010000000000003</v>
      </c>
      <c r="AJ377">
        <v>213.06399999999999</v>
      </c>
      <c r="AK377">
        <v>222.125</v>
      </c>
    </row>
    <row r="378" spans="1:37" x14ac:dyDescent="0.35">
      <c r="A378">
        <v>202</v>
      </c>
      <c r="B378">
        <v>202</v>
      </c>
      <c r="C378" t="s">
        <v>38</v>
      </c>
      <c r="D378">
        <v>2</v>
      </c>
      <c r="E378" t="s">
        <v>475</v>
      </c>
      <c r="F378">
        <v>2</v>
      </c>
      <c r="G378">
        <v>6</v>
      </c>
      <c r="H378">
        <v>1</v>
      </c>
      <c r="I378">
        <v>68</v>
      </c>
      <c r="J378">
        <v>0</v>
      </c>
      <c r="K378">
        <v>1</v>
      </c>
      <c r="L378" t="s">
        <v>48</v>
      </c>
      <c r="M378" t="s">
        <v>449</v>
      </c>
      <c r="N378">
        <v>10</v>
      </c>
      <c r="O378" t="s">
        <v>413</v>
      </c>
      <c r="P378" t="s">
        <v>48</v>
      </c>
      <c r="Q378" t="s">
        <v>48</v>
      </c>
      <c r="R378" t="s">
        <v>48</v>
      </c>
      <c r="S378" t="s">
        <v>48</v>
      </c>
      <c r="T378" t="s">
        <v>48</v>
      </c>
      <c r="U378" t="s">
        <v>412</v>
      </c>
      <c r="V378">
        <v>0</v>
      </c>
      <c r="W378" t="s">
        <v>48</v>
      </c>
      <c r="X378" t="s">
        <v>48</v>
      </c>
      <c r="Y378">
        <v>0</v>
      </c>
      <c r="Z378">
        <v>48</v>
      </c>
      <c r="AA378">
        <v>0</v>
      </c>
      <c r="AB378">
        <v>1</v>
      </c>
      <c r="AC378">
        <v>-1</v>
      </c>
      <c r="AD378">
        <v>2</v>
      </c>
      <c r="AE378">
        <v>0</v>
      </c>
      <c r="AF378">
        <v>-1</v>
      </c>
      <c r="AG378">
        <v>0</v>
      </c>
      <c r="AH378">
        <v>0.218</v>
      </c>
      <c r="AI378">
        <v>3.0009999999999999</v>
      </c>
      <c r="AJ378">
        <v>216.065</v>
      </c>
      <c r="AK378">
        <v>225.126</v>
      </c>
    </row>
    <row r="379" spans="1:37" x14ac:dyDescent="0.35">
      <c r="A379">
        <v>202</v>
      </c>
      <c r="B379">
        <v>202</v>
      </c>
      <c r="C379" t="s">
        <v>38</v>
      </c>
      <c r="D379">
        <v>2</v>
      </c>
      <c r="E379" t="s">
        <v>475</v>
      </c>
      <c r="F379">
        <v>2</v>
      </c>
      <c r="G379">
        <v>6</v>
      </c>
      <c r="H379">
        <v>1</v>
      </c>
      <c r="I379">
        <v>69</v>
      </c>
      <c r="J379">
        <v>0</v>
      </c>
      <c r="K379">
        <v>1</v>
      </c>
      <c r="L379" t="s">
        <v>48</v>
      </c>
      <c r="M379" t="s">
        <v>48</v>
      </c>
      <c r="N379">
        <v>11</v>
      </c>
      <c r="O379" t="s">
        <v>416</v>
      </c>
      <c r="P379" t="s">
        <v>48</v>
      </c>
      <c r="Q379" t="s">
        <v>48</v>
      </c>
      <c r="R379" t="s">
        <v>48</v>
      </c>
      <c r="S379" t="s">
        <v>48</v>
      </c>
      <c r="T379" t="s">
        <v>48</v>
      </c>
      <c r="U379" t="s">
        <v>48</v>
      </c>
      <c r="V379">
        <v>0</v>
      </c>
      <c r="W379" t="s">
        <v>48</v>
      </c>
      <c r="X379" t="s">
        <v>48</v>
      </c>
      <c r="Y379">
        <v>0</v>
      </c>
      <c r="Z379">
        <v>48</v>
      </c>
      <c r="AA379">
        <v>1</v>
      </c>
      <c r="AB379">
        <v>-1</v>
      </c>
      <c r="AC379">
        <v>-1</v>
      </c>
      <c r="AD379">
        <v>1</v>
      </c>
      <c r="AE379">
        <v>0</v>
      </c>
      <c r="AF379">
        <v>-1</v>
      </c>
      <c r="AG379">
        <v>0</v>
      </c>
      <c r="AH379">
        <v>0.217</v>
      </c>
      <c r="AI379">
        <v>4.0010000000000003</v>
      </c>
      <c r="AJ379">
        <v>220.06700000000001</v>
      </c>
      <c r="AK379">
        <v>229.12700000000001</v>
      </c>
    </row>
    <row r="380" spans="1:37" x14ac:dyDescent="0.35">
      <c r="A380">
        <v>202</v>
      </c>
      <c r="B380">
        <v>202</v>
      </c>
      <c r="C380" t="s">
        <v>38</v>
      </c>
      <c r="D380">
        <v>2</v>
      </c>
      <c r="E380" t="s">
        <v>475</v>
      </c>
      <c r="F380">
        <v>2</v>
      </c>
      <c r="G380">
        <v>6</v>
      </c>
      <c r="H380">
        <v>1</v>
      </c>
      <c r="I380">
        <v>70</v>
      </c>
      <c r="J380">
        <v>0</v>
      </c>
      <c r="K380">
        <v>1</v>
      </c>
      <c r="L380" t="s">
        <v>48</v>
      </c>
      <c r="M380" t="s">
        <v>48</v>
      </c>
      <c r="N380">
        <v>11</v>
      </c>
      <c r="O380" t="s">
        <v>416</v>
      </c>
      <c r="P380" t="s">
        <v>48</v>
      </c>
      <c r="Q380" t="s">
        <v>48</v>
      </c>
      <c r="R380" t="s">
        <v>48</v>
      </c>
      <c r="S380" t="s">
        <v>48</v>
      </c>
      <c r="T380" t="s">
        <v>48</v>
      </c>
      <c r="U380" t="s">
        <v>48</v>
      </c>
      <c r="V380">
        <v>0</v>
      </c>
      <c r="W380" t="s">
        <v>48</v>
      </c>
      <c r="X380" t="s">
        <v>48</v>
      </c>
      <c r="Y380">
        <v>0</v>
      </c>
      <c r="Z380">
        <v>48</v>
      </c>
      <c r="AA380">
        <v>0</v>
      </c>
      <c r="AB380">
        <v>-1</v>
      </c>
      <c r="AC380">
        <v>-1</v>
      </c>
      <c r="AD380">
        <v>1</v>
      </c>
      <c r="AE380">
        <v>0</v>
      </c>
      <c r="AF380">
        <v>-1</v>
      </c>
      <c r="AG380">
        <v>0</v>
      </c>
      <c r="AH380">
        <v>0.217</v>
      </c>
      <c r="AI380">
        <v>3.0009999999999999</v>
      </c>
      <c r="AJ380">
        <v>223.06700000000001</v>
      </c>
      <c r="AK380">
        <v>232.12799999999999</v>
      </c>
    </row>
    <row r="381" spans="1:37" x14ac:dyDescent="0.35">
      <c r="A381">
        <v>202</v>
      </c>
      <c r="B381">
        <v>202</v>
      </c>
      <c r="C381" t="s">
        <v>38</v>
      </c>
      <c r="D381">
        <v>2</v>
      </c>
      <c r="E381" t="s">
        <v>475</v>
      </c>
      <c r="F381">
        <v>2</v>
      </c>
      <c r="G381">
        <v>6</v>
      </c>
      <c r="H381">
        <v>1</v>
      </c>
      <c r="I381">
        <v>71</v>
      </c>
      <c r="J381">
        <v>63</v>
      </c>
      <c r="K381">
        <v>2</v>
      </c>
      <c r="L381" t="s">
        <v>223</v>
      </c>
      <c r="M381" t="s">
        <v>504</v>
      </c>
      <c r="N381">
        <v>9</v>
      </c>
      <c r="O381" t="s">
        <v>446</v>
      </c>
      <c r="P381" t="s">
        <v>202</v>
      </c>
      <c r="Q381" t="s">
        <v>224</v>
      </c>
      <c r="R381" t="s">
        <v>202</v>
      </c>
      <c r="S381" t="s">
        <v>46</v>
      </c>
      <c r="T381" t="s">
        <v>225</v>
      </c>
      <c r="U381" t="s">
        <v>238</v>
      </c>
      <c r="V381">
        <v>1</v>
      </c>
      <c r="W381" t="s">
        <v>224</v>
      </c>
      <c r="X381" t="s">
        <v>53</v>
      </c>
      <c r="Y381">
        <v>0</v>
      </c>
      <c r="Z381">
        <v>48</v>
      </c>
      <c r="AA381">
        <v>0</v>
      </c>
      <c r="AB381">
        <v>2</v>
      </c>
      <c r="AC381">
        <v>1</v>
      </c>
      <c r="AD381">
        <v>2</v>
      </c>
      <c r="AE381">
        <v>1</v>
      </c>
      <c r="AF381">
        <v>0.91900000000000004</v>
      </c>
      <c r="AG381">
        <v>0</v>
      </c>
      <c r="AH381">
        <v>0.22500000000000001</v>
      </c>
      <c r="AI381">
        <v>3.0009999999999999</v>
      </c>
      <c r="AJ381">
        <v>226.06800000000001</v>
      </c>
      <c r="AK381">
        <v>235.12899999999999</v>
      </c>
    </row>
    <row r="382" spans="1:37" x14ac:dyDescent="0.35">
      <c r="A382">
        <v>202</v>
      </c>
      <c r="B382">
        <v>202</v>
      </c>
      <c r="C382" t="s">
        <v>38</v>
      </c>
      <c r="D382">
        <v>2</v>
      </c>
      <c r="E382" t="s">
        <v>475</v>
      </c>
      <c r="F382">
        <v>2</v>
      </c>
      <c r="G382">
        <v>6</v>
      </c>
      <c r="H382">
        <v>1</v>
      </c>
      <c r="I382">
        <v>72</v>
      </c>
      <c r="J382">
        <v>0</v>
      </c>
      <c r="K382">
        <v>1</v>
      </c>
      <c r="L382" t="s">
        <v>48</v>
      </c>
      <c r="M382" t="s">
        <v>48</v>
      </c>
      <c r="N382">
        <v>11</v>
      </c>
      <c r="O382" t="s">
        <v>416</v>
      </c>
      <c r="P382" t="s">
        <v>48</v>
      </c>
      <c r="Q382" t="s">
        <v>48</v>
      </c>
      <c r="R382" t="s">
        <v>48</v>
      </c>
      <c r="S382" t="s">
        <v>48</v>
      </c>
      <c r="T382" t="s">
        <v>48</v>
      </c>
      <c r="U382" t="s">
        <v>48</v>
      </c>
      <c r="V382">
        <v>0</v>
      </c>
      <c r="W382" t="s">
        <v>48</v>
      </c>
      <c r="X382" t="s">
        <v>48</v>
      </c>
      <c r="Y382">
        <v>0</v>
      </c>
      <c r="Z382">
        <v>48</v>
      </c>
      <c r="AA382">
        <v>0</v>
      </c>
      <c r="AB382">
        <v>-1</v>
      </c>
      <c r="AC382">
        <v>-1</v>
      </c>
      <c r="AD382">
        <v>1</v>
      </c>
      <c r="AE382">
        <v>0</v>
      </c>
      <c r="AF382">
        <v>-1</v>
      </c>
      <c r="AG382">
        <v>0</v>
      </c>
      <c r="AH382">
        <v>0.217</v>
      </c>
      <c r="AI382">
        <v>3.0009999999999999</v>
      </c>
      <c r="AJ382">
        <v>229.06899999999999</v>
      </c>
      <c r="AK382">
        <v>238.12899999999999</v>
      </c>
    </row>
    <row r="383" spans="1:37" x14ac:dyDescent="0.35">
      <c r="A383">
        <v>202</v>
      </c>
      <c r="B383">
        <v>202</v>
      </c>
      <c r="C383" t="s">
        <v>38</v>
      </c>
      <c r="D383">
        <v>2</v>
      </c>
      <c r="E383" t="s">
        <v>475</v>
      </c>
      <c r="F383">
        <v>2</v>
      </c>
      <c r="G383">
        <v>6</v>
      </c>
      <c r="H383">
        <v>1</v>
      </c>
      <c r="I383">
        <v>73</v>
      </c>
      <c r="J383">
        <v>10</v>
      </c>
      <c r="K383">
        <v>1</v>
      </c>
      <c r="L383" t="s">
        <v>107</v>
      </c>
      <c r="M383" t="s">
        <v>503</v>
      </c>
      <c r="N383">
        <v>1</v>
      </c>
      <c r="O383" t="s">
        <v>420</v>
      </c>
      <c r="P383" t="s">
        <v>56</v>
      </c>
      <c r="Q383" t="s">
        <v>57</v>
      </c>
      <c r="R383" t="s">
        <v>62</v>
      </c>
      <c r="S383" t="s">
        <v>63</v>
      </c>
      <c r="T383" t="s">
        <v>108</v>
      </c>
      <c r="U383" t="s">
        <v>108</v>
      </c>
      <c r="V383">
        <v>3</v>
      </c>
      <c r="W383" t="s">
        <v>57</v>
      </c>
      <c r="X383" t="s">
        <v>63</v>
      </c>
      <c r="Y383">
        <v>0</v>
      </c>
      <c r="Z383">
        <v>48</v>
      </c>
      <c r="AA383">
        <v>0</v>
      </c>
      <c r="AB383">
        <v>1</v>
      </c>
      <c r="AC383">
        <v>2</v>
      </c>
      <c r="AD383">
        <v>2</v>
      </c>
      <c r="AE383">
        <v>1</v>
      </c>
      <c r="AF383">
        <v>1.113</v>
      </c>
      <c r="AG383">
        <v>0</v>
      </c>
      <c r="AH383">
        <v>0.223</v>
      </c>
      <c r="AI383">
        <v>3.0009999999999999</v>
      </c>
      <c r="AJ383">
        <v>232.07</v>
      </c>
      <c r="AK383">
        <v>241.13</v>
      </c>
    </row>
    <row r="384" spans="1:37" x14ac:dyDescent="0.35">
      <c r="A384">
        <v>202</v>
      </c>
      <c r="B384">
        <v>202</v>
      </c>
      <c r="C384" t="s">
        <v>38</v>
      </c>
      <c r="D384">
        <v>2</v>
      </c>
      <c r="E384" t="s">
        <v>475</v>
      </c>
      <c r="F384">
        <v>2</v>
      </c>
      <c r="G384">
        <v>6</v>
      </c>
      <c r="H384">
        <v>1</v>
      </c>
      <c r="I384">
        <v>74</v>
      </c>
      <c r="J384">
        <v>54</v>
      </c>
      <c r="K384">
        <v>2</v>
      </c>
      <c r="L384" t="s">
        <v>142</v>
      </c>
      <c r="M384" t="s">
        <v>502</v>
      </c>
      <c r="N384">
        <v>6</v>
      </c>
      <c r="O384" t="s">
        <v>417</v>
      </c>
      <c r="P384" t="s">
        <v>143</v>
      </c>
      <c r="Q384" t="s">
        <v>144</v>
      </c>
      <c r="R384" t="s">
        <v>132</v>
      </c>
      <c r="S384" t="s">
        <v>81</v>
      </c>
      <c r="T384" t="s">
        <v>145</v>
      </c>
      <c r="U384" t="s">
        <v>179</v>
      </c>
      <c r="V384">
        <v>2</v>
      </c>
      <c r="W384" t="s">
        <v>178</v>
      </c>
      <c r="X384" t="s">
        <v>81</v>
      </c>
      <c r="Y384">
        <v>0</v>
      </c>
      <c r="Z384">
        <v>48</v>
      </c>
      <c r="AA384">
        <v>0</v>
      </c>
      <c r="AB384">
        <v>2</v>
      </c>
      <c r="AC384">
        <v>1</v>
      </c>
      <c r="AD384">
        <v>2</v>
      </c>
      <c r="AE384">
        <v>1</v>
      </c>
      <c r="AF384">
        <v>1.4530000000000001</v>
      </c>
      <c r="AG384">
        <v>0</v>
      </c>
      <c r="AH384">
        <v>0.221</v>
      </c>
      <c r="AI384">
        <v>3.0009999999999999</v>
      </c>
      <c r="AJ384">
        <v>235.071</v>
      </c>
      <c r="AK384">
        <v>244.131</v>
      </c>
    </row>
    <row r="385" spans="1:37" x14ac:dyDescent="0.35">
      <c r="A385">
        <v>202</v>
      </c>
      <c r="B385">
        <v>202</v>
      </c>
      <c r="C385" t="s">
        <v>38</v>
      </c>
      <c r="D385">
        <v>2</v>
      </c>
      <c r="E385" t="s">
        <v>475</v>
      </c>
      <c r="F385">
        <v>2</v>
      </c>
      <c r="G385">
        <v>6</v>
      </c>
      <c r="H385">
        <v>1</v>
      </c>
      <c r="I385">
        <v>75</v>
      </c>
      <c r="J385">
        <v>69</v>
      </c>
      <c r="K385">
        <v>2</v>
      </c>
      <c r="L385" t="s">
        <v>252</v>
      </c>
      <c r="M385" t="s">
        <v>501</v>
      </c>
      <c r="N385">
        <v>9</v>
      </c>
      <c r="O385" t="s">
        <v>446</v>
      </c>
      <c r="P385" t="s">
        <v>202</v>
      </c>
      <c r="Q385" t="s">
        <v>218</v>
      </c>
      <c r="R385" t="s">
        <v>202</v>
      </c>
      <c r="S385" t="s">
        <v>63</v>
      </c>
      <c r="T385" t="s">
        <v>253</v>
      </c>
      <c r="U385" t="s">
        <v>243</v>
      </c>
      <c r="V385">
        <v>2</v>
      </c>
      <c r="W385" t="s">
        <v>227</v>
      </c>
      <c r="X385" t="s">
        <v>63</v>
      </c>
      <c r="Y385">
        <v>0</v>
      </c>
      <c r="Z385">
        <v>48</v>
      </c>
      <c r="AA385">
        <v>0</v>
      </c>
      <c r="AB385">
        <v>2</v>
      </c>
      <c r="AC385">
        <v>-1</v>
      </c>
      <c r="AD385">
        <v>2</v>
      </c>
      <c r="AE385">
        <v>0</v>
      </c>
      <c r="AF385">
        <v>-1</v>
      </c>
      <c r="AG385">
        <v>0</v>
      </c>
      <c r="AH385">
        <v>0.221</v>
      </c>
      <c r="AI385">
        <v>3.0009999999999999</v>
      </c>
      <c r="AJ385">
        <v>238.072</v>
      </c>
      <c r="AK385">
        <v>247.13200000000001</v>
      </c>
    </row>
    <row r="386" spans="1:37" x14ac:dyDescent="0.35">
      <c r="A386">
        <v>202</v>
      </c>
      <c r="B386">
        <v>202</v>
      </c>
      <c r="C386" t="s">
        <v>38</v>
      </c>
      <c r="D386">
        <v>2</v>
      </c>
      <c r="E386" t="s">
        <v>475</v>
      </c>
      <c r="F386">
        <v>2</v>
      </c>
      <c r="G386">
        <v>6</v>
      </c>
      <c r="H386">
        <v>1</v>
      </c>
      <c r="I386">
        <v>76</v>
      </c>
      <c r="J386">
        <v>0</v>
      </c>
      <c r="K386">
        <v>1</v>
      </c>
      <c r="L386" t="s">
        <v>48</v>
      </c>
      <c r="M386" t="s">
        <v>48</v>
      </c>
      <c r="N386">
        <v>11</v>
      </c>
      <c r="O386" t="s">
        <v>416</v>
      </c>
      <c r="P386" t="s">
        <v>48</v>
      </c>
      <c r="Q386" t="s">
        <v>48</v>
      </c>
      <c r="R386" t="s">
        <v>48</v>
      </c>
      <c r="S386" t="s">
        <v>48</v>
      </c>
      <c r="T386" t="s">
        <v>48</v>
      </c>
      <c r="U386" t="s">
        <v>48</v>
      </c>
      <c r="V386">
        <v>0</v>
      </c>
      <c r="W386" t="s">
        <v>48</v>
      </c>
      <c r="X386" t="s">
        <v>48</v>
      </c>
      <c r="Y386">
        <v>0</v>
      </c>
      <c r="Z386">
        <v>48</v>
      </c>
      <c r="AA386">
        <v>0</v>
      </c>
      <c r="AB386">
        <v>-1</v>
      </c>
      <c r="AC386">
        <v>-1</v>
      </c>
      <c r="AD386">
        <v>1</v>
      </c>
      <c r="AE386">
        <v>0</v>
      </c>
      <c r="AF386">
        <v>-1</v>
      </c>
      <c r="AG386">
        <v>0</v>
      </c>
      <c r="AH386">
        <v>0.217</v>
      </c>
      <c r="AI386">
        <v>3.0009999999999999</v>
      </c>
      <c r="AJ386">
        <v>241.07300000000001</v>
      </c>
      <c r="AK386">
        <v>250.13300000000001</v>
      </c>
    </row>
    <row r="387" spans="1:37" x14ac:dyDescent="0.35">
      <c r="A387">
        <v>202</v>
      </c>
      <c r="B387">
        <v>202</v>
      </c>
      <c r="C387" t="s">
        <v>38</v>
      </c>
      <c r="D387">
        <v>2</v>
      </c>
      <c r="E387" t="s">
        <v>475</v>
      </c>
      <c r="F387">
        <v>2</v>
      </c>
      <c r="G387">
        <v>6</v>
      </c>
      <c r="H387">
        <v>1</v>
      </c>
      <c r="I387">
        <v>77</v>
      </c>
      <c r="J387">
        <v>56</v>
      </c>
      <c r="K387">
        <v>2</v>
      </c>
      <c r="L387" t="s">
        <v>160</v>
      </c>
      <c r="M387" t="s">
        <v>500</v>
      </c>
      <c r="N387">
        <v>4</v>
      </c>
      <c r="O387" t="s">
        <v>431</v>
      </c>
      <c r="P387" t="s">
        <v>139</v>
      </c>
      <c r="Q387" t="s">
        <v>140</v>
      </c>
      <c r="R387" t="s">
        <v>147</v>
      </c>
      <c r="S387" t="s">
        <v>63</v>
      </c>
      <c r="T387" t="s">
        <v>161</v>
      </c>
      <c r="U387" t="s">
        <v>161</v>
      </c>
      <c r="V387">
        <v>3</v>
      </c>
      <c r="W387" t="s">
        <v>140</v>
      </c>
      <c r="X387" t="s">
        <v>63</v>
      </c>
      <c r="Y387">
        <v>0</v>
      </c>
      <c r="Z387">
        <v>48</v>
      </c>
      <c r="AA387">
        <v>0</v>
      </c>
      <c r="AB387">
        <v>1</v>
      </c>
      <c r="AC387">
        <v>-1</v>
      </c>
      <c r="AD387">
        <v>2</v>
      </c>
      <c r="AE387">
        <v>0</v>
      </c>
      <c r="AF387">
        <v>-1</v>
      </c>
      <c r="AG387">
        <v>0</v>
      </c>
      <c r="AH387">
        <v>0.218</v>
      </c>
      <c r="AI387">
        <v>3.0009999999999999</v>
      </c>
      <c r="AJ387">
        <v>244.07400000000001</v>
      </c>
      <c r="AK387">
        <v>253.13399999999999</v>
      </c>
    </row>
    <row r="388" spans="1:37" x14ac:dyDescent="0.35">
      <c r="A388">
        <v>202</v>
      </c>
      <c r="B388">
        <v>202</v>
      </c>
      <c r="C388" t="s">
        <v>38</v>
      </c>
      <c r="D388">
        <v>2</v>
      </c>
      <c r="E388" t="s">
        <v>475</v>
      </c>
      <c r="F388">
        <v>2</v>
      </c>
      <c r="G388">
        <v>6</v>
      </c>
      <c r="H388">
        <v>1</v>
      </c>
      <c r="I388">
        <v>78</v>
      </c>
      <c r="J388">
        <v>0</v>
      </c>
      <c r="K388">
        <v>1</v>
      </c>
      <c r="L388" t="s">
        <v>48</v>
      </c>
      <c r="M388" t="s">
        <v>48</v>
      </c>
      <c r="N388">
        <v>11</v>
      </c>
      <c r="O388" t="s">
        <v>416</v>
      </c>
      <c r="P388" t="s">
        <v>48</v>
      </c>
      <c r="Q388" t="s">
        <v>48</v>
      </c>
      <c r="R388" t="s">
        <v>48</v>
      </c>
      <c r="S388" t="s">
        <v>48</v>
      </c>
      <c r="T388" t="s">
        <v>48</v>
      </c>
      <c r="U388" t="s">
        <v>48</v>
      </c>
      <c r="V388">
        <v>0</v>
      </c>
      <c r="W388" t="s">
        <v>48</v>
      </c>
      <c r="X388" t="s">
        <v>48</v>
      </c>
      <c r="Y388">
        <v>0</v>
      </c>
      <c r="Z388">
        <v>48</v>
      </c>
      <c r="AA388">
        <v>0</v>
      </c>
      <c r="AB388">
        <v>-1</v>
      </c>
      <c r="AC388">
        <v>-1</v>
      </c>
      <c r="AD388">
        <v>1</v>
      </c>
      <c r="AE388">
        <v>0</v>
      </c>
      <c r="AF388">
        <v>-1</v>
      </c>
      <c r="AG388">
        <v>0</v>
      </c>
      <c r="AH388">
        <v>0.217</v>
      </c>
      <c r="AI388">
        <v>3.0009999999999999</v>
      </c>
      <c r="AJ388">
        <v>247.07499999999999</v>
      </c>
      <c r="AK388">
        <v>256.13499999999999</v>
      </c>
    </row>
    <row r="389" spans="1:37" x14ac:dyDescent="0.35">
      <c r="A389">
        <v>202</v>
      </c>
      <c r="B389">
        <v>202</v>
      </c>
      <c r="C389" t="s">
        <v>38</v>
      </c>
      <c r="D389">
        <v>2</v>
      </c>
      <c r="E389" t="s">
        <v>475</v>
      </c>
      <c r="F389">
        <v>2</v>
      </c>
      <c r="G389">
        <v>6</v>
      </c>
      <c r="H389">
        <v>1</v>
      </c>
      <c r="I389">
        <v>79</v>
      </c>
      <c r="J389">
        <v>0</v>
      </c>
      <c r="K389">
        <v>1</v>
      </c>
      <c r="L389" t="s">
        <v>48</v>
      </c>
      <c r="M389" t="s">
        <v>440</v>
      </c>
      <c r="N389">
        <v>10</v>
      </c>
      <c r="O389" t="s">
        <v>413</v>
      </c>
      <c r="P389" t="s">
        <v>48</v>
      </c>
      <c r="Q389" t="s">
        <v>48</v>
      </c>
      <c r="R389" t="s">
        <v>48</v>
      </c>
      <c r="S389" t="s">
        <v>48</v>
      </c>
      <c r="T389" t="s">
        <v>48</v>
      </c>
      <c r="U389" t="s">
        <v>412</v>
      </c>
      <c r="V389">
        <v>0</v>
      </c>
      <c r="W389" t="s">
        <v>48</v>
      </c>
      <c r="X389" t="s">
        <v>48</v>
      </c>
      <c r="Y389">
        <v>0</v>
      </c>
      <c r="Z389">
        <v>48</v>
      </c>
      <c r="AA389">
        <v>0</v>
      </c>
      <c r="AB389">
        <v>1</v>
      </c>
      <c r="AC389">
        <v>1</v>
      </c>
      <c r="AD389">
        <v>1</v>
      </c>
      <c r="AE389">
        <v>1</v>
      </c>
      <c r="AF389">
        <v>0.247</v>
      </c>
      <c r="AG389">
        <v>0</v>
      </c>
      <c r="AH389">
        <v>0.217</v>
      </c>
      <c r="AI389">
        <v>3.0009999999999999</v>
      </c>
      <c r="AJ389">
        <v>250.07599999999999</v>
      </c>
      <c r="AK389">
        <v>259.13600000000002</v>
      </c>
    </row>
    <row r="390" spans="1:37" x14ac:dyDescent="0.35">
      <c r="A390">
        <v>202</v>
      </c>
      <c r="B390">
        <v>202</v>
      </c>
      <c r="C390" t="s">
        <v>38</v>
      </c>
      <c r="D390">
        <v>2</v>
      </c>
      <c r="E390" t="s">
        <v>475</v>
      </c>
      <c r="F390">
        <v>2</v>
      </c>
      <c r="G390">
        <v>6</v>
      </c>
      <c r="H390">
        <v>1</v>
      </c>
      <c r="I390">
        <v>80</v>
      </c>
      <c r="J390">
        <v>0</v>
      </c>
      <c r="K390">
        <v>1</v>
      </c>
      <c r="L390" t="s">
        <v>48</v>
      </c>
      <c r="M390" t="s">
        <v>48</v>
      </c>
      <c r="N390">
        <v>11</v>
      </c>
      <c r="O390" t="s">
        <v>416</v>
      </c>
      <c r="P390" t="s">
        <v>48</v>
      </c>
      <c r="Q390" t="s">
        <v>48</v>
      </c>
      <c r="R390" t="s">
        <v>48</v>
      </c>
      <c r="S390" t="s">
        <v>48</v>
      </c>
      <c r="T390" t="s">
        <v>48</v>
      </c>
      <c r="U390" t="s">
        <v>48</v>
      </c>
      <c r="V390">
        <v>0</v>
      </c>
      <c r="W390" t="s">
        <v>48</v>
      </c>
      <c r="X390" t="s">
        <v>48</v>
      </c>
      <c r="Y390">
        <v>0</v>
      </c>
      <c r="Z390">
        <v>48</v>
      </c>
      <c r="AA390">
        <v>0</v>
      </c>
      <c r="AB390">
        <v>-1</v>
      </c>
      <c r="AC390">
        <v>-1</v>
      </c>
      <c r="AD390">
        <v>1</v>
      </c>
      <c r="AE390">
        <v>0</v>
      </c>
      <c r="AF390">
        <v>-1</v>
      </c>
      <c r="AG390">
        <v>0</v>
      </c>
      <c r="AH390">
        <v>0.217</v>
      </c>
      <c r="AI390">
        <v>3.0009999999999999</v>
      </c>
      <c r="AJ390">
        <v>253.07599999999999</v>
      </c>
      <c r="AK390">
        <v>262.137</v>
      </c>
    </row>
    <row r="391" spans="1:37" x14ac:dyDescent="0.35">
      <c r="A391">
        <v>202</v>
      </c>
      <c r="B391">
        <v>202</v>
      </c>
      <c r="C391" t="s">
        <v>38</v>
      </c>
      <c r="D391">
        <v>2</v>
      </c>
      <c r="E391" t="s">
        <v>475</v>
      </c>
      <c r="F391">
        <v>2</v>
      </c>
      <c r="G391">
        <v>6</v>
      </c>
      <c r="H391">
        <v>1</v>
      </c>
      <c r="I391">
        <v>81</v>
      </c>
      <c r="J391">
        <v>0</v>
      </c>
      <c r="K391">
        <v>1</v>
      </c>
      <c r="L391" t="s">
        <v>48</v>
      </c>
      <c r="M391" t="s">
        <v>414</v>
      </c>
      <c r="N391">
        <v>10</v>
      </c>
      <c r="O391" t="s">
        <v>413</v>
      </c>
      <c r="P391" t="s">
        <v>48</v>
      </c>
      <c r="Q391" t="s">
        <v>48</v>
      </c>
      <c r="R391" t="s">
        <v>48</v>
      </c>
      <c r="S391" t="s">
        <v>48</v>
      </c>
      <c r="T391" t="s">
        <v>48</v>
      </c>
      <c r="U391" t="s">
        <v>412</v>
      </c>
      <c r="V391">
        <v>0</v>
      </c>
      <c r="W391" t="s">
        <v>48</v>
      </c>
      <c r="X391" t="s">
        <v>48</v>
      </c>
      <c r="Y391">
        <v>0</v>
      </c>
      <c r="Z391">
        <v>48</v>
      </c>
      <c r="AA391">
        <v>0</v>
      </c>
      <c r="AB391">
        <v>1</v>
      </c>
      <c r="AC391">
        <v>-1</v>
      </c>
      <c r="AD391">
        <v>2</v>
      </c>
      <c r="AE391">
        <v>0</v>
      </c>
      <c r="AF391">
        <v>-1</v>
      </c>
      <c r="AG391">
        <v>0</v>
      </c>
      <c r="AH391">
        <v>0.22500000000000001</v>
      </c>
      <c r="AI391">
        <v>3.0009999999999999</v>
      </c>
      <c r="AJ391">
        <v>256.077</v>
      </c>
      <c r="AK391">
        <v>265.13799999999998</v>
      </c>
    </row>
    <row r="392" spans="1:37" x14ac:dyDescent="0.35">
      <c r="A392">
        <v>202</v>
      </c>
      <c r="B392">
        <v>202</v>
      </c>
      <c r="C392" t="s">
        <v>38</v>
      </c>
      <c r="D392">
        <v>2</v>
      </c>
      <c r="E392" t="s">
        <v>475</v>
      </c>
      <c r="F392">
        <v>2</v>
      </c>
      <c r="G392">
        <v>6</v>
      </c>
      <c r="H392">
        <v>1</v>
      </c>
      <c r="I392">
        <v>82</v>
      </c>
      <c r="J392">
        <v>1</v>
      </c>
      <c r="K392">
        <v>1</v>
      </c>
      <c r="L392" t="s">
        <v>109</v>
      </c>
      <c r="M392" t="s">
        <v>499</v>
      </c>
      <c r="N392">
        <v>3</v>
      </c>
      <c r="O392" t="s">
        <v>450</v>
      </c>
      <c r="P392" t="s">
        <v>98</v>
      </c>
      <c r="Q392" t="s">
        <v>99</v>
      </c>
      <c r="R392" t="s">
        <v>45</v>
      </c>
      <c r="S392" t="s">
        <v>46</v>
      </c>
      <c r="T392" t="s">
        <v>110</v>
      </c>
      <c r="U392" t="s">
        <v>100</v>
      </c>
      <c r="V392">
        <v>1</v>
      </c>
      <c r="W392" t="s">
        <v>99</v>
      </c>
      <c r="X392" t="s">
        <v>81</v>
      </c>
      <c r="Y392">
        <v>0</v>
      </c>
      <c r="Z392">
        <v>48</v>
      </c>
      <c r="AA392">
        <v>0</v>
      </c>
      <c r="AB392">
        <v>2</v>
      </c>
      <c r="AC392">
        <v>1</v>
      </c>
      <c r="AD392">
        <v>2</v>
      </c>
      <c r="AE392">
        <v>1</v>
      </c>
      <c r="AF392">
        <v>0.91800000000000004</v>
      </c>
      <c r="AG392">
        <v>0</v>
      </c>
      <c r="AH392">
        <v>0.22500000000000001</v>
      </c>
      <c r="AI392">
        <v>3.0009999999999999</v>
      </c>
      <c r="AJ392">
        <v>259.07799999999997</v>
      </c>
      <c r="AK392">
        <v>268.13799999999998</v>
      </c>
    </row>
    <row r="393" spans="1:37" x14ac:dyDescent="0.35">
      <c r="A393">
        <v>202</v>
      </c>
      <c r="B393">
        <v>202</v>
      </c>
      <c r="C393" t="s">
        <v>38</v>
      </c>
      <c r="D393">
        <v>2</v>
      </c>
      <c r="E393" t="s">
        <v>475</v>
      </c>
      <c r="F393">
        <v>2</v>
      </c>
      <c r="G393">
        <v>6</v>
      </c>
      <c r="H393">
        <v>1</v>
      </c>
      <c r="I393">
        <v>83</v>
      </c>
      <c r="J393">
        <v>19</v>
      </c>
      <c r="K393">
        <v>1</v>
      </c>
      <c r="L393" t="s">
        <v>134</v>
      </c>
      <c r="M393" t="s">
        <v>498</v>
      </c>
      <c r="N393">
        <v>6</v>
      </c>
      <c r="O393" t="s">
        <v>417</v>
      </c>
      <c r="P393" t="s">
        <v>135</v>
      </c>
      <c r="Q393" t="s">
        <v>136</v>
      </c>
      <c r="R393" t="s">
        <v>127</v>
      </c>
      <c r="S393" t="s">
        <v>46</v>
      </c>
      <c r="T393" t="s">
        <v>137</v>
      </c>
      <c r="U393" t="s">
        <v>128</v>
      </c>
      <c r="V393">
        <v>2</v>
      </c>
      <c r="W393" t="s">
        <v>126</v>
      </c>
      <c r="X393" t="s">
        <v>46</v>
      </c>
      <c r="Y393">
        <v>0</v>
      </c>
      <c r="Z393">
        <v>48</v>
      </c>
      <c r="AA393">
        <v>0</v>
      </c>
      <c r="AB393">
        <v>2</v>
      </c>
      <c r="AC393">
        <v>1</v>
      </c>
      <c r="AD393">
        <v>2</v>
      </c>
      <c r="AE393">
        <v>1</v>
      </c>
      <c r="AF393">
        <v>1.2090000000000001</v>
      </c>
      <c r="AG393">
        <v>0</v>
      </c>
      <c r="AH393">
        <v>0.224</v>
      </c>
      <c r="AI393">
        <v>3.0009999999999999</v>
      </c>
      <c r="AJ393">
        <v>262.07900000000001</v>
      </c>
      <c r="AK393">
        <v>271.13900000000001</v>
      </c>
    </row>
    <row r="394" spans="1:37" x14ac:dyDescent="0.35">
      <c r="A394">
        <v>202</v>
      </c>
      <c r="B394">
        <v>202</v>
      </c>
      <c r="C394" t="s">
        <v>38</v>
      </c>
      <c r="D394">
        <v>2</v>
      </c>
      <c r="E394" t="s">
        <v>475</v>
      </c>
      <c r="F394">
        <v>2</v>
      </c>
      <c r="G394">
        <v>6</v>
      </c>
      <c r="H394">
        <v>1</v>
      </c>
      <c r="I394">
        <v>84</v>
      </c>
      <c r="J394">
        <v>50</v>
      </c>
      <c r="K394">
        <v>2</v>
      </c>
      <c r="L394" t="s">
        <v>192</v>
      </c>
      <c r="M394" t="s">
        <v>497</v>
      </c>
      <c r="N394">
        <v>4</v>
      </c>
      <c r="O394" t="s">
        <v>431</v>
      </c>
      <c r="P394" t="s">
        <v>130</v>
      </c>
      <c r="Q394" t="s">
        <v>131</v>
      </c>
      <c r="R394" t="s">
        <v>147</v>
      </c>
      <c r="S394" t="s">
        <v>63</v>
      </c>
      <c r="T394" t="s">
        <v>193</v>
      </c>
      <c r="U394" t="s">
        <v>193</v>
      </c>
      <c r="V394">
        <v>3</v>
      </c>
      <c r="W394" t="s">
        <v>131</v>
      </c>
      <c r="X394" t="s">
        <v>63</v>
      </c>
      <c r="Y394">
        <v>0</v>
      </c>
      <c r="Z394">
        <v>48</v>
      </c>
      <c r="AA394">
        <v>0</v>
      </c>
      <c r="AB394">
        <v>1</v>
      </c>
      <c r="AC394">
        <v>1</v>
      </c>
      <c r="AD394">
        <v>1</v>
      </c>
      <c r="AE394">
        <v>1</v>
      </c>
      <c r="AF394">
        <v>1.2749999999999999</v>
      </c>
      <c r="AG394">
        <v>0</v>
      </c>
      <c r="AH394">
        <v>0.222</v>
      </c>
      <c r="AI394">
        <v>3.0009999999999999</v>
      </c>
      <c r="AJ394">
        <v>265.08</v>
      </c>
      <c r="AK394">
        <v>274.14</v>
      </c>
    </row>
    <row r="395" spans="1:37" x14ac:dyDescent="0.35">
      <c r="A395">
        <v>202</v>
      </c>
      <c r="B395">
        <v>202</v>
      </c>
      <c r="C395" t="s">
        <v>38</v>
      </c>
      <c r="D395">
        <v>2</v>
      </c>
      <c r="E395" t="s">
        <v>475</v>
      </c>
      <c r="F395">
        <v>2</v>
      </c>
      <c r="G395">
        <v>6</v>
      </c>
      <c r="H395">
        <v>1</v>
      </c>
      <c r="I395">
        <v>85</v>
      </c>
      <c r="J395">
        <v>48</v>
      </c>
      <c r="K395">
        <v>2</v>
      </c>
      <c r="L395" t="s">
        <v>49</v>
      </c>
      <c r="M395" t="s">
        <v>496</v>
      </c>
      <c r="N395">
        <v>3</v>
      </c>
      <c r="O395" t="s">
        <v>450</v>
      </c>
      <c r="P395" t="s">
        <v>50</v>
      </c>
      <c r="Q395" t="s">
        <v>51</v>
      </c>
      <c r="R395" t="s">
        <v>52</v>
      </c>
      <c r="S395" t="s">
        <v>53</v>
      </c>
      <c r="T395" t="s">
        <v>54</v>
      </c>
      <c r="U395" t="s">
        <v>90</v>
      </c>
      <c r="V395">
        <v>2</v>
      </c>
      <c r="W395" t="s">
        <v>61</v>
      </c>
      <c r="X395" t="s">
        <v>53</v>
      </c>
      <c r="Y395">
        <v>0</v>
      </c>
      <c r="Z395">
        <v>48</v>
      </c>
      <c r="AA395">
        <v>0</v>
      </c>
      <c r="AB395">
        <v>2</v>
      </c>
      <c r="AC395">
        <v>-1</v>
      </c>
      <c r="AD395">
        <v>2</v>
      </c>
      <c r="AE395">
        <v>0</v>
      </c>
      <c r="AF395">
        <v>-1</v>
      </c>
      <c r="AG395">
        <v>0</v>
      </c>
      <c r="AH395">
        <v>0.221</v>
      </c>
      <c r="AI395">
        <v>3.0009999999999999</v>
      </c>
      <c r="AJ395">
        <v>268.08100000000002</v>
      </c>
      <c r="AK395">
        <v>277.14100000000002</v>
      </c>
    </row>
    <row r="396" spans="1:37" x14ac:dyDescent="0.35">
      <c r="A396">
        <v>202</v>
      </c>
      <c r="B396">
        <v>202</v>
      </c>
      <c r="C396" t="s">
        <v>38</v>
      </c>
      <c r="D396">
        <v>2</v>
      </c>
      <c r="E396" t="s">
        <v>475</v>
      </c>
      <c r="F396">
        <v>2</v>
      </c>
      <c r="G396">
        <v>6</v>
      </c>
      <c r="H396">
        <v>1</v>
      </c>
      <c r="I396">
        <v>86</v>
      </c>
      <c r="J396">
        <v>72</v>
      </c>
      <c r="K396">
        <v>2</v>
      </c>
      <c r="L396" t="s">
        <v>250</v>
      </c>
      <c r="M396" t="s">
        <v>495</v>
      </c>
      <c r="N396">
        <v>9</v>
      </c>
      <c r="O396" t="s">
        <v>446</v>
      </c>
      <c r="P396" t="s">
        <v>202</v>
      </c>
      <c r="Q396" t="s">
        <v>235</v>
      </c>
      <c r="R396" t="s">
        <v>202</v>
      </c>
      <c r="S396" t="s">
        <v>53</v>
      </c>
      <c r="T396" t="s">
        <v>251</v>
      </c>
      <c r="U396" t="s">
        <v>236</v>
      </c>
      <c r="V396">
        <v>1</v>
      </c>
      <c r="W396" t="s">
        <v>235</v>
      </c>
      <c r="X396" t="s">
        <v>46</v>
      </c>
      <c r="Y396">
        <v>0</v>
      </c>
      <c r="Z396">
        <v>48</v>
      </c>
      <c r="AA396">
        <v>0</v>
      </c>
      <c r="AB396">
        <v>2</v>
      </c>
      <c r="AC396">
        <v>-1</v>
      </c>
      <c r="AD396">
        <v>2</v>
      </c>
      <c r="AE396">
        <v>0</v>
      </c>
      <c r="AF396">
        <v>-1</v>
      </c>
      <c r="AG396">
        <v>0</v>
      </c>
      <c r="AH396">
        <v>0.222</v>
      </c>
      <c r="AI396">
        <v>3.0009999999999999</v>
      </c>
      <c r="AJ396">
        <v>271.08199999999999</v>
      </c>
      <c r="AK396">
        <v>280.142</v>
      </c>
    </row>
    <row r="397" spans="1:37" x14ac:dyDescent="0.35">
      <c r="A397">
        <v>202</v>
      </c>
      <c r="B397">
        <v>202</v>
      </c>
      <c r="C397" t="s">
        <v>38</v>
      </c>
      <c r="D397">
        <v>2</v>
      </c>
      <c r="E397" t="s">
        <v>475</v>
      </c>
      <c r="F397">
        <v>2</v>
      </c>
      <c r="G397">
        <v>6</v>
      </c>
      <c r="H397">
        <v>1</v>
      </c>
      <c r="I397">
        <v>87</v>
      </c>
      <c r="J397">
        <v>0</v>
      </c>
      <c r="K397">
        <v>1</v>
      </c>
      <c r="L397" t="s">
        <v>48</v>
      </c>
      <c r="M397" t="s">
        <v>48</v>
      </c>
      <c r="N397">
        <v>11</v>
      </c>
      <c r="O397" t="s">
        <v>416</v>
      </c>
      <c r="P397" t="s">
        <v>48</v>
      </c>
      <c r="Q397" t="s">
        <v>48</v>
      </c>
      <c r="R397" t="s">
        <v>48</v>
      </c>
      <c r="S397" t="s">
        <v>48</v>
      </c>
      <c r="T397" t="s">
        <v>48</v>
      </c>
      <c r="U397" t="s">
        <v>48</v>
      </c>
      <c r="V397">
        <v>0</v>
      </c>
      <c r="W397" t="s">
        <v>48</v>
      </c>
      <c r="X397" t="s">
        <v>48</v>
      </c>
      <c r="Y397">
        <v>0</v>
      </c>
      <c r="Z397">
        <v>48</v>
      </c>
      <c r="AA397">
        <v>0</v>
      </c>
      <c r="AB397">
        <v>-1</v>
      </c>
      <c r="AC397">
        <v>-1</v>
      </c>
      <c r="AD397">
        <v>1</v>
      </c>
      <c r="AE397">
        <v>0</v>
      </c>
      <c r="AF397">
        <v>-1</v>
      </c>
      <c r="AG397">
        <v>0</v>
      </c>
      <c r="AH397">
        <v>0.217</v>
      </c>
      <c r="AI397">
        <v>3.0009999999999999</v>
      </c>
      <c r="AJ397">
        <v>274.08300000000003</v>
      </c>
      <c r="AK397">
        <v>283.14299999999997</v>
      </c>
    </row>
    <row r="398" spans="1:37" x14ac:dyDescent="0.35">
      <c r="A398">
        <v>202</v>
      </c>
      <c r="B398">
        <v>202</v>
      </c>
      <c r="C398" t="s">
        <v>38</v>
      </c>
      <c r="D398">
        <v>2</v>
      </c>
      <c r="E398" t="s">
        <v>475</v>
      </c>
      <c r="F398">
        <v>2</v>
      </c>
      <c r="G398">
        <v>6</v>
      </c>
      <c r="H398">
        <v>1</v>
      </c>
      <c r="I398">
        <v>88</v>
      </c>
      <c r="J398">
        <v>0</v>
      </c>
      <c r="K398">
        <v>1</v>
      </c>
      <c r="L398" t="s">
        <v>48</v>
      </c>
      <c r="M398" t="s">
        <v>435</v>
      </c>
      <c r="N398">
        <v>10</v>
      </c>
      <c r="O398" t="s">
        <v>413</v>
      </c>
      <c r="P398" t="s">
        <v>48</v>
      </c>
      <c r="Q398" t="s">
        <v>48</v>
      </c>
      <c r="R398" t="s">
        <v>48</v>
      </c>
      <c r="S398" t="s">
        <v>48</v>
      </c>
      <c r="T398" t="s">
        <v>48</v>
      </c>
      <c r="U398" t="s">
        <v>412</v>
      </c>
      <c r="V398">
        <v>0</v>
      </c>
      <c r="W398" t="s">
        <v>48</v>
      </c>
      <c r="X398" t="s">
        <v>48</v>
      </c>
      <c r="Y398">
        <v>0</v>
      </c>
      <c r="Z398">
        <v>48</v>
      </c>
      <c r="AA398">
        <v>0</v>
      </c>
      <c r="AB398">
        <v>1</v>
      </c>
      <c r="AC398">
        <v>-1</v>
      </c>
      <c r="AD398">
        <v>2</v>
      </c>
      <c r="AE398">
        <v>0</v>
      </c>
      <c r="AF398">
        <v>-1</v>
      </c>
      <c r="AG398">
        <v>0</v>
      </c>
      <c r="AH398">
        <v>0.219</v>
      </c>
      <c r="AI398">
        <v>3.0009999999999999</v>
      </c>
      <c r="AJ398">
        <v>277.084</v>
      </c>
      <c r="AK398">
        <v>286.14400000000001</v>
      </c>
    </row>
    <row r="399" spans="1:37" x14ac:dyDescent="0.35">
      <c r="A399">
        <v>202</v>
      </c>
      <c r="B399">
        <v>202</v>
      </c>
      <c r="C399" t="s">
        <v>38</v>
      </c>
      <c r="D399">
        <v>2</v>
      </c>
      <c r="E399" t="s">
        <v>475</v>
      </c>
      <c r="F399">
        <v>2</v>
      </c>
      <c r="G399">
        <v>6</v>
      </c>
      <c r="H399">
        <v>1</v>
      </c>
      <c r="I399">
        <v>89</v>
      </c>
      <c r="J399">
        <v>21</v>
      </c>
      <c r="K399">
        <v>1</v>
      </c>
      <c r="L399" t="s">
        <v>123</v>
      </c>
      <c r="M399" t="s">
        <v>494</v>
      </c>
      <c r="N399">
        <v>4</v>
      </c>
      <c r="O399" t="s">
        <v>431</v>
      </c>
      <c r="P399" t="s">
        <v>125</v>
      </c>
      <c r="Q399" t="s">
        <v>126</v>
      </c>
      <c r="R399" t="s">
        <v>127</v>
      </c>
      <c r="S399" t="s">
        <v>46</v>
      </c>
      <c r="T399" t="s">
        <v>128</v>
      </c>
      <c r="U399" t="s">
        <v>128</v>
      </c>
      <c r="V399">
        <v>3</v>
      </c>
      <c r="W399" t="s">
        <v>126</v>
      </c>
      <c r="X399" t="s">
        <v>46</v>
      </c>
      <c r="Y399">
        <v>0</v>
      </c>
      <c r="Z399">
        <v>48</v>
      </c>
      <c r="AA399">
        <v>0</v>
      </c>
      <c r="AB399">
        <v>1</v>
      </c>
      <c r="AC399">
        <v>1</v>
      </c>
      <c r="AD399">
        <v>1</v>
      </c>
      <c r="AE399">
        <v>1</v>
      </c>
      <c r="AF399">
        <v>0.96799999999999997</v>
      </c>
      <c r="AG399">
        <v>0</v>
      </c>
      <c r="AH399">
        <v>0.218</v>
      </c>
      <c r="AI399">
        <v>3.0009999999999999</v>
      </c>
      <c r="AJ399">
        <v>280.08499999999998</v>
      </c>
      <c r="AK399">
        <v>289.14499999999998</v>
      </c>
    </row>
    <row r="400" spans="1:37" x14ac:dyDescent="0.35">
      <c r="A400">
        <v>202</v>
      </c>
      <c r="B400">
        <v>202</v>
      </c>
      <c r="C400" t="s">
        <v>38</v>
      </c>
      <c r="D400">
        <v>2</v>
      </c>
      <c r="E400" t="s">
        <v>475</v>
      </c>
      <c r="F400">
        <v>2</v>
      </c>
      <c r="G400">
        <v>6</v>
      </c>
      <c r="H400">
        <v>1</v>
      </c>
      <c r="I400">
        <v>90</v>
      </c>
      <c r="J400">
        <v>32</v>
      </c>
      <c r="K400">
        <v>1</v>
      </c>
      <c r="L400" t="s">
        <v>211</v>
      </c>
      <c r="M400" t="s">
        <v>493</v>
      </c>
      <c r="N400">
        <v>9</v>
      </c>
      <c r="O400" t="s">
        <v>446</v>
      </c>
      <c r="P400" t="s">
        <v>202</v>
      </c>
      <c r="Q400" t="s">
        <v>212</v>
      </c>
      <c r="R400" t="s">
        <v>202</v>
      </c>
      <c r="S400" t="s">
        <v>53</v>
      </c>
      <c r="T400" t="s">
        <v>213</v>
      </c>
      <c r="U400" t="s">
        <v>249</v>
      </c>
      <c r="V400">
        <v>1</v>
      </c>
      <c r="W400" t="s">
        <v>212</v>
      </c>
      <c r="X400" t="s">
        <v>46</v>
      </c>
      <c r="Y400">
        <v>0</v>
      </c>
      <c r="Z400">
        <v>48</v>
      </c>
      <c r="AA400">
        <v>0</v>
      </c>
      <c r="AB400">
        <v>2</v>
      </c>
      <c r="AC400">
        <v>2</v>
      </c>
      <c r="AD400">
        <v>1</v>
      </c>
      <c r="AE400">
        <v>1</v>
      </c>
      <c r="AF400">
        <v>0.73699999999999999</v>
      </c>
      <c r="AG400">
        <v>0</v>
      </c>
      <c r="AH400">
        <v>0.217</v>
      </c>
      <c r="AI400">
        <v>3.0009999999999999</v>
      </c>
      <c r="AJ400">
        <v>283.08600000000001</v>
      </c>
      <c r="AK400">
        <v>292.14600000000002</v>
      </c>
    </row>
    <row r="401" spans="1:37" x14ac:dyDescent="0.35">
      <c r="A401">
        <v>202</v>
      </c>
      <c r="B401">
        <v>202</v>
      </c>
      <c r="C401" t="s">
        <v>38</v>
      </c>
      <c r="D401">
        <v>2</v>
      </c>
      <c r="E401" t="s">
        <v>475</v>
      </c>
      <c r="F401">
        <v>2</v>
      </c>
      <c r="G401">
        <v>6</v>
      </c>
      <c r="H401">
        <v>1</v>
      </c>
      <c r="I401">
        <v>91</v>
      </c>
      <c r="J401">
        <v>28</v>
      </c>
      <c r="K401">
        <v>1</v>
      </c>
      <c r="L401" t="s">
        <v>246</v>
      </c>
      <c r="M401" t="s">
        <v>492</v>
      </c>
      <c r="N401">
        <v>8</v>
      </c>
      <c r="O401" t="s">
        <v>426</v>
      </c>
      <c r="P401" t="s">
        <v>202</v>
      </c>
      <c r="Q401" t="s">
        <v>206</v>
      </c>
      <c r="R401" t="s">
        <v>202</v>
      </c>
      <c r="S401" t="s">
        <v>63</v>
      </c>
      <c r="T401" t="s">
        <v>247</v>
      </c>
      <c r="U401" t="s">
        <v>247</v>
      </c>
      <c r="V401">
        <v>3</v>
      </c>
      <c r="W401" t="s">
        <v>206</v>
      </c>
      <c r="X401" t="s">
        <v>63</v>
      </c>
      <c r="Y401">
        <v>0</v>
      </c>
      <c r="Z401">
        <v>48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0.97</v>
      </c>
      <c r="AG401">
        <v>0</v>
      </c>
      <c r="AH401">
        <v>0.217</v>
      </c>
      <c r="AI401">
        <v>4.0010000000000003</v>
      </c>
      <c r="AJ401">
        <v>287.08699999999999</v>
      </c>
      <c r="AK401">
        <v>296.14699999999999</v>
      </c>
    </row>
    <row r="402" spans="1:37" x14ac:dyDescent="0.35">
      <c r="A402">
        <v>202</v>
      </c>
      <c r="B402">
        <v>202</v>
      </c>
      <c r="C402" t="s">
        <v>38</v>
      </c>
      <c r="D402">
        <v>2</v>
      </c>
      <c r="E402" t="s">
        <v>475</v>
      </c>
      <c r="F402">
        <v>2</v>
      </c>
      <c r="G402">
        <v>6</v>
      </c>
      <c r="H402">
        <v>1</v>
      </c>
      <c r="I402">
        <v>92</v>
      </c>
      <c r="J402">
        <v>35</v>
      </c>
      <c r="K402">
        <v>1</v>
      </c>
      <c r="L402" t="s">
        <v>260</v>
      </c>
      <c r="M402" t="s">
        <v>491</v>
      </c>
      <c r="N402">
        <v>9</v>
      </c>
      <c r="O402" t="s">
        <v>446</v>
      </c>
      <c r="P402" t="s">
        <v>202</v>
      </c>
      <c r="Q402" t="s">
        <v>232</v>
      </c>
      <c r="R402" t="s">
        <v>202</v>
      </c>
      <c r="S402" t="s">
        <v>81</v>
      </c>
      <c r="T402" t="s">
        <v>261</v>
      </c>
      <c r="U402" t="s">
        <v>233</v>
      </c>
      <c r="V402">
        <v>1</v>
      </c>
      <c r="W402" t="s">
        <v>232</v>
      </c>
      <c r="X402" t="s">
        <v>53</v>
      </c>
      <c r="Y402">
        <v>0</v>
      </c>
      <c r="Z402">
        <v>48</v>
      </c>
      <c r="AA402">
        <v>0</v>
      </c>
      <c r="AB402">
        <v>2</v>
      </c>
      <c r="AC402">
        <v>1</v>
      </c>
      <c r="AD402">
        <v>2</v>
      </c>
      <c r="AE402">
        <v>1</v>
      </c>
      <c r="AF402">
        <v>1.028</v>
      </c>
      <c r="AG402">
        <v>0</v>
      </c>
      <c r="AH402">
        <v>0.22600000000000001</v>
      </c>
      <c r="AI402">
        <v>3.0009999999999999</v>
      </c>
      <c r="AJ402">
        <v>290.08800000000002</v>
      </c>
      <c r="AK402">
        <v>299.14800000000002</v>
      </c>
    </row>
    <row r="403" spans="1:37" x14ac:dyDescent="0.35">
      <c r="A403">
        <v>202</v>
      </c>
      <c r="B403">
        <v>202</v>
      </c>
      <c r="C403" t="s">
        <v>38</v>
      </c>
      <c r="D403">
        <v>2</v>
      </c>
      <c r="E403" t="s">
        <v>475</v>
      </c>
      <c r="F403">
        <v>2</v>
      </c>
      <c r="G403">
        <v>6</v>
      </c>
      <c r="H403">
        <v>1</v>
      </c>
      <c r="I403">
        <v>93</v>
      </c>
      <c r="J403">
        <v>0</v>
      </c>
      <c r="K403">
        <v>1</v>
      </c>
      <c r="L403" t="s">
        <v>48</v>
      </c>
      <c r="M403" t="s">
        <v>444</v>
      </c>
      <c r="N403">
        <v>10</v>
      </c>
      <c r="O403" t="s">
        <v>413</v>
      </c>
      <c r="P403" t="s">
        <v>48</v>
      </c>
      <c r="Q403" t="s">
        <v>48</v>
      </c>
      <c r="R403" t="s">
        <v>48</v>
      </c>
      <c r="S403" t="s">
        <v>48</v>
      </c>
      <c r="T403" t="s">
        <v>48</v>
      </c>
      <c r="U403" t="s">
        <v>412</v>
      </c>
      <c r="V403">
        <v>0</v>
      </c>
      <c r="W403" t="s">
        <v>48</v>
      </c>
      <c r="X403" t="s">
        <v>48</v>
      </c>
      <c r="Y403">
        <v>0</v>
      </c>
      <c r="Z403">
        <v>48</v>
      </c>
      <c r="AA403">
        <v>0</v>
      </c>
      <c r="AB403">
        <v>1</v>
      </c>
      <c r="AC403">
        <v>-1</v>
      </c>
      <c r="AD403">
        <v>2</v>
      </c>
      <c r="AE403">
        <v>0</v>
      </c>
      <c r="AF403">
        <v>-1</v>
      </c>
      <c r="AG403">
        <v>0</v>
      </c>
      <c r="AH403">
        <v>0.22600000000000001</v>
      </c>
      <c r="AI403">
        <v>3.0009999999999999</v>
      </c>
      <c r="AJ403">
        <v>293.089</v>
      </c>
      <c r="AK403">
        <v>302.149</v>
      </c>
    </row>
    <row r="404" spans="1:37" x14ac:dyDescent="0.35">
      <c r="A404">
        <v>202</v>
      </c>
      <c r="B404">
        <v>202</v>
      </c>
      <c r="C404" t="s">
        <v>38</v>
      </c>
      <c r="D404">
        <v>2</v>
      </c>
      <c r="E404" t="s">
        <v>475</v>
      </c>
      <c r="F404">
        <v>2</v>
      </c>
      <c r="G404">
        <v>6</v>
      </c>
      <c r="H404">
        <v>1</v>
      </c>
      <c r="I404">
        <v>94</v>
      </c>
      <c r="J404">
        <v>0</v>
      </c>
      <c r="K404">
        <v>1</v>
      </c>
      <c r="L404" t="s">
        <v>48</v>
      </c>
      <c r="M404" t="s">
        <v>455</v>
      </c>
      <c r="N404">
        <v>10</v>
      </c>
      <c r="O404" t="s">
        <v>413</v>
      </c>
      <c r="P404" t="s">
        <v>48</v>
      </c>
      <c r="Q404" t="s">
        <v>48</v>
      </c>
      <c r="R404" t="s">
        <v>48</v>
      </c>
      <c r="S404" t="s">
        <v>48</v>
      </c>
      <c r="T404" t="s">
        <v>48</v>
      </c>
      <c r="U404" t="s">
        <v>412</v>
      </c>
      <c r="V404">
        <v>0</v>
      </c>
      <c r="W404" t="s">
        <v>48</v>
      </c>
      <c r="X404" t="s">
        <v>48</v>
      </c>
      <c r="Y404">
        <v>0</v>
      </c>
      <c r="Z404">
        <v>48</v>
      </c>
      <c r="AA404">
        <v>0</v>
      </c>
      <c r="AB404">
        <v>1</v>
      </c>
      <c r="AC404">
        <v>1</v>
      </c>
      <c r="AD404">
        <v>1</v>
      </c>
      <c r="AE404">
        <v>1</v>
      </c>
      <c r="AF404">
        <v>0.46200000000000002</v>
      </c>
      <c r="AG404">
        <v>0</v>
      </c>
      <c r="AH404">
        <v>0.224</v>
      </c>
      <c r="AI404">
        <v>3.0009999999999999</v>
      </c>
      <c r="AJ404">
        <v>296.08999999999997</v>
      </c>
      <c r="AK404">
        <v>305.14999999999998</v>
      </c>
    </row>
    <row r="405" spans="1:37" x14ac:dyDescent="0.35">
      <c r="A405">
        <v>202</v>
      </c>
      <c r="B405">
        <v>202</v>
      </c>
      <c r="C405" t="s">
        <v>38</v>
      </c>
      <c r="D405">
        <v>2</v>
      </c>
      <c r="E405" t="s">
        <v>475</v>
      </c>
      <c r="F405">
        <v>2</v>
      </c>
      <c r="G405">
        <v>6</v>
      </c>
      <c r="H405">
        <v>1</v>
      </c>
      <c r="I405">
        <v>95</v>
      </c>
      <c r="J405">
        <v>22</v>
      </c>
      <c r="K405">
        <v>1</v>
      </c>
      <c r="L405" t="s">
        <v>146</v>
      </c>
      <c r="M405" t="s">
        <v>490</v>
      </c>
      <c r="N405">
        <v>5</v>
      </c>
      <c r="O405" t="s">
        <v>438</v>
      </c>
      <c r="P405" t="s">
        <v>125</v>
      </c>
      <c r="Q405" t="s">
        <v>126</v>
      </c>
      <c r="R405" t="s">
        <v>147</v>
      </c>
      <c r="S405" t="s">
        <v>63</v>
      </c>
      <c r="T405" t="s">
        <v>148</v>
      </c>
      <c r="U405" t="s">
        <v>148</v>
      </c>
      <c r="V405">
        <v>3</v>
      </c>
      <c r="W405" t="s">
        <v>126</v>
      </c>
      <c r="X405" t="s">
        <v>63</v>
      </c>
      <c r="Y405">
        <v>0</v>
      </c>
      <c r="Z405">
        <v>48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1.228</v>
      </c>
      <c r="AG405">
        <v>0</v>
      </c>
      <c r="AH405">
        <v>0.222</v>
      </c>
      <c r="AI405">
        <v>4.0010000000000003</v>
      </c>
      <c r="AJ405">
        <v>300.09100000000001</v>
      </c>
      <c r="AK405">
        <v>309.15100000000001</v>
      </c>
    </row>
    <row r="406" spans="1:37" x14ac:dyDescent="0.35">
      <c r="A406">
        <v>202</v>
      </c>
      <c r="B406">
        <v>202</v>
      </c>
      <c r="C406" t="s">
        <v>38</v>
      </c>
      <c r="D406">
        <v>2</v>
      </c>
      <c r="E406" t="s">
        <v>475</v>
      </c>
      <c r="F406">
        <v>2</v>
      </c>
      <c r="G406">
        <v>6</v>
      </c>
      <c r="H406">
        <v>1</v>
      </c>
      <c r="I406">
        <v>96</v>
      </c>
      <c r="J406">
        <v>18</v>
      </c>
      <c r="K406">
        <v>1</v>
      </c>
      <c r="L406" t="s">
        <v>174</v>
      </c>
      <c r="M406" t="s">
        <v>489</v>
      </c>
      <c r="N406">
        <v>6</v>
      </c>
      <c r="O406" t="s">
        <v>417</v>
      </c>
      <c r="P406" t="s">
        <v>153</v>
      </c>
      <c r="Q406" t="s">
        <v>154</v>
      </c>
      <c r="R406" t="s">
        <v>150</v>
      </c>
      <c r="S406" t="s">
        <v>53</v>
      </c>
      <c r="T406" t="s">
        <v>175</v>
      </c>
      <c r="U406" t="s">
        <v>199</v>
      </c>
      <c r="V406">
        <v>2</v>
      </c>
      <c r="W406" t="s">
        <v>178</v>
      </c>
      <c r="X406" t="s">
        <v>53</v>
      </c>
      <c r="Y406">
        <v>0</v>
      </c>
      <c r="Z406">
        <v>48</v>
      </c>
      <c r="AA406">
        <v>0</v>
      </c>
      <c r="AB406">
        <v>2</v>
      </c>
      <c r="AC406">
        <v>2</v>
      </c>
      <c r="AD406">
        <v>1</v>
      </c>
      <c r="AE406">
        <v>1</v>
      </c>
      <c r="AF406">
        <v>0.67700000000000005</v>
      </c>
      <c r="AG406">
        <v>0</v>
      </c>
      <c r="AH406">
        <v>0.221</v>
      </c>
      <c r="AI406">
        <v>3.0009999999999999</v>
      </c>
      <c r="AJ406">
        <v>303.09199999999998</v>
      </c>
      <c r="AK406">
        <v>312.15199999999999</v>
      </c>
    </row>
    <row r="407" spans="1:37" x14ac:dyDescent="0.35">
      <c r="A407">
        <v>202</v>
      </c>
      <c r="B407">
        <v>202</v>
      </c>
      <c r="C407" t="s">
        <v>38</v>
      </c>
      <c r="D407">
        <v>2</v>
      </c>
      <c r="E407" t="s">
        <v>475</v>
      </c>
      <c r="F407">
        <v>2</v>
      </c>
      <c r="G407">
        <v>6</v>
      </c>
      <c r="H407">
        <v>1</v>
      </c>
      <c r="I407">
        <v>97</v>
      </c>
      <c r="J407">
        <v>7</v>
      </c>
      <c r="K407">
        <v>1</v>
      </c>
      <c r="L407" t="s">
        <v>41</v>
      </c>
      <c r="M407" t="s">
        <v>488</v>
      </c>
      <c r="N407">
        <v>1</v>
      </c>
      <c r="O407" t="s">
        <v>420</v>
      </c>
      <c r="P407" t="s">
        <v>43</v>
      </c>
      <c r="Q407" t="s">
        <v>44</v>
      </c>
      <c r="R407" t="s">
        <v>45</v>
      </c>
      <c r="S407" t="s">
        <v>46</v>
      </c>
      <c r="T407" t="s">
        <v>47</v>
      </c>
      <c r="U407" t="s">
        <v>47</v>
      </c>
      <c r="V407">
        <v>3</v>
      </c>
      <c r="W407" t="s">
        <v>44</v>
      </c>
      <c r="X407" t="s">
        <v>46</v>
      </c>
      <c r="Y407">
        <v>0</v>
      </c>
      <c r="Z407">
        <v>48</v>
      </c>
      <c r="AA407">
        <v>0</v>
      </c>
      <c r="AB407">
        <v>1</v>
      </c>
      <c r="AC407">
        <v>1</v>
      </c>
      <c r="AD407">
        <v>1</v>
      </c>
      <c r="AE407">
        <v>1</v>
      </c>
      <c r="AF407">
        <v>0.59899999999999998</v>
      </c>
      <c r="AG407">
        <v>0</v>
      </c>
      <c r="AH407">
        <v>0.22</v>
      </c>
      <c r="AI407">
        <v>3.0009999999999999</v>
      </c>
      <c r="AJ407">
        <v>306.09300000000002</v>
      </c>
      <c r="AK407">
        <v>315.15300000000002</v>
      </c>
    </row>
    <row r="408" spans="1:37" x14ac:dyDescent="0.35">
      <c r="A408">
        <v>202</v>
      </c>
      <c r="B408">
        <v>202</v>
      </c>
      <c r="C408" t="s">
        <v>38</v>
      </c>
      <c r="D408">
        <v>2</v>
      </c>
      <c r="E408" t="s">
        <v>475</v>
      </c>
      <c r="F408">
        <v>2</v>
      </c>
      <c r="G408">
        <v>6</v>
      </c>
      <c r="H408">
        <v>1</v>
      </c>
      <c r="I408">
        <v>98</v>
      </c>
      <c r="J408">
        <v>0</v>
      </c>
      <c r="K408">
        <v>1</v>
      </c>
      <c r="L408" t="s">
        <v>48</v>
      </c>
      <c r="M408" t="s">
        <v>445</v>
      </c>
      <c r="N408">
        <v>10</v>
      </c>
      <c r="O408" t="s">
        <v>413</v>
      </c>
      <c r="P408" t="s">
        <v>48</v>
      </c>
      <c r="Q408" t="s">
        <v>48</v>
      </c>
      <c r="R408" t="s">
        <v>48</v>
      </c>
      <c r="S408" t="s">
        <v>48</v>
      </c>
      <c r="T408" t="s">
        <v>48</v>
      </c>
      <c r="U408" t="s">
        <v>412</v>
      </c>
      <c r="V408">
        <v>0</v>
      </c>
      <c r="W408" t="s">
        <v>48</v>
      </c>
      <c r="X408" t="s">
        <v>48</v>
      </c>
      <c r="Y408">
        <v>0</v>
      </c>
      <c r="Z408">
        <v>48</v>
      </c>
      <c r="AA408">
        <v>0</v>
      </c>
      <c r="AB408">
        <v>1</v>
      </c>
      <c r="AC408">
        <v>1</v>
      </c>
      <c r="AD408">
        <v>1</v>
      </c>
      <c r="AE408">
        <v>1</v>
      </c>
      <c r="AF408">
        <v>0.78800000000000003</v>
      </c>
      <c r="AG408">
        <v>0</v>
      </c>
      <c r="AH408">
        <v>0.218</v>
      </c>
      <c r="AI408">
        <v>3.0009999999999999</v>
      </c>
      <c r="AJ408">
        <v>309.09300000000002</v>
      </c>
      <c r="AK408">
        <v>318.154</v>
      </c>
    </row>
    <row r="409" spans="1:37" x14ac:dyDescent="0.35">
      <c r="A409">
        <v>202</v>
      </c>
      <c r="B409">
        <v>202</v>
      </c>
      <c r="C409" t="s">
        <v>38</v>
      </c>
      <c r="D409">
        <v>2</v>
      </c>
      <c r="E409" t="s">
        <v>475</v>
      </c>
      <c r="F409">
        <v>2</v>
      </c>
      <c r="G409">
        <v>6</v>
      </c>
      <c r="H409">
        <v>1</v>
      </c>
      <c r="I409">
        <v>99</v>
      </c>
      <c r="J409">
        <v>0</v>
      </c>
      <c r="K409">
        <v>1</v>
      </c>
      <c r="L409" t="s">
        <v>48</v>
      </c>
      <c r="M409" t="s">
        <v>48</v>
      </c>
      <c r="N409">
        <v>11</v>
      </c>
      <c r="O409" t="s">
        <v>416</v>
      </c>
      <c r="P409" t="s">
        <v>48</v>
      </c>
      <c r="Q409" t="s">
        <v>48</v>
      </c>
      <c r="R409" t="s">
        <v>48</v>
      </c>
      <c r="S409" t="s">
        <v>48</v>
      </c>
      <c r="T409" t="s">
        <v>48</v>
      </c>
      <c r="U409" t="s">
        <v>48</v>
      </c>
      <c r="V409">
        <v>0</v>
      </c>
      <c r="W409" t="s">
        <v>48</v>
      </c>
      <c r="X409" t="s">
        <v>48</v>
      </c>
      <c r="Y409">
        <v>0</v>
      </c>
      <c r="Z409">
        <v>48</v>
      </c>
      <c r="AA409">
        <v>0</v>
      </c>
      <c r="AB409">
        <v>-1</v>
      </c>
      <c r="AC409">
        <v>-1</v>
      </c>
      <c r="AD409">
        <v>1</v>
      </c>
      <c r="AE409">
        <v>0</v>
      </c>
      <c r="AF409">
        <v>-1</v>
      </c>
      <c r="AG409">
        <v>0</v>
      </c>
      <c r="AH409">
        <v>0.217</v>
      </c>
      <c r="AI409">
        <v>3.0009999999999999</v>
      </c>
      <c r="AJ409">
        <v>312.09399999999999</v>
      </c>
      <c r="AK409">
        <v>321.15499999999997</v>
      </c>
    </row>
    <row r="410" spans="1:37" x14ac:dyDescent="0.35">
      <c r="A410">
        <v>202</v>
      </c>
      <c r="B410">
        <v>202</v>
      </c>
      <c r="C410" t="s">
        <v>38</v>
      </c>
      <c r="D410">
        <v>2</v>
      </c>
      <c r="E410" t="s">
        <v>475</v>
      </c>
      <c r="F410">
        <v>2</v>
      </c>
      <c r="G410">
        <v>6</v>
      </c>
      <c r="H410">
        <v>1</v>
      </c>
      <c r="I410">
        <v>100</v>
      </c>
      <c r="J410">
        <v>0</v>
      </c>
      <c r="K410">
        <v>1</v>
      </c>
      <c r="L410" t="s">
        <v>48</v>
      </c>
      <c r="M410" t="s">
        <v>48</v>
      </c>
      <c r="N410">
        <v>11</v>
      </c>
      <c r="O410" t="s">
        <v>416</v>
      </c>
      <c r="P410" t="s">
        <v>48</v>
      </c>
      <c r="Q410" t="s">
        <v>48</v>
      </c>
      <c r="R410" t="s">
        <v>48</v>
      </c>
      <c r="S410" t="s">
        <v>48</v>
      </c>
      <c r="T410" t="s">
        <v>48</v>
      </c>
      <c r="U410" t="s">
        <v>48</v>
      </c>
      <c r="V410">
        <v>0</v>
      </c>
      <c r="W410" t="s">
        <v>48</v>
      </c>
      <c r="X410" t="s">
        <v>48</v>
      </c>
      <c r="Y410">
        <v>0</v>
      </c>
      <c r="Z410">
        <v>48</v>
      </c>
      <c r="AA410">
        <v>0</v>
      </c>
      <c r="AB410">
        <v>-1</v>
      </c>
      <c r="AC410">
        <v>-1</v>
      </c>
      <c r="AD410">
        <v>1</v>
      </c>
      <c r="AE410">
        <v>0</v>
      </c>
      <c r="AF410">
        <v>-1</v>
      </c>
      <c r="AG410">
        <v>0</v>
      </c>
      <c r="AH410">
        <v>0.217</v>
      </c>
      <c r="AI410">
        <v>3.0009999999999999</v>
      </c>
      <c r="AJ410">
        <v>315.09500000000003</v>
      </c>
      <c r="AK410">
        <v>324.15600000000001</v>
      </c>
    </row>
    <row r="411" spans="1:37" x14ac:dyDescent="0.35">
      <c r="A411">
        <v>202</v>
      </c>
      <c r="B411">
        <v>202</v>
      </c>
      <c r="C411" t="s">
        <v>38</v>
      </c>
      <c r="D411">
        <v>2</v>
      </c>
      <c r="E411" t="s">
        <v>475</v>
      </c>
      <c r="F411">
        <v>2</v>
      </c>
      <c r="G411">
        <v>6</v>
      </c>
      <c r="H411">
        <v>1</v>
      </c>
      <c r="I411">
        <v>101</v>
      </c>
      <c r="J411">
        <v>58</v>
      </c>
      <c r="K411">
        <v>2</v>
      </c>
      <c r="L411" t="s">
        <v>190</v>
      </c>
      <c r="M411" t="s">
        <v>487</v>
      </c>
      <c r="N411">
        <v>5</v>
      </c>
      <c r="O411" t="s">
        <v>438</v>
      </c>
      <c r="P411" t="s">
        <v>181</v>
      </c>
      <c r="Q411" t="s">
        <v>182</v>
      </c>
      <c r="R411" t="s">
        <v>150</v>
      </c>
      <c r="S411" t="s">
        <v>53</v>
      </c>
      <c r="T411" t="s">
        <v>191</v>
      </c>
      <c r="U411" t="s">
        <v>191</v>
      </c>
      <c r="V411">
        <v>3</v>
      </c>
      <c r="W411" t="s">
        <v>182</v>
      </c>
      <c r="X411" t="s">
        <v>53</v>
      </c>
      <c r="Y411">
        <v>0</v>
      </c>
      <c r="Z411">
        <v>48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1.25</v>
      </c>
      <c r="AG411">
        <v>0</v>
      </c>
      <c r="AH411">
        <v>0.22600000000000001</v>
      </c>
      <c r="AI411">
        <v>4.0010000000000003</v>
      </c>
      <c r="AJ411">
        <v>319.09699999999998</v>
      </c>
      <c r="AK411">
        <v>328.15699999999998</v>
      </c>
    </row>
    <row r="412" spans="1:37" x14ac:dyDescent="0.35">
      <c r="A412">
        <v>202</v>
      </c>
      <c r="B412">
        <v>202</v>
      </c>
      <c r="C412" t="s">
        <v>38</v>
      </c>
      <c r="D412">
        <v>2</v>
      </c>
      <c r="E412" t="s">
        <v>475</v>
      </c>
      <c r="F412">
        <v>2</v>
      </c>
      <c r="G412">
        <v>6</v>
      </c>
      <c r="H412">
        <v>1</v>
      </c>
      <c r="I412">
        <v>102</v>
      </c>
      <c r="J412">
        <v>42</v>
      </c>
      <c r="K412">
        <v>2</v>
      </c>
      <c r="L412" t="s">
        <v>113</v>
      </c>
      <c r="M412" t="s">
        <v>486</v>
      </c>
      <c r="N412">
        <v>2</v>
      </c>
      <c r="O412" t="s">
        <v>429</v>
      </c>
      <c r="P412" t="s">
        <v>102</v>
      </c>
      <c r="Q412" t="s">
        <v>103</v>
      </c>
      <c r="R412" t="s">
        <v>80</v>
      </c>
      <c r="S412" t="s">
        <v>81</v>
      </c>
      <c r="T412" t="s">
        <v>114</v>
      </c>
      <c r="U412" t="s">
        <v>114</v>
      </c>
      <c r="V412">
        <v>3</v>
      </c>
      <c r="W412" t="s">
        <v>103</v>
      </c>
      <c r="X412" t="s">
        <v>81</v>
      </c>
      <c r="Y412">
        <v>0</v>
      </c>
      <c r="Z412">
        <v>48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0.64100000000000001</v>
      </c>
      <c r="AG412">
        <v>0</v>
      </c>
      <c r="AH412">
        <v>0.22600000000000001</v>
      </c>
      <c r="AI412">
        <v>4.0010000000000003</v>
      </c>
      <c r="AJ412">
        <v>323.09800000000001</v>
      </c>
      <c r="AK412">
        <v>332.15800000000002</v>
      </c>
    </row>
    <row r="413" spans="1:37" x14ac:dyDescent="0.35">
      <c r="A413">
        <v>202</v>
      </c>
      <c r="B413">
        <v>202</v>
      </c>
      <c r="C413" t="s">
        <v>38</v>
      </c>
      <c r="D413">
        <v>2</v>
      </c>
      <c r="E413" t="s">
        <v>475</v>
      </c>
      <c r="F413">
        <v>2</v>
      </c>
      <c r="G413">
        <v>6</v>
      </c>
      <c r="H413">
        <v>1</v>
      </c>
      <c r="I413">
        <v>103</v>
      </c>
      <c r="J413">
        <v>49</v>
      </c>
      <c r="K413">
        <v>2</v>
      </c>
      <c r="L413" t="s">
        <v>129</v>
      </c>
      <c r="M413" t="s">
        <v>485</v>
      </c>
      <c r="N413">
        <v>6</v>
      </c>
      <c r="O413" t="s">
        <v>417</v>
      </c>
      <c r="P413" t="s">
        <v>130</v>
      </c>
      <c r="Q413" t="s">
        <v>131</v>
      </c>
      <c r="R413" t="s">
        <v>132</v>
      </c>
      <c r="S413" t="s">
        <v>81</v>
      </c>
      <c r="T413" t="s">
        <v>133</v>
      </c>
      <c r="U413" t="s">
        <v>193</v>
      </c>
      <c r="V413">
        <v>1</v>
      </c>
      <c r="W413" t="s">
        <v>131</v>
      </c>
      <c r="X413" t="s">
        <v>63</v>
      </c>
      <c r="Y413">
        <v>0</v>
      </c>
      <c r="Z413">
        <v>48</v>
      </c>
      <c r="AA413">
        <v>0</v>
      </c>
      <c r="AB413">
        <v>2</v>
      </c>
      <c r="AC413">
        <v>1</v>
      </c>
      <c r="AD413">
        <v>2</v>
      </c>
      <c r="AE413">
        <v>1</v>
      </c>
      <c r="AF413">
        <v>1.1479999999999999</v>
      </c>
      <c r="AG413">
        <v>0</v>
      </c>
      <c r="AH413">
        <v>0.22500000000000001</v>
      </c>
      <c r="AI413">
        <v>3.0009999999999999</v>
      </c>
      <c r="AJ413">
        <v>326.09899999999999</v>
      </c>
      <c r="AK413">
        <v>335.15899999999999</v>
      </c>
    </row>
    <row r="414" spans="1:37" x14ac:dyDescent="0.35">
      <c r="A414">
        <v>202</v>
      </c>
      <c r="B414">
        <v>202</v>
      </c>
      <c r="C414" t="s">
        <v>38</v>
      </c>
      <c r="D414">
        <v>2</v>
      </c>
      <c r="E414" t="s">
        <v>475</v>
      </c>
      <c r="F414">
        <v>2</v>
      </c>
      <c r="G414">
        <v>6</v>
      </c>
      <c r="H414">
        <v>1</v>
      </c>
      <c r="I414">
        <v>104</v>
      </c>
      <c r="J414">
        <v>0</v>
      </c>
      <c r="K414">
        <v>1</v>
      </c>
      <c r="L414" t="s">
        <v>48</v>
      </c>
      <c r="M414" t="s">
        <v>465</v>
      </c>
      <c r="N414">
        <v>10</v>
      </c>
      <c r="O414" t="s">
        <v>413</v>
      </c>
      <c r="P414" t="s">
        <v>48</v>
      </c>
      <c r="Q414" t="s">
        <v>48</v>
      </c>
      <c r="R414" t="s">
        <v>48</v>
      </c>
      <c r="S414" t="s">
        <v>48</v>
      </c>
      <c r="T414" t="s">
        <v>48</v>
      </c>
      <c r="U414" t="s">
        <v>412</v>
      </c>
      <c r="V414">
        <v>0</v>
      </c>
      <c r="W414" t="s">
        <v>48</v>
      </c>
      <c r="X414" t="s">
        <v>48</v>
      </c>
      <c r="Y414">
        <v>0</v>
      </c>
      <c r="Z414">
        <v>48</v>
      </c>
      <c r="AA414">
        <v>0</v>
      </c>
      <c r="AB414">
        <v>1</v>
      </c>
      <c r="AC414">
        <v>-1</v>
      </c>
      <c r="AD414">
        <v>2</v>
      </c>
      <c r="AE414">
        <v>0</v>
      </c>
      <c r="AF414">
        <v>-1</v>
      </c>
      <c r="AG414">
        <v>0</v>
      </c>
      <c r="AH414">
        <v>0.223</v>
      </c>
      <c r="AI414">
        <v>3.0009999999999999</v>
      </c>
      <c r="AJ414">
        <v>329.1</v>
      </c>
      <c r="AK414">
        <v>338.16</v>
      </c>
    </row>
    <row r="415" spans="1:37" x14ac:dyDescent="0.35">
      <c r="A415">
        <v>202</v>
      </c>
      <c r="B415">
        <v>202</v>
      </c>
      <c r="C415" t="s">
        <v>38</v>
      </c>
      <c r="D415">
        <v>2</v>
      </c>
      <c r="E415" t="s">
        <v>475</v>
      </c>
      <c r="F415">
        <v>2</v>
      </c>
      <c r="G415">
        <v>6</v>
      </c>
      <c r="H415">
        <v>1</v>
      </c>
      <c r="I415">
        <v>105</v>
      </c>
      <c r="J415">
        <v>0</v>
      </c>
      <c r="K415">
        <v>1</v>
      </c>
      <c r="L415" t="s">
        <v>48</v>
      </c>
      <c r="M415" t="s">
        <v>48</v>
      </c>
      <c r="N415">
        <v>11</v>
      </c>
      <c r="O415" t="s">
        <v>416</v>
      </c>
      <c r="P415" t="s">
        <v>48</v>
      </c>
      <c r="Q415" t="s">
        <v>48</v>
      </c>
      <c r="R415" t="s">
        <v>48</v>
      </c>
      <c r="S415" t="s">
        <v>48</v>
      </c>
      <c r="T415" t="s">
        <v>48</v>
      </c>
      <c r="U415" t="s">
        <v>48</v>
      </c>
      <c r="V415">
        <v>0</v>
      </c>
      <c r="W415" t="s">
        <v>48</v>
      </c>
      <c r="X415" t="s">
        <v>48</v>
      </c>
      <c r="Y415">
        <v>0</v>
      </c>
      <c r="Z415">
        <v>48</v>
      </c>
      <c r="AA415">
        <v>0</v>
      </c>
      <c r="AB415">
        <v>-1</v>
      </c>
      <c r="AC415">
        <v>-1</v>
      </c>
      <c r="AD415">
        <v>1</v>
      </c>
      <c r="AE415">
        <v>0</v>
      </c>
      <c r="AF415">
        <v>-1</v>
      </c>
      <c r="AG415">
        <v>0</v>
      </c>
      <c r="AH415">
        <v>0.217</v>
      </c>
      <c r="AI415">
        <v>3.0009999999999999</v>
      </c>
      <c r="AJ415">
        <v>332.101</v>
      </c>
      <c r="AK415">
        <v>341.161</v>
      </c>
    </row>
    <row r="416" spans="1:37" x14ac:dyDescent="0.35">
      <c r="A416">
        <v>202</v>
      </c>
      <c r="B416">
        <v>202</v>
      </c>
      <c r="C416" t="s">
        <v>38</v>
      </c>
      <c r="D416">
        <v>2</v>
      </c>
      <c r="E416" t="s">
        <v>475</v>
      </c>
      <c r="F416">
        <v>2</v>
      </c>
      <c r="G416">
        <v>6</v>
      </c>
      <c r="H416">
        <v>1</v>
      </c>
      <c r="I416">
        <v>106</v>
      </c>
      <c r="J416">
        <v>25</v>
      </c>
      <c r="K416">
        <v>1</v>
      </c>
      <c r="L416" t="s">
        <v>220</v>
      </c>
      <c r="M416" t="s">
        <v>484</v>
      </c>
      <c r="N416">
        <v>8</v>
      </c>
      <c r="O416" t="s">
        <v>426</v>
      </c>
      <c r="P416" t="s">
        <v>202</v>
      </c>
      <c r="Q416" t="s">
        <v>221</v>
      </c>
      <c r="R416" t="s">
        <v>202</v>
      </c>
      <c r="S416" t="s">
        <v>46</v>
      </c>
      <c r="T416" t="s">
        <v>222</v>
      </c>
      <c r="U416" t="s">
        <v>222</v>
      </c>
      <c r="V416">
        <v>3</v>
      </c>
      <c r="W416" t="s">
        <v>221</v>
      </c>
      <c r="X416" t="s">
        <v>46</v>
      </c>
      <c r="Y416">
        <v>0</v>
      </c>
      <c r="Z416">
        <v>48</v>
      </c>
      <c r="AA416">
        <v>1</v>
      </c>
      <c r="AB416">
        <v>1</v>
      </c>
      <c r="AC416">
        <v>2</v>
      </c>
      <c r="AD416">
        <v>2</v>
      </c>
      <c r="AE416">
        <v>1</v>
      </c>
      <c r="AF416">
        <v>1.202</v>
      </c>
      <c r="AG416">
        <v>0</v>
      </c>
      <c r="AH416">
        <v>0.221</v>
      </c>
      <c r="AI416">
        <v>4.0010000000000003</v>
      </c>
      <c r="AJ416">
        <v>336.10199999999998</v>
      </c>
      <c r="AK416">
        <v>345.16199999999998</v>
      </c>
    </row>
    <row r="417" spans="1:37" x14ac:dyDescent="0.35">
      <c r="A417">
        <v>202</v>
      </c>
      <c r="B417">
        <v>202</v>
      </c>
      <c r="C417" t="s">
        <v>38</v>
      </c>
      <c r="D417">
        <v>2</v>
      </c>
      <c r="E417" t="s">
        <v>475</v>
      </c>
      <c r="F417">
        <v>2</v>
      </c>
      <c r="G417">
        <v>6</v>
      </c>
      <c r="H417">
        <v>1</v>
      </c>
      <c r="I417">
        <v>107</v>
      </c>
      <c r="J417">
        <v>55</v>
      </c>
      <c r="K417">
        <v>2</v>
      </c>
      <c r="L417" t="s">
        <v>138</v>
      </c>
      <c r="M417" t="s">
        <v>483</v>
      </c>
      <c r="N417">
        <v>4</v>
      </c>
      <c r="O417" t="s">
        <v>431</v>
      </c>
      <c r="P417" t="s">
        <v>139</v>
      </c>
      <c r="Q417" t="s">
        <v>140</v>
      </c>
      <c r="R417" t="s">
        <v>132</v>
      </c>
      <c r="S417" t="s">
        <v>81</v>
      </c>
      <c r="T417" t="s">
        <v>141</v>
      </c>
      <c r="U417" t="s">
        <v>141</v>
      </c>
      <c r="V417">
        <v>3</v>
      </c>
      <c r="W417" t="s">
        <v>140</v>
      </c>
      <c r="X417" t="s">
        <v>81</v>
      </c>
      <c r="Y417">
        <v>0</v>
      </c>
      <c r="Z417">
        <v>48</v>
      </c>
      <c r="AA417">
        <v>0</v>
      </c>
      <c r="AB417">
        <v>1</v>
      </c>
      <c r="AC417">
        <v>1</v>
      </c>
      <c r="AD417">
        <v>1</v>
      </c>
      <c r="AE417">
        <v>1</v>
      </c>
      <c r="AF417">
        <v>0.64500000000000002</v>
      </c>
      <c r="AG417">
        <v>0</v>
      </c>
      <c r="AH417">
        <v>0.22</v>
      </c>
      <c r="AI417">
        <v>3.0009999999999999</v>
      </c>
      <c r="AJ417">
        <v>339.10199999999998</v>
      </c>
      <c r="AK417">
        <v>348.16300000000001</v>
      </c>
    </row>
    <row r="418" spans="1:37" x14ac:dyDescent="0.35">
      <c r="A418">
        <v>202</v>
      </c>
      <c r="B418">
        <v>202</v>
      </c>
      <c r="C418" t="s">
        <v>38</v>
      </c>
      <c r="D418">
        <v>2</v>
      </c>
      <c r="E418" t="s">
        <v>475</v>
      </c>
      <c r="F418">
        <v>2</v>
      </c>
      <c r="G418">
        <v>6</v>
      </c>
      <c r="H418">
        <v>1</v>
      </c>
      <c r="I418">
        <v>108</v>
      </c>
      <c r="J418">
        <v>38</v>
      </c>
      <c r="K418">
        <v>2</v>
      </c>
      <c r="L418" t="s">
        <v>65</v>
      </c>
      <c r="M418" t="s">
        <v>482</v>
      </c>
      <c r="N418">
        <v>2</v>
      </c>
      <c r="O418" t="s">
        <v>429</v>
      </c>
      <c r="P418" t="s">
        <v>66</v>
      </c>
      <c r="Q418" t="s">
        <v>67</v>
      </c>
      <c r="R418" t="s">
        <v>62</v>
      </c>
      <c r="S418" t="s">
        <v>63</v>
      </c>
      <c r="T418" t="s">
        <v>68</v>
      </c>
      <c r="U418" t="s">
        <v>68</v>
      </c>
      <c r="V418">
        <v>3</v>
      </c>
      <c r="W418" t="s">
        <v>67</v>
      </c>
      <c r="X418" t="s">
        <v>63</v>
      </c>
      <c r="Y418">
        <v>0</v>
      </c>
      <c r="Z418">
        <v>48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1.05</v>
      </c>
      <c r="AG418">
        <v>0</v>
      </c>
      <c r="AH418">
        <v>0.23</v>
      </c>
      <c r="AI418">
        <v>4.0010000000000003</v>
      </c>
      <c r="AJ418">
        <v>343.10399999999998</v>
      </c>
      <c r="AK418">
        <v>352.16399999999999</v>
      </c>
    </row>
    <row r="419" spans="1:37" x14ac:dyDescent="0.35">
      <c r="A419">
        <v>202</v>
      </c>
      <c r="B419">
        <v>202</v>
      </c>
      <c r="C419" t="s">
        <v>38</v>
      </c>
      <c r="D419">
        <v>2</v>
      </c>
      <c r="E419" t="s">
        <v>475</v>
      </c>
      <c r="F419">
        <v>2</v>
      </c>
      <c r="G419">
        <v>6</v>
      </c>
      <c r="H419">
        <v>1</v>
      </c>
      <c r="I419">
        <v>109</v>
      </c>
      <c r="J419">
        <v>0</v>
      </c>
      <c r="K419">
        <v>1</v>
      </c>
      <c r="L419" t="s">
        <v>48</v>
      </c>
      <c r="M419" t="s">
        <v>48</v>
      </c>
      <c r="N419">
        <v>11</v>
      </c>
      <c r="O419" t="s">
        <v>416</v>
      </c>
      <c r="P419" t="s">
        <v>48</v>
      </c>
      <c r="Q419" t="s">
        <v>48</v>
      </c>
      <c r="R419" t="s">
        <v>48</v>
      </c>
      <c r="S419" t="s">
        <v>48</v>
      </c>
      <c r="T419" t="s">
        <v>48</v>
      </c>
      <c r="U419" t="s">
        <v>48</v>
      </c>
      <c r="V419">
        <v>0</v>
      </c>
      <c r="W419" t="s">
        <v>48</v>
      </c>
      <c r="X419" t="s">
        <v>48</v>
      </c>
      <c r="Y419">
        <v>0</v>
      </c>
      <c r="Z419">
        <v>48</v>
      </c>
      <c r="AA419">
        <v>0</v>
      </c>
      <c r="AB419">
        <v>-1</v>
      </c>
      <c r="AC419">
        <v>-1</v>
      </c>
      <c r="AD419">
        <v>1</v>
      </c>
      <c r="AE419">
        <v>0</v>
      </c>
      <c r="AF419">
        <v>-1</v>
      </c>
      <c r="AG419">
        <v>0</v>
      </c>
      <c r="AH419">
        <v>0.217</v>
      </c>
      <c r="AI419">
        <v>3.0009999999999999</v>
      </c>
      <c r="AJ419">
        <v>346.10500000000002</v>
      </c>
      <c r="AK419">
        <v>355.16500000000002</v>
      </c>
    </row>
    <row r="420" spans="1:37" x14ac:dyDescent="0.35">
      <c r="A420">
        <v>202</v>
      </c>
      <c r="B420">
        <v>202</v>
      </c>
      <c r="C420" t="s">
        <v>38</v>
      </c>
      <c r="D420">
        <v>2</v>
      </c>
      <c r="E420" t="s">
        <v>475</v>
      </c>
      <c r="F420">
        <v>2</v>
      </c>
      <c r="G420">
        <v>6</v>
      </c>
      <c r="H420">
        <v>1</v>
      </c>
      <c r="I420">
        <v>110</v>
      </c>
      <c r="J420">
        <v>0</v>
      </c>
      <c r="K420">
        <v>1</v>
      </c>
      <c r="L420" t="s">
        <v>48</v>
      </c>
      <c r="M420" t="s">
        <v>423</v>
      </c>
      <c r="N420">
        <v>10</v>
      </c>
      <c r="O420" t="s">
        <v>413</v>
      </c>
      <c r="P420" t="s">
        <v>48</v>
      </c>
      <c r="Q420" t="s">
        <v>48</v>
      </c>
      <c r="R420" t="s">
        <v>48</v>
      </c>
      <c r="S420" t="s">
        <v>48</v>
      </c>
      <c r="T420" t="s">
        <v>48</v>
      </c>
      <c r="U420" t="s">
        <v>412</v>
      </c>
      <c r="V420">
        <v>0</v>
      </c>
      <c r="W420" t="s">
        <v>48</v>
      </c>
      <c r="X420" t="s">
        <v>48</v>
      </c>
      <c r="Y420">
        <v>0</v>
      </c>
      <c r="Z420">
        <v>48</v>
      </c>
      <c r="AA420">
        <v>0</v>
      </c>
      <c r="AB420">
        <v>1</v>
      </c>
      <c r="AC420">
        <v>-1</v>
      </c>
      <c r="AD420">
        <v>2</v>
      </c>
      <c r="AE420">
        <v>0</v>
      </c>
      <c r="AF420">
        <v>-1</v>
      </c>
      <c r="AG420">
        <v>0</v>
      </c>
      <c r="AH420">
        <v>0.217</v>
      </c>
      <c r="AI420">
        <v>3.0009999999999999</v>
      </c>
      <c r="AJ420">
        <v>349.10599999999999</v>
      </c>
      <c r="AK420">
        <v>358.166</v>
      </c>
    </row>
    <row r="421" spans="1:37" x14ac:dyDescent="0.35">
      <c r="A421">
        <v>202</v>
      </c>
      <c r="B421">
        <v>202</v>
      </c>
      <c r="C421" t="s">
        <v>38</v>
      </c>
      <c r="D421">
        <v>2</v>
      </c>
      <c r="E421" t="s">
        <v>475</v>
      </c>
      <c r="F421">
        <v>2</v>
      </c>
      <c r="G421">
        <v>6</v>
      </c>
      <c r="H421">
        <v>1</v>
      </c>
      <c r="I421">
        <v>111</v>
      </c>
      <c r="J421">
        <v>71</v>
      </c>
      <c r="K421">
        <v>2</v>
      </c>
      <c r="L421" t="s">
        <v>234</v>
      </c>
      <c r="M421" t="s">
        <v>481</v>
      </c>
      <c r="N421">
        <v>8</v>
      </c>
      <c r="O421" t="s">
        <v>426</v>
      </c>
      <c r="P421" t="s">
        <v>202</v>
      </c>
      <c r="Q421" t="s">
        <v>235</v>
      </c>
      <c r="R421" t="s">
        <v>202</v>
      </c>
      <c r="S421" t="s">
        <v>46</v>
      </c>
      <c r="T421" t="s">
        <v>236</v>
      </c>
      <c r="U421" t="s">
        <v>236</v>
      </c>
      <c r="V421">
        <v>3</v>
      </c>
      <c r="W421" t="s">
        <v>235</v>
      </c>
      <c r="X421" t="s">
        <v>46</v>
      </c>
      <c r="Y421">
        <v>0</v>
      </c>
      <c r="Z421">
        <v>48</v>
      </c>
      <c r="AA421">
        <v>1</v>
      </c>
      <c r="AB421">
        <v>1</v>
      </c>
      <c r="AC421">
        <v>-1</v>
      </c>
      <c r="AD421">
        <v>2</v>
      </c>
      <c r="AE421">
        <v>0</v>
      </c>
      <c r="AF421">
        <v>-1</v>
      </c>
      <c r="AG421">
        <v>0</v>
      </c>
      <c r="AH421">
        <v>0.22700000000000001</v>
      </c>
      <c r="AI421">
        <v>4.0010000000000003</v>
      </c>
      <c r="AJ421">
        <v>353.10700000000003</v>
      </c>
      <c r="AK421">
        <v>362.16699999999997</v>
      </c>
    </row>
    <row r="422" spans="1:37" x14ac:dyDescent="0.35">
      <c r="A422">
        <v>202</v>
      </c>
      <c r="B422">
        <v>202</v>
      </c>
      <c r="C422" t="s">
        <v>38</v>
      </c>
      <c r="D422">
        <v>2</v>
      </c>
      <c r="E422" t="s">
        <v>475</v>
      </c>
      <c r="F422">
        <v>2</v>
      </c>
      <c r="G422">
        <v>6</v>
      </c>
      <c r="H422">
        <v>1</v>
      </c>
      <c r="I422">
        <v>112</v>
      </c>
      <c r="J422">
        <v>67</v>
      </c>
      <c r="K422">
        <v>2</v>
      </c>
      <c r="L422" t="s">
        <v>226</v>
      </c>
      <c r="M422" t="s">
        <v>480</v>
      </c>
      <c r="N422">
        <v>7</v>
      </c>
      <c r="O422" t="s">
        <v>424</v>
      </c>
      <c r="P422" t="s">
        <v>202</v>
      </c>
      <c r="Q422" t="s">
        <v>227</v>
      </c>
      <c r="R422" t="s">
        <v>202</v>
      </c>
      <c r="S422" t="s">
        <v>81</v>
      </c>
      <c r="T422" t="s">
        <v>228</v>
      </c>
      <c r="U422" t="s">
        <v>228</v>
      </c>
      <c r="V422">
        <v>3</v>
      </c>
      <c r="W422" t="s">
        <v>227</v>
      </c>
      <c r="X422" t="s">
        <v>81</v>
      </c>
      <c r="Y422">
        <v>0</v>
      </c>
      <c r="Z422">
        <v>48</v>
      </c>
      <c r="AA422">
        <v>0</v>
      </c>
      <c r="AB422">
        <v>1</v>
      </c>
      <c r="AC422">
        <v>1</v>
      </c>
      <c r="AD422">
        <v>1</v>
      </c>
      <c r="AE422">
        <v>1</v>
      </c>
      <c r="AF422">
        <v>0.64100000000000001</v>
      </c>
      <c r="AG422">
        <v>0</v>
      </c>
      <c r="AH422">
        <v>0.22500000000000001</v>
      </c>
      <c r="AI422">
        <v>3.0009999999999999</v>
      </c>
      <c r="AJ422">
        <v>356.108</v>
      </c>
      <c r="AK422">
        <v>365.16800000000001</v>
      </c>
    </row>
    <row r="423" spans="1:37" x14ac:dyDescent="0.35">
      <c r="A423">
        <v>202</v>
      </c>
      <c r="B423">
        <v>202</v>
      </c>
      <c r="C423" t="s">
        <v>38</v>
      </c>
      <c r="D423">
        <v>2</v>
      </c>
      <c r="E423" t="s">
        <v>475</v>
      </c>
      <c r="F423">
        <v>2</v>
      </c>
      <c r="G423">
        <v>6</v>
      </c>
      <c r="H423">
        <v>1</v>
      </c>
      <c r="I423">
        <v>113</v>
      </c>
      <c r="J423">
        <v>0</v>
      </c>
      <c r="K423">
        <v>1</v>
      </c>
      <c r="L423" t="s">
        <v>48</v>
      </c>
      <c r="M423" t="s">
        <v>48</v>
      </c>
      <c r="N423">
        <v>11</v>
      </c>
      <c r="O423" t="s">
        <v>416</v>
      </c>
      <c r="P423" t="s">
        <v>48</v>
      </c>
      <c r="Q423" t="s">
        <v>48</v>
      </c>
      <c r="R423" t="s">
        <v>48</v>
      </c>
      <c r="S423" t="s">
        <v>48</v>
      </c>
      <c r="T423" t="s">
        <v>48</v>
      </c>
      <c r="U423" t="s">
        <v>48</v>
      </c>
      <c r="V423">
        <v>0</v>
      </c>
      <c r="W423" t="s">
        <v>48</v>
      </c>
      <c r="X423" t="s">
        <v>48</v>
      </c>
      <c r="Y423">
        <v>0</v>
      </c>
      <c r="Z423">
        <v>48</v>
      </c>
      <c r="AA423">
        <v>0</v>
      </c>
      <c r="AB423">
        <v>-1</v>
      </c>
      <c r="AC423">
        <v>-1</v>
      </c>
      <c r="AD423">
        <v>1</v>
      </c>
      <c r="AE423">
        <v>0</v>
      </c>
      <c r="AF423">
        <v>-1</v>
      </c>
      <c r="AG423">
        <v>0</v>
      </c>
      <c r="AH423">
        <v>0.217</v>
      </c>
      <c r="AI423">
        <v>3.0009999999999999</v>
      </c>
      <c r="AJ423">
        <v>359.10899999999998</v>
      </c>
      <c r="AK423">
        <v>368.16899999999998</v>
      </c>
    </row>
    <row r="424" spans="1:37" x14ac:dyDescent="0.35">
      <c r="A424">
        <v>202</v>
      </c>
      <c r="B424">
        <v>202</v>
      </c>
      <c r="C424" t="s">
        <v>38</v>
      </c>
      <c r="D424">
        <v>2</v>
      </c>
      <c r="E424" t="s">
        <v>475</v>
      </c>
      <c r="F424">
        <v>2</v>
      </c>
      <c r="G424">
        <v>6</v>
      </c>
      <c r="H424">
        <v>1</v>
      </c>
      <c r="I424">
        <v>114</v>
      </c>
      <c r="J424">
        <v>0</v>
      </c>
      <c r="K424">
        <v>1</v>
      </c>
      <c r="L424" t="s">
        <v>48</v>
      </c>
      <c r="M424" t="s">
        <v>459</v>
      </c>
      <c r="N424">
        <v>10</v>
      </c>
      <c r="O424" t="s">
        <v>413</v>
      </c>
      <c r="P424" t="s">
        <v>48</v>
      </c>
      <c r="Q424" t="s">
        <v>48</v>
      </c>
      <c r="R424" t="s">
        <v>48</v>
      </c>
      <c r="S424" t="s">
        <v>48</v>
      </c>
      <c r="T424" t="s">
        <v>48</v>
      </c>
      <c r="U424" t="s">
        <v>412</v>
      </c>
      <c r="V424">
        <v>0</v>
      </c>
      <c r="W424" t="s">
        <v>48</v>
      </c>
      <c r="X424" t="s">
        <v>48</v>
      </c>
      <c r="Y424">
        <v>0</v>
      </c>
      <c r="Z424">
        <v>48</v>
      </c>
      <c r="AA424">
        <v>0</v>
      </c>
      <c r="AB424">
        <v>1</v>
      </c>
      <c r="AC424">
        <v>1</v>
      </c>
      <c r="AD424">
        <v>1</v>
      </c>
      <c r="AE424">
        <v>1</v>
      </c>
      <c r="AF424">
        <v>0.64200000000000002</v>
      </c>
      <c r="AG424">
        <v>0</v>
      </c>
      <c r="AH424">
        <v>0.224</v>
      </c>
      <c r="AI424">
        <v>3.0009999999999999</v>
      </c>
      <c r="AJ424">
        <v>362.10899999999998</v>
      </c>
      <c r="AK424">
        <v>371.17</v>
      </c>
    </row>
    <row r="425" spans="1:37" x14ac:dyDescent="0.35">
      <c r="A425">
        <v>202</v>
      </c>
      <c r="B425">
        <v>202</v>
      </c>
      <c r="C425" t="s">
        <v>38</v>
      </c>
      <c r="D425">
        <v>2</v>
      </c>
      <c r="E425" t="s">
        <v>475</v>
      </c>
      <c r="F425">
        <v>2</v>
      </c>
      <c r="G425">
        <v>6</v>
      </c>
      <c r="H425">
        <v>1</v>
      </c>
      <c r="I425">
        <v>115</v>
      </c>
      <c r="J425">
        <v>23</v>
      </c>
      <c r="K425">
        <v>1</v>
      </c>
      <c r="L425" t="s">
        <v>176</v>
      </c>
      <c r="M425" t="s">
        <v>479</v>
      </c>
      <c r="N425">
        <v>6</v>
      </c>
      <c r="O425" t="s">
        <v>417</v>
      </c>
      <c r="P425" t="s">
        <v>177</v>
      </c>
      <c r="Q425" t="s">
        <v>178</v>
      </c>
      <c r="R425" t="s">
        <v>132</v>
      </c>
      <c r="S425" t="s">
        <v>81</v>
      </c>
      <c r="T425" t="s">
        <v>179</v>
      </c>
      <c r="U425" t="s">
        <v>145</v>
      </c>
      <c r="V425">
        <v>2</v>
      </c>
      <c r="W425" t="s">
        <v>144</v>
      </c>
      <c r="X425" t="s">
        <v>81</v>
      </c>
      <c r="Y425">
        <v>0</v>
      </c>
      <c r="Z425">
        <v>48</v>
      </c>
      <c r="AA425">
        <v>0</v>
      </c>
      <c r="AB425">
        <v>2</v>
      </c>
      <c r="AC425">
        <v>2</v>
      </c>
      <c r="AD425">
        <v>1</v>
      </c>
      <c r="AE425">
        <v>1</v>
      </c>
      <c r="AF425">
        <v>1.359</v>
      </c>
      <c r="AG425">
        <v>0</v>
      </c>
      <c r="AH425">
        <v>0.222</v>
      </c>
      <c r="AI425">
        <v>3.0009999999999999</v>
      </c>
      <c r="AJ425">
        <v>365.11</v>
      </c>
      <c r="AK425">
        <v>374.17099999999999</v>
      </c>
    </row>
    <row r="426" spans="1:37" x14ac:dyDescent="0.35">
      <c r="A426">
        <v>202</v>
      </c>
      <c r="B426">
        <v>202</v>
      </c>
      <c r="C426" t="s">
        <v>38</v>
      </c>
      <c r="D426">
        <v>2</v>
      </c>
      <c r="E426" t="s">
        <v>475</v>
      </c>
      <c r="F426">
        <v>2</v>
      </c>
      <c r="G426">
        <v>6</v>
      </c>
      <c r="H426">
        <v>1</v>
      </c>
      <c r="I426">
        <v>116</v>
      </c>
      <c r="J426">
        <v>44</v>
      </c>
      <c r="K426">
        <v>2</v>
      </c>
      <c r="L426" t="s">
        <v>91</v>
      </c>
      <c r="M426" t="s">
        <v>478</v>
      </c>
      <c r="N426">
        <v>1</v>
      </c>
      <c r="O426" t="s">
        <v>420</v>
      </c>
      <c r="P426" t="s">
        <v>92</v>
      </c>
      <c r="Q426" t="s">
        <v>93</v>
      </c>
      <c r="R426" t="s">
        <v>62</v>
      </c>
      <c r="S426" t="s">
        <v>63</v>
      </c>
      <c r="T426" t="s">
        <v>94</v>
      </c>
      <c r="U426" t="s">
        <v>94</v>
      </c>
      <c r="V426">
        <v>3</v>
      </c>
      <c r="W426" t="s">
        <v>93</v>
      </c>
      <c r="X426" t="s">
        <v>63</v>
      </c>
      <c r="Y426">
        <v>0</v>
      </c>
      <c r="Z426">
        <v>48</v>
      </c>
      <c r="AA426">
        <v>0</v>
      </c>
      <c r="AB426">
        <v>1</v>
      </c>
      <c r="AC426">
        <v>1</v>
      </c>
      <c r="AD426">
        <v>1</v>
      </c>
      <c r="AE426">
        <v>1</v>
      </c>
      <c r="AF426">
        <v>1.395</v>
      </c>
      <c r="AG426">
        <v>0</v>
      </c>
      <c r="AH426">
        <v>0.221</v>
      </c>
      <c r="AI426">
        <v>3.0009999999999999</v>
      </c>
      <c r="AJ426">
        <v>368.11099999999999</v>
      </c>
      <c r="AK426">
        <v>377.17200000000003</v>
      </c>
    </row>
    <row r="427" spans="1:37" x14ac:dyDescent="0.35">
      <c r="A427">
        <v>202</v>
      </c>
      <c r="B427">
        <v>202</v>
      </c>
      <c r="C427" t="s">
        <v>38</v>
      </c>
      <c r="D427">
        <v>2</v>
      </c>
      <c r="E427" t="s">
        <v>475</v>
      </c>
      <c r="F427">
        <v>2</v>
      </c>
      <c r="G427">
        <v>6</v>
      </c>
      <c r="H427">
        <v>1</v>
      </c>
      <c r="I427">
        <v>117</v>
      </c>
      <c r="J427">
        <v>24</v>
      </c>
      <c r="K427">
        <v>1</v>
      </c>
      <c r="L427" t="s">
        <v>198</v>
      </c>
      <c r="M427" t="s">
        <v>477</v>
      </c>
      <c r="N427">
        <v>6</v>
      </c>
      <c r="O427" t="s">
        <v>417</v>
      </c>
      <c r="P427" t="s">
        <v>177</v>
      </c>
      <c r="Q427" t="s">
        <v>178</v>
      </c>
      <c r="R427" t="s">
        <v>150</v>
      </c>
      <c r="S427" t="s">
        <v>53</v>
      </c>
      <c r="T427" t="s">
        <v>199</v>
      </c>
      <c r="U427" t="s">
        <v>151</v>
      </c>
      <c r="V427">
        <v>2</v>
      </c>
      <c r="W427" t="s">
        <v>136</v>
      </c>
      <c r="X427" t="s">
        <v>53</v>
      </c>
      <c r="Y427">
        <v>0</v>
      </c>
      <c r="Z427">
        <v>48</v>
      </c>
      <c r="AA427">
        <v>0</v>
      </c>
      <c r="AB427">
        <v>2</v>
      </c>
      <c r="AC427">
        <v>2</v>
      </c>
      <c r="AD427">
        <v>1</v>
      </c>
      <c r="AE427">
        <v>1</v>
      </c>
      <c r="AF427">
        <v>1.0880000000000001</v>
      </c>
      <c r="AG427">
        <v>0</v>
      </c>
      <c r="AH427">
        <v>0.22</v>
      </c>
      <c r="AI427">
        <v>3.0009999999999999</v>
      </c>
      <c r="AJ427">
        <v>371.11200000000002</v>
      </c>
      <c r="AK427">
        <v>380.173</v>
      </c>
    </row>
    <row r="428" spans="1:37" x14ac:dyDescent="0.35">
      <c r="A428">
        <v>202</v>
      </c>
      <c r="B428">
        <v>202</v>
      </c>
      <c r="C428" t="s">
        <v>38</v>
      </c>
      <c r="D428">
        <v>2</v>
      </c>
      <c r="E428" t="s">
        <v>475</v>
      </c>
      <c r="F428">
        <v>2</v>
      </c>
      <c r="G428">
        <v>6</v>
      </c>
      <c r="H428">
        <v>1</v>
      </c>
      <c r="I428">
        <v>118</v>
      </c>
      <c r="J428">
        <v>16</v>
      </c>
      <c r="K428">
        <v>1</v>
      </c>
      <c r="L428" t="s">
        <v>170</v>
      </c>
      <c r="M428" t="s">
        <v>476</v>
      </c>
      <c r="N428">
        <v>6</v>
      </c>
      <c r="O428" t="s">
        <v>417</v>
      </c>
      <c r="P428" t="s">
        <v>157</v>
      </c>
      <c r="Q428" t="s">
        <v>158</v>
      </c>
      <c r="R428" t="s">
        <v>147</v>
      </c>
      <c r="S428" t="s">
        <v>63</v>
      </c>
      <c r="T428" t="s">
        <v>171</v>
      </c>
      <c r="U428" t="s">
        <v>159</v>
      </c>
      <c r="V428">
        <v>1</v>
      </c>
      <c r="W428" t="s">
        <v>158</v>
      </c>
      <c r="X428" t="s">
        <v>81</v>
      </c>
      <c r="Y428">
        <v>0</v>
      </c>
      <c r="Z428">
        <v>48</v>
      </c>
      <c r="AA428">
        <v>0</v>
      </c>
      <c r="AB428">
        <v>2</v>
      </c>
      <c r="AC428">
        <v>-1</v>
      </c>
      <c r="AD428">
        <v>2</v>
      </c>
      <c r="AE428">
        <v>0</v>
      </c>
      <c r="AF428">
        <v>-1</v>
      </c>
      <c r="AG428">
        <v>0</v>
      </c>
      <c r="AH428">
        <v>0.22</v>
      </c>
      <c r="AI428">
        <v>3.0009999999999999</v>
      </c>
      <c r="AJ428">
        <v>374.113</v>
      </c>
      <c r="AK428">
        <v>383.173</v>
      </c>
    </row>
    <row r="429" spans="1:37" x14ac:dyDescent="0.35">
      <c r="A429">
        <v>202</v>
      </c>
      <c r="B429">
        <v>202</v>
      </c>
      <c r="C429" t="s">
        <v>38</v>
      </c>
      <c r="D429">
        <v>2</v>
      </c>
      <c r="E429" t="s">
        <v>475</v>
      </c>
      <c r="F429">
        <v>2</v>
      </c>
      <c r="G429">
        <v>6</v>
      </c>
      <c r="H429">
        <v>1</v>
      </c>
      <c r="I429">
        <v>119</v>
      </c>
      <c r="J429">
        <v>0</v>
      </c>
      <c r="K429">
        <v>1</v>
      </c>
      <c r="L429" t="s">
        <v>48</v>
      </c>
      <c r="M429" t="s">
        <v>48</v>
      </c>
      <c r="N429">
        <v>11</v>
      </c>
      <c r="O429" t="s">
        <v>416</v>
      </c>
      <c r="P429" t="s">
        <v>48</v>
      </c>
      <c r="Q429" t="s">
        <v>48</v>
      </c>
      <c r="R429" t="s">
        <v>48</v>
      </c>
      <c r="S429" t="s">
        <v>48</v>
      </c>
      <c r="T429" t="s">
        <v>48</v>
      </c>
      <c r="U429" t="s">
        <v>48</v>
      </c>
      <c r="V429">
        <v>0</v>
      </c>
      <c r="W429" t="s">
        <v>48</v>
      </c>
      <c r="X429" t="s">
        <v>48</v>
      </c>
      <c r="Y429">
        <v>0</v>
      </c>
      <c r="Z429">
        <v>48</v>
      </c>
      <c r="AA429">
        <v>0</v>
      </c>
      <c r="AB429">
        <v>-1</v>
      </c>
      <c r="AC429">
        <v>-1</v>
      </c>
      <c r="AD429">
        <v>1</v>
      </c>
      <c r="AE429">
        <v>0</v>
      </c>
      <c r="AF429">
        <v>-1</v>
      </c>
      <c r="AG429">
        <v>0</v>
      </c>
      <c r="AH429">
        <v>0.217</v>
      </c>
      <c r="AI429">
        <v>3.0009999999999999</v>
      </c>
      <c r="AJ429">
        <v>377.11399999999998</v>
      </c>
      <c r="AK429">
        <v>386.17399999999998</v>
      </c>
    </row>
    <row r="430" spans="1:37" x14ac:dyDescent="0.35">
      <c r="A430">
        <v>202</v>
      </c>
      <c r="B430">
        <v>202</v>
      </c>
      <c r="C430" t="s">
        <v>38</v>
      </c>
      <c r="D430">
        <v>2</v>
      </c>
      <c r="E430" t="s">
        <v>475</v>
      </c>
      <c r="F430">
        <v>2</v>
      </c>
      <c r="G430">
        <v>6</v>
      </c>
      <c r="H430">
        <v>1</v>
      </c>
      <c r="I430">
        <v>120</v>
      </c>
      <c r="J430">
        <v>0</v>
      </c>
      <c r="K430">
        <v>1</v>
      </c>
      <c r="L430" t="s">
        <v>48</v>
      </c>
      <c r="M430" t="s">
        <v>428</v>
      </c>
      <c r="N430">
        <v>10</v>
      </c>
      <c r="O430" t="s">
        <v>413</v>
      </c>
      <c r="P430" t="s">
        <v>48</v>
      </c>
      <c r="Q430" t="s">
        <v>48</v>
      </c>
      <c r="R430" t="s">
        <v>48</v>
      </c>
      <c r="S430" t="s">
        <v>48</v>
      </c>
      <c r="T430" t="s">
        <v>48</v>
      </c>
      <c r="U430" t="s">
        <v>412</v>
      </c>
      <c r="V430">
        <v>0</v>
      </c>
      <c r="W430" t="s">
        <v>48</v>
      </c>
      <c r="X430" t="s">
        <v>48</v>
      </c>
      <c r="Y430">
        <v>0</v>
      </c>
      <c r="Z430">
        <v>48</v>
      </c>
      <c r="AA430">
        <v>0</v>
      </c>
      <c r="AB430">
        <v>1</v>
      </c>
      <c r="AC430">
        <v>1</v>
      </c>
      <c r="AD430">
        <v>1</v>
      </c>
      <c r="AE430">
        <v>1</v>
      </c>
      <c r="AF430">
        <v>0.46</v>
      </c>
      <c r="AG430">
        <v>0</v>
      </c>
      <c r="AH430">
        <v>0.218</v>
      </c>
      <c r="AI430">
        <v>3.0009999999999999</v>
      </c>
      <c r="AJ430">
        <v>380.11500000000001</v>
      </c>
      <c r="AK430">
        <v>389.17500000000001</v>
      </c>
    </row>
    <row r="431" spans="1:37" x14ac:dyDescent="0.35">
      <c r="A431">
        <v>202</v>
      </c>
      <c r="B431">
        <v>202</v>
      </c>
      <c r="C431" t="s">
        <v>38</v>
      </c>
      <c r="D431">
        <v>2</v>
      </c>
      <c r="E431" t="s">
        <v>474</v>
      </c>
      <c r="F431">
        <v>2</v>
      </c>
      <c r="G431">
        <v>8</v>
      </c>
      <c r="H431">
        <v>1</v>
      </c>
      <c r="I431">
        <v>1</v>
      </c>
      <c r="J431">
        <v>0</v>
      </c>
      <c r="K431">
        <v>1</v>
      </c>
      <c r="L431" t="s">
        <v>48</v>
      </c>
      <c r="M431" t="s">
        <v>48</v>
      </c>
      <c r="N431">
        <v>11</v>
      </c>
      <c r="O431" t="s">
        <v>416</v>
      </c>
      <c r="P431" t="s">
        <v>48</v>
      </c>
      <c r="Q431" t="s">
        <v>48</v>
      </c>
      <c r="R431" t="s">
        <v>48</v>
      </c>
      <c r="S431" t="s">
        <v>48</v>
      </c>
      <c r="T431" t="s">
        <v>48</v>
      </c>
      <c r="U431" t="s">
        <v>48</v>
      </c>
      <c r="V431">
        <v>0</v>
      </c>
      <c r="W431" t="s">
        <v>48</v>
      </c>
      <c r="X431" t="s">
        <v>48</v>
      </c>
      <c r="Y431">
        <v>0</v>
      </c>
      <c r="Z431">
        <v>48</v>
      </c>
      <c r="AA431">
        <v>0</v>
      </c>
      <c r="AB431">
        <v>-1</v>
      </c>
      <c r="AC431">
        <v>-1</v>
      </c>
      <c r="AD431">
        <v>1</v>
      </c>
      <c r="AE431">
        <v>0</v>
      </c>
      <c r="AF431">
        <v>-1</v>
      </c>
      <c r="AG431">
        <v>0</v>
      </c>
      <c r="AH431">
        <v>0.217</v>
      </c>
      <c r="AI431">
        <v>3</v>
      </c>
      <c r="AJ431">
        <v>3</v>
      </c>
      <c r="AK431">
        <v>12.055999999999999</v>
      </c>
    </row>
    <row r="432" spans="1:37" x14ac:dyDescent="0.35">
      <c r="A432">
        <v>202</v>
      </c>
      <c r="B432">
        <v>202</v>
      </c>
      <c r="C432" t="s">
        <v>38</v>
      </c>
      <c r="D432">
        <v>2</v>
      </c>
      <c r="E432" t="s">
        <v>474</v>
      </c>
      <c r="F432">
        <v>2</v>
      </c>
      <c r="G432">
        <v>8</v>
      </c>
      <c r="H432">
        <v>1</v>
      </c>
      <c r="I432">
        <v>2</v>
      </c>
      <c r="J432">
        <v>0</v>
      </c>
      <c r="K432">
        <v>1</v>
      </c>
      <c r="L432" t="s">
        <v>48</v>
      </c>
      <c r="M432" t="s">
        <v>428</v>
      </c>
      <c r="N432">
        <v>10</v>
      </c>
      <c r="O432" t="s">
        <v>413</v>
      </c>
      <c r="P432" t="s">
        <v>48</v>
      </c>
      <c r="Q432" t="s">
        <v>48</v>
      </c>
      <c r="R432" t="s">
        <v>48</v>
      </c>
      <c r="S432" t="s">
        <v>48</v>
      </c>
      <c r="T432" t="s">
        <v>48</v>
      </c>
      <c r="U432" t="s">
        <v>412</v>
      </c>
      <c r="V432">
        <v>0</v>
      </c>
      <c r="W432" t="s">
        <v>48</v>
      </c>
      <c r="X432" t="s">
        <v>48</v>
      </c>
      <c r="Y432">
        <v>0</v>
      </c>
      <c r="Z432">
        <v>48</v>
      </c>
      <c r="AA432">
        <v>0</v>
      </c>
      <c r="AB432">
        <v>1</v>
      </c>
      <c r="AC432">
        <v>-1</v>
      </c>
      <c r="AD432">
        <v>2</v>
      </c>
      <c r="AE432">
        <v>0</v>
      </c>
      <c r="AF432">
        <v>-1</v>
      </c>
      <c r="AG432">
        <v>0</v>
      </c>
      <c r="AH432">
        <v>0.221</v>
      </c>
      <c r="AI432">
        <v>3.0009999999999999</v>
      </c>
      <c r="AJ432">
        <v>6.0019999999999998</v>
      </c>
      <c r="AK432">
        <v>15.057</v>
      </c>
    </row>
    <row r="433" spans="1:37" x14ac:dyDescent="0.35">
      <c r="A433">
        <v>202</v>
      </c>
      <c r="B433">
        <v>202</v>
      </c>
      <c r="C433" t="s">
        <v>38</v>
      </c>
      <c r="D433">
        <v>2</v>
      </c>
      <c r="E433" t="s">
        <v>474</v>
      </c>
      <c r="F433">
        <v>2</v>
      </c>
      <c r="G433">
        <v>8</v>
      </c>
      <c r="H433">
        <v>1</v>
      </c>
      <c r="I433">
        <v>3</v>
      </c>
      <c r="J433">
        <v>23</v>
      </c>
      <c r="K433">
        <v>1</v>
      </c>
      <c r="L433" t="s">
        <v>310</v>
      </c>
      <c r="M433" t="s">
        <v>442</v>
      </c>
      <c r="N433">
        <v>6</v>
      </c>
      <c r="O433" t="s">
        <v>417</v>
      </c>
      <c r="P433" t="s">
        <v>177</v>
      </c>
      <c r="Q433" t="s">
        <v>178</v>
      </c>
      <c r="R433" t="s">
        <v>127</v>
      </c>
      <c r="S433" t="s">
        <v>46</v>
      </c>
      <c r="T433" t="s">
        <v>311</v>
      </c>
      <c r="U433" t="s">
        <v>295</v>
      </c>
      <c r="V433">
        <v>2</v>
      </c>
      <c r="W433" t="s">
        <v>158</v>
      </c>
      <c r="X433" t="s">
        <v>46</v>
      </c>
      <c r="Y433">
        <v>1</v>
      </c>
      <c r="Z433">
        <v>48</v>
      </c>
      <c r="AA433">
        <v>0</v>
      </c>
      <c r="AB433">
        <v>2</v>
      </c>
      <c r="AC433">
        <v>2</v>
      </c>
      <c r="AD433">
        <v>1</v>
      </c>
      <c r="AE433">
        <v>1</v>
      </c>
      <c r="AF433">
        <v>1.4179999999999999</v>
      </c>
      <c r="AG433">
        <v>0</v>
      </c>
      <c r="AH433">
        <v>0.221</v>
      </c>
      <c r="AI433">
        <v>3.0009999999999999</v>
      </c>
      <c r="AJ433">
        <v>9.0020000000000007</v>
      </c>
      <c r="AK433">
        <v>18.058</v>
      </c>
    </row>
    <row r="434" spans="1:37" x14ac:dyDescent="0.35">
      <c r="A434">
        <v>202</v>
      </c>
      <c r="B434">
        <v>202</v>
      </c>
      <c r="C434" t="s">
        <v>38</v>
      </c>
      <c r="D434">
        <v>2</v>
      </c>
      <c r="E434" t="s">
        <v>474</v>
      </c>
      <c r="F434">
        <v>2</v>
      </c>
      <c r="G434">
        <v>8</v>
      </c>
      <c r="H434">
        <v>1</v>
      </c>
      <c r="I434">
        <v>4</v>
      </c>
      <c r="J434">
        <v>31</v>
      </c>
      <c r="K434">
        <v>1</v>
      </c>
      <c r="L434" t="s">
        <v>316</v>
      </c>
      <c r="M434" t="s">
        <v>470</v>
      </c>
      <c r="N434">
        <v>9</v>
      </c>
      <c r="O434" t="s">
        <v>446</v>
      </c>
      <c r="P434" t="s">
        <v>202</v>
      </c>
      <c r="Q434" t="s">
        <v>212</v>
      </c>
      <c r="R434" t="s">
        <v>202</v>
      </c>
      <c r="S434" t="s">
        <v>81</v>
      </c>
      <c r="T434" t="s">
        <v>317</v>
      </c>
      <c r="U434" t="s">
        <v>333</v>
      </c>
      <c r="V434">
        <v>1</v>
      </c>
      <c r="W434" t="s">
        <v>212</v>
      </c>
      <c r="X434" t="s">
        <v>63</v>
      </c>
      <c r="Y434">
        <v>1</v>
      </c>
      <c r="Z434">
        <v>48</v>
      </c>
      <c r="AA434">
        <v>0</v>
      </c>
      <c r="AB434">
        <v>2</v>
      </c>
      <c r="AC434">
        <v>1</v>
      </c>
      <c r="AD434">
        <v>2</v>
      </c>
      <c r="AE434">
        <v>1</v>
      </c>
      <c r="AF434">
        <v>1.4179999999999999</v>
      </c>
      <c r="AG434">
        <v>0</v>
      </c>
      <c r="AH434">
        <v>0.221</v>
      </c>
      <c r="AI434">
        <v>3.0009999999999999</v>
      </c>
      <c r="AJ434">
        <v>12.003</v>
      </c>
      <c r="AK434">
        <v>21.059000000000001</v>
      </c>
    </row>
    <row r="435" spans="1:37" x14ac:dyDescent="0.35">
      <c r="A435">
        <v>202</v>
      </c>
      <c r="B435">
        <v>202</v>
      </c>
      <c r="C435" t="s">
        <v>38</v>
      </c>
      <c r="D435">
        <v>2</v>
      </c>
      <c r="E435" t="s">
        <v>474</v>
      </c>
      <c r="F435">
        <v>2</v>
      </c>
      <c r="G435">
        <v>8</v>
      </c>
      <c r="H435">
        <v>1</v>
      </c>
      <c r="I435">
        <v>5</v>
      </c>
      <c r="J435">
        <v>0</v>
      </c>
      <c r="K435">
        <v>1</v>
      </c>
      <c r="L435" t="s">
        <v>48</v>
      </c>
      <c r="M435" t="s">
        <v>454</v>
      </c>
      <c r="N435">
        <v>10</v>
      </c>
      <c r="O435" t="s">
        <v>413</v>
      </c>
      <c r="P435" t="s">
        <v>48</v>
      </c>
      <c r="Q435" t="s">
        <v>48</v>
      </c>
      <c r="R435" t="s">
        <v>48</v>
      </c>
      <c r="S435" t="s">
        <v>48</v>
      </c>
      <c r="T435" t="s">
        <v>48</v>
      </c>
      <c r="U435" t="s">
        <v>412</v>
      </c>
      <c r="V435">
        <v>0</v>
      </c>
      <c r="W435" t="s">
        <v>48</v>
      </c>
      <c r="X435" t="s">
        <v>48</v>
      </c>
      <c r="Y435">
        <v>0</v>
      </c>
      <c r="Z435">
        <v>48</v>
      </c>
      <c r="AA435">
        <v>0</v>
      </c>
      <c r="AB435">
        <v>1</v>
      </c>
      <c r="AC435">
        <v>1</v>
      </c>
      <c r="AD435">
        <v>1</v>
      </c>
      <c r="AE435">
        <v>1</v>
      </c>
      <c r="AF435">
        <v>0.122</v>
      </c>
      <c r="AG435">
        <v>0</v>
      </c>
      <c r="AH435">
        <v>0.219</v>
      </c>
      <c r="AI435">
        <v>3.0009999999999999</v>
      </c>
      <c r="AJ435">
        <v>15.004</v>
      </c>
      <c r="AK435">
        <v>24.06</v>
      </c>
    </row>
    <row r="436" spans="1:37" x14ac:dyDescent="0.35">
      <c r="A436">
        <v>202</v>
      </c>
      <c r="B436">
        <v>202</v>
      </c>
      <c r="C436" t="s">
        <v>38</v>
      </c>
      <c r="D436">
        <v>2</v>
      </c>
      <c r="E436" t="s">
        <v>474</v>
      </c>
      <c r="F436">
        <v>2</v>
      </c>
      <c r="G436">
        <v>8</v>
      </c>
      <c r="H436">
        <v>1</v>
      </c>
      <c r="I436">
        <v>6</v>
      </c>
      <c r="J436">
        <v>3</v>
      </c>
      <c r="K436">
        <v>1</v>
      </c>
      <c r="L436" t="s">
        <v>284</v>
      </c>
      <c r="M436" t="s">
        <v>467</v>
      </c>
      <c r="N436">
        <v>3</v>
      </c>
      <c r="O436" t="s">
        <v>450</v>
      </c>
      <c r="P436" t="s">
        <v>70</v>
      </c>
      <c r="Q436" t="s">
        <v>71</v>
      </c>
      <c r="R436" t="s">
        <v>45</v>
      </c>
      <c r="S436" t="s">
        <v>46</v>
      </c>
      <c r="T436" t="s">
        <v>285</v>
      </c>
      <c r="U436" t="s">
        <v>279</v>
      </c>
      <c r="V436">
        <v>2</v>
      </c>
      <c r="W436" t="s">
        <v>79</v>
      </c>
      <c r="X436" t="s">
        <v>46</v>
      </c>
      <c r="Y436">
        <v>1</v>
      </c>
      <c r="Z436">
        <v>48</v>
      </c>
      <c r="AA436">
        <v>0</v>
      </c>
      <c r="AB436">
        <v>2</v>
      </c>
      <c r="AC436">
        <v>2</v>
      </c>
      <c r="AD436">
        <v>1</v>
      </c>
      <c r="AE436">
        <v>1</v>
      </c>
      <c r="AF436">
        <v>1.23</v>
      </c>
      <c r="AG436">
        <v>0</v>
      </c>
      <c r="AH436">
        <v>0.22700000000000001</v>
      </c>
      <c r="AI436">
        <v>3.0009999999999999</v>
      </c>
      <c r="AJ436">
        <v>18.004999999999999</v>
      </c>
      <c r="AK436">
        <v>27.061</v>
      </c>
    </row>
    <row r="437" spans="1:37" x14ac:dyDescent="0.35">
      <c r="A437">
        <v>202</v>
      </c>
      <c r="B437">
        <v>202</v>
      </c>
      <c r="C437" t="s">
        <v>38</v>
      </c>
      <c r="D437">
        <v>2</v>
      </c>
      <c r="E437" t="s">
        <v>474</v>
      </c>
      <c r="F437">
        <v>2</v>
      </c>
      <c r="G437">
        <v>8</v>
      </c>
      <c r="H437">
        <v>1</v>
      </c>
      <c r="I437">
        <v>7</v>
      </c>
      <c r="J437">
        <v>21</v>
      </c>
      <c r="K437">
        <v>1</v>
      </c>
      <c r="L437" t="s">
        <v>300</v>
      </c>
      <c r="M437" t="s">
        <v>432</v>
      </c>
      <c r="N437">
        <v>6</v>
      </c>
      <c r="O437" t="s">
        <v>417</v>
      </c>
      <c r="P437" t="s">
        <v>125</v>
      </c>
      <c r="Q437" t="s">
        <v>126</v>
      </c>
      <c r="R437" t="s">
        <v>132</v>
      </c>
      <c r="S437" t="s">
        <v>81</v>
      </c>
      <c r="T437" t="s">
        <v>301</v>
      </c>
      <c r="U437" t="s">
        <v>307</v>
      </c>
      <c r="V437">
        <v>1</v>
      </c>
      <c r="W437" t="s">
        <v>126</v>
      </c>
      <c r="X437" t="s">
        <v>53</v>
      </c>
      <c r="Y437">
        <v>1</v>
      </c>
      <c r="Z437">
        <v>48</v>
      </c>
      <c r="AA437">
        <v>0</v>
      </c>
      <c r="AB437">
        <v>2</v>
      </c>
      <c r="AC437">
        <v>1</v>
      </c>
      <c r="AD437">
        <v>2</v>
      </c>
      <c r="AE437">
        <v>1</v>
      </c>
      <c r="AF437">
        <v>1.02</v>
      </c>
      <c r="AG437">
        <v>0</v>
      </c>
      <c r="AH437">
        <v>0.22700000000000001</v>
      </c>
      <c r="AI437">
        <v>3.0009999999999999</v>
      </c>
      <c r="AJ437">
        <v>21.006</v>
      </c>
      <c r="AK437">
        <v>30.062000000000001</v>
      </c>
    </row>
    <row r="438" spans="1:37" x14ac:dyDescent="0.35">
      <c r="A438">
        <v>202</v>
      </c>
      <c r="B438">
        <v>202</v>
      </c>
      <c r="C438" t="s">
        <v>38</v>
      </c>
      <c r="D438">
        <v>2</v>
      </c>
      <c r="E438" t="s">
        <v>474</v>
      </c>
      <c r="F438">
        <v>2</v>
      </c>
      <c r="G438">
        <v>8</v>
      </c>
      <c r="H438">
        <v>1</v>
      </c>
      <c r="I438">
        <v>8</v>
      </c>
      <c r="J438">
        <v>8</v>
      </c>
      <c r="K438">
        <v>1</v>
      </c>
      <c r="L438" t="s">
        <v>282</v>
      </c>
      <c r="M438" t="s">
        <v>421</v>
      </c>
      <c r="N438">
        <v>1</v>
      </c>
      <c r="O438" t="s">
        <v>420</v>
      </c>
      <c r="P438" t="s">
        <v>43</v>
      </c>
      <c r="Q438" t="s">
        <v>44</v>
      </c>
      <c r="R438" t="s">
        <v>62</v>
      </c>
      <c r="S438" t="s">
        <v>63</v>
      </c>
      <c r="T438" t="s">
        <v>283</v>
      </c>
      <c r="U438" t="s">
        <v>283</v>
      </c>
      <c r="V438">
        <v>3</v>
      </c>
      <c r="W438" t="s">
        <v>44</v>
      </c>
      <c r="X438" t="s">
        <v>63</v>
      </c>
      <c r="Y438">
        <v>1</v>
      </c>
      <c r="Z438">
        <v>48</v>
      </c>
      <c r="AA438">
        <v>0</v>
      </c>
      <c r="AB438">
        <v>1</v>
      </c>
      <c r="AC438">
        <v>1</v>
      </c>
      <c r="AD438">
        <v>1</v>
      </c>
      <c r="AE438">
        <v>1</v>
      </c>
      <c r="AF438">
        <v>0.749</v>
      </c>
      <c r="AG438">
        <v>0</v>
      </c>
      <c r="AH438">
        <v>0.22600000000000001</v>
      </c>
      <c r="AI438">
        <v>3.0009999999999999</v>
      </c>
      <c r="AJ438">
        <v>24.007000000000001</v>
      </c>
      <c r="AK438">
        <v>33.063000000000002</v>
      </c>
    </row>
    <row r="439" spans="1:37" x14ac:dyDescent="0.35">
      <c r="A439">
        <v>202</v>
      </c>
      <c r="B439">
        <v>202</v>
      </c>
      <c r="C439" t="s">
        <v>38</v>
      </c>
      <c r="D439">
        <v>2</v>
      </c>
      <c r="E439" t="s">
        <v>474</v>
      </c>
      <c r="F439">
        <v>2</v>
      </c>
      <c r="G439">
        <v>8</v>
      </c>
      <c r="H439">
        <v>1</v>
      </c>
      <c r="I439">
        <v>9</v>
      </c>
      <c r="J439">
        <v>11</v>
      </c>
      <c r="K439">
        <v>1</v>
      </c>
      <c r="L439" t="s">
        <v>278</v>
      </c>
      <c r="M439" t="s">
        <v>472</v>
      </c>
      <c r="N439">
        <v>3</v>
      </c>
      <c r="O439" t="s">
        <v>450</v>
      </c>
      <c r="P439" t="s">
        <v>78</v>
      </c>
      <c r="Q439" t="s">
        <v>79</v>
      </c>
      <c r="R439" t="s">
        <v>45</v>
      </c>
      <c r="S439" t="s">
        <v>46</v>
      </c>
      <c r="T439" t="s">
        <v>279</v>
      </c>
      <c r="U439" t="s">
        <v>271</v>
      </c>
      <c r="V439">
        <v>1</v>
      </c>
      <c r="W439" t="s">
        <v>79</v>
      </c>
      <c r="X439" t="s">
        <v>63</v>
      </c>
      <c r="Y439">
        <v>1</v>
      </c>
      <c r="Z439">
        <v>48</v>
      </c>
      <c r="AA439">
        <v>0</v>
      </c>
      <c r="AB439">
        <v>2</v>
      </c>
      <c r="AC439">
        <v>-1</v>
      </c>
      <c r="AD439">
        <v>2</v>
      </c>
      <c r="AE439">
        <v>0</v>
      </c>
      <c r="AF439">
        <v>-1</v>
      </c>
      <c r="AG439">
        <v>0</v>
      </c>
      <c r="AH439">
        <v>0.224</v>
      </c>
      <c r="AI439">
        <v>3.0009999999999999</v>
      </c>
      <c r="AJ439">
        <v>27.007999999999999</v>
      </c>
      <c r="AK439">
        <v>36.064</v>
      </c>
    </row>
    <row r="440" spans="1:37" x14ac:dyDescent="0.35">
      <c r="A440">
        <v>202</v>
      </c>
      <c r="B440">
        <v>202</v>
      </c>
      <c r="C440" t="s">
        <v>38</v>
      </c>
      <c r="D440">
        <v>2</v>
      </c>
      <c r="E440" t="s">
        <v>474</v>
      </c>
      <c r="F440">
        <v>2</v>
      </c>
      <c r="G440">
        <v>8</v>
      </c>
      <c r="H440">
        <v>1</v>
      </c>
      <c r="I440">
        <v>10</v>
      </c>
      <c r="J440">
        <v>0</v>
      </c>
      <c r="K440">
        <v>1</v>
      </c>
      <c r="L440" t="s">
        <v>48</v>
      </c>
      <c r="M440" t="s">
        <v>48</v>
      </c>
      <c r="N440">
        <v>11</v>
      </c>
      <c r="O440" t="s">
        <v>416</v>
      </c>
      <c r="P440" t="s">
        <v>48</v>
      </c>
      <c r="Q440" t="s">
        <v>48</v>
      </c>
      <c r="R440" t="s">
        <v>48</v>
      </c>
      <c r="S440" t="s">
        <v>48</v>
      </c>
      <c r="T440" t="s">
        <v>48</v>
      </c>
      <c r="U440" t="s">
        <v>48</v>
      </c>
      <c r="V440">
        <v>0</v>
      </c>
      <c r="W440" t="s">
        <v>48</v>
      </c>
      <c r="X440" t="s">
        <v>48</v>
      </c>
      <c r="Y440">
        <v>0</v>
      </c>
      <c r="Z440">
        <v>48</v>
      </c>
      <c r="AA440">
        <v>0</v>
      </c>
      <c r="AB440">
        <v>-1</v>
      </c>
      <c r="AC440">
        <v>-1</v>
      </c>
      <c r="AD440">
        <v>1</v>
      </c>
      <c r="AE440">
        <v>0</v>
      </c>
      <c r="AF440">
        <v>-1</v>
      </c>
      <c r="AG440">
        <v>0</v>
      </c>
      <c r="AH440">
        <v>0.217</v>
      </c>
      <c r="AI440">
        <v>3.0009999999999999</v>
      </c>
      <c r="AJ440">
        <v>30.009</v>
      </c>
      <c r="AK440">
        <v>39.064999999999998</v>
      </c>
    </row>
    <row r="441" spans="1:37" x14ac:dyDescent="0.35">
      <c r="A441">
        <v>202</v>
      </c>
      <c r="B441">
        <v>202</v>
      </c>
      <c r="C441" t="s">
        <v>38</v>
      </c>
      <c r="D441">
        <v>2</v>
      </c>
      <c r="E441" t="s">
        <v>474</v>
      </c>
      <c r="F441">
        <v>2</v>
      </c>
      <c r="G441">
        <v>8</v>
      </c>
      <c r="H441">
        <v>1</v>
      </c>
      <c r="I441">
        <v>11</v>
      </c>
      <c r="J441">
        <v>7</v>
      </c>
      <c r="K441">
        <v>1</v>
      </c>
      <c r="L441" t="s">
        <v>274</v>
      </c>
      <c r="M441" t="s">
        <v>473</v>
      </c>
      <c r="N441">
        <v>3</v>
      </c>
      <c r="O441" t="s">
        <v>450</v>
      </c>
      <c r="P441" t="s">
        <v>43</v>
      </c>
      <c r="Q441" t="s">
        <v>44</v>
      </c>
      <c r="R441" t="s">
        <v>80</v>
      </c>
      <c r="S441" t="s">
        <v>81</v>
      </c>
      <c r="T441" t="s">
        <v>275</v>
      </c>
      <c r="U441" t="s">
        <v>283</v>
      </c>
      <c r="V441">
        <v>1</v>
      </c>
      <c r="W441" t="s">
        <v>44</v>
      </c>
      <c r="X441" t="s">
        <v>63</v>
      </c>
      <c r="Y441">
        <v>2</v>
      </c>
      <c r="Z441">
        <v>48</v>
      </c>
      <c r="AA441">
        <v>0</v>
      </c>
      <c r="AB441">
        <v>2</v>
      </c>
      <c r="AC441">
        <v>-1</v>
      </c>
      <c r="AD441">
        <v>2</v>
      </c>
      <c r="AE441">
        <v>0</v>
      </c>
      <c r="AF441">
        <v>-1</v>
      </c>
      <c r="AG441">
        <v>0</v>
      </c>
      <c r="AH441">
        <v>0.224</v>
      </c>
      <c r="AI441">
        <v>3.0009999999999999</v>
      </c>
      <c r="AJ441">
        <v>33.01</v>
      </c>
      <c r="AK441">
        <v>42.066000000000003</v>
      </c>
    </row>
    <row r="442" spans="1:37" x14ac:dyDescent="0.35">
      <c r="A442">
        <v>202</v>
      </c>
      <c r="B442">
        <v>202</v>
      </c>
      <c r="C442" t="s">
        <v>38</v>
      </c>
      <c r="D442">
        <v>2</v>
      </c>
      <c r="E442" t="s">
        <v>474</v>
      </c>
      <c r="F442">
        <v>2</v>
      </c>
      <c r="G442">
        <v>8</v>
      </c>
      <c r="H442">
        <v>1</v>
      </c>
      <c r="I442">
        <v>12</v>
      </c>
      <c r="J442">
        <v>9</v>
      </c>
      <c r="K442">
        <v>1</v>
      </c>
      <c r="L442" t="s">
        <v>272</v>
      </c>
      <c r="M442" t="s">
        <v>466</v>
      </c>
      <c r="N442">
        <v>3</v>
      </c>
      <c r="O442" t="s">
        <v>450</v>
      </c>
      <c r="P442" t="s">
        <v>56</v>
      </c>
      <c r="Q442" t="s">
        <v>57</v>
      </c>
      <c r="R442" t="s">
        <v>80</v>
      </c>
      <c r="S442" t="s">
        <v>81</v>
      </c>
      <c r="T442" t="s">
        <v>273</v>
      </c>
      <c r="U442" t="s">
        <v>267</v>
      </c>
      <c r="V442">
        <v>2</v>
      </c>
      <c r="W442" t="s">
        <v>61</v>
      </c>
      <c r="X442" t="s">
        <v>81</v>
      </c>
      <c r="Y442">
        <v>1</v>
      </c>
      <c r="Z442">
        <v>48</v>
      </c>
      <c r="AA442">
        <v>0</v>
      </c>
      <c r="AB442">
        <v>2</v>
      </c>
      <c r="AC442">
        <v>1</v>
      </c>
      <c r="AD442">
        <v>2</v>
      </c>
      <c r="AE442">
        <v>1</v>
      </c>
      <c r="AF442">
        <v>1.5209999999999999</v>
      </c>
      <c r="AG442">
        <v>0</v>
      </c>
      <c r="AH442">
        <v>0.223</v>
      </c>
      <c r="AI442">
        <v>3.0009999999999999</v>
      </c>
      <c r="AJ442">
        <v>36.011000000000003</v>
      </c>
      <c r="AK442">
        <v>45.067</v>
      </c>
    </row>
    <row r="443" spans="1:37" x14ac:dyDescent="0.35">
      <c r="A443">
        <v>202</v>
      </c>
      <c r="B443">
        <v>202</v>
      </c>
      <c r="C443" t="s">
        <v>38</v>
      </c>
      <c r="D443">
        <v>2</v>
      </c>
      <c r="E443" t="s">
        <v>474</v>
      </c>
      <c r="F443">
        <v>2</v>
      </c>
      <c r="G443">
        <v>8</v>
      </c>
      <c r="H443">
        <v>1</v>
      </c>
      <c r="I443">
        <v>13</v>
      </c>
      <c r="J443">
        <v>13</v>
      </c>
      <c r="K443">
        <v>1</v>
      </c>
      <c r="L443" t="s">
        <v>298</v>
      </c>
      <c r="M443" t="s">
        <v>468</v>
      </c>
      <c r="N443">
        <v>6</v>
      </c>
      <c r="O443" t="s">
        <v>417</v>
      </c>
      <c r="P443" t="s">
        <v>163</v>
      </c>
      <c r="Q443" t="s">
        <v>164</v>
      </c>
      <c r="R443" t="s">
        <v>147</v>
      </c>
      <c r="S443" t="s">
        <v>63</v>
      </c>
      <c r="T443" t="s">
        <v>299</v>
      </c>
      <c r="U443" t="s">
        <v>297</v>
      </c>
      <c r="V443">
        <v>2</v>
      </c>
      <c r="W443" t="s">
        <v>178</v>
      </c>
      <c r="X443" t="s">
        <v>63</v>
      </c>
      <c r="Y443">
        <v>1</v>
      </c>
      <c r="Z443">
        <v>48</v>
      </c>
      <c r="AA443">
        <v>0</v>
      </c>
      <c r="AB443">
        <v>2</v>
      </c>
      <c r="AC443">
        <v>-1</v>
      </c>
      <c r="AD443">
        <v>2</v>
      </c>
      <c r="AE443">
        <v>0</v>
      </c>
      <c r="AF443">
        <v>-1</v>
      </c>
      <c r="AG443">
        <v>0</v>
      </c>
      <c r="AH443">
        <v>0.221</v>
      </c>
      <c r="AI443">
        <v>3.0009999999999999</v>
      </c>
      <c r="AJ443">
        <v>39.012</v>
      </c>
      <c r="AK443">
        <v>48.067</v>
      </c>
    </row>
    <row r="444" spans="1:37" x14ac:dyDescent="0.35">
      <c r="A444">
        <v>202</v>
      </c>
      <c r="B444">
        <v>202</v>
      </c>
      <c r="C444" t="s">
        <v>38</v>
      </c>
      <c r="D444">
        <v>2</v>
      </c>
      <c r="E444" t="s">
        <v>474</v>
      </c>
      <c r="F444">
        <v>2</v>
      </c>
      <c r="G444">
        <v>8</v>
      </c>
      <c r="H444">
        <v>1</v>
      </c>
      <c r="I444">
        <v>14</v>
      </c>
      <c r="J444">
        <v>32</v>
      </c>
      <c r="K444">
        <v>1</v>
      </c>
      <c r="L444" t="s">
        <v>332</v>
      </c>
      <c r="M444" t="s">
        <v>460</v>
      </c>
      <c r="N444">
        <v>9</v>
      </c>
      <c r="O444" t="s">
        <v>446</v>
      </c>
      <c r="P444" t="s">
        <v>202</v>
      </c>
      <c r="Q444" t="s">
        <v>212</v>
      </c>
      <c r="R444" t="s">
        <v>202</v>
      </c>
      <c r="S444" t="s">
        <v>63</v>
      </c>
      <c r="T444" t="s">
        <v>333</v>
      </c>
      <c r="U444" t="s">
        <v>317</v>
      </c>
      <c r="V444">
        <v>1</v>
      </c>
      <c r="W444" t="s">
        <v>212</v>
      </c>
      <c r="X444" t="s">
        <v>81</v>
      </c>
      <c r="Y444">
        <v>1</v>
      </c>
      <c r="Z444">
        <v>48</v>
      </c>
      <c r="AA444">
        <v>0</v>
      </c>
      <c r="AB444">
        <v>2</v>
      </c>
      <c r="AC444">
        <v>-1</v>
      </c>
      <c r="AD444">
        <v>2</v>
      </c>
      <c r="AE444">
        <v>0</v>
      </c>
      <c r="AF444">
        <v>-1</v>
      </c>
      <c r="AG444">
        <v>0</v>
      </c>
      <c r="AH444">
        <v>0.221</v>
      </c>
      <c r="AI444">
        <v>3.0009999999999999</v>
      </c>
      <c r="AJ444">
        <v>42.012999999999998</v>
      </c>
      <c r="AK444">
        <v>51.067999999999998</v>
      </c>
    </row>
    <row r="445" spans="1:37" x14ac:dyDescent="0.35">
      <c r="A445">
        <v>202</v>
      </c>
      <c r="B445">
        <v>202</v>
      </c>
      <c r="C445" t="s">
        <v>38</v>
      </c>
      <c r="D445">
        <v>2</v>
      </c>
      <c r="E445" t="s">
        <v>474</v>
      </c>
      <c r="F445">
        <v>2</v>
      </c>
      <c r="G445">
        <v>8</v>
      </c>
      <c r="H445">
        <v>1</v>
      </c>
      <c r="I445">
        <v>15</v>
      </c>
      <c r="J445">
        <v>12</v>
      </c>
      <c r="K445">
        <v>1</v>
      </c>
      <c r="L445" t="s">
        <v>270</v>
      </c>
      <c r="M445" t="s">
        <v>441</v>
      </c>
      <c r="N445">
        <v>3</v>
      </c>
      <c r="O445" t="s">
        <v>450</v>
      </c>
      <c r="P445" t="s">
        <v>78</v>
      </c>
      <c r="Q445" t="s">
        <v>79</v>
      </c>
      <c r="R445" t="s">
        <v>62</v>
      </c>
      <c r="S445" t="s">
        <v>63</v>
      </c>
      <c r="T445" t="s">
        <v>271</v>
      </c>
      <c r="U445" t="s">
        <v>281</v>
      </c>
      <c r="V445">
        <v>2</v>
      </c>
      <c r="W445" t="s">
        <v>99</v>
      </c>
      <c r="X445" t="s">
        <v>63</v>
      </c>
      <c r="Y445">
        <v>1</v>
      </c>
      <c r="Z445">
        <v>48</v>
      </c>
      <c r="AA445">
        <v>0</v>
      </c>
      <c r="AB445">
        <v>2</v>
      </c>
      <c r="AC445">
        <v>1</v>
      </c>
      <c r="AD445">
        <v>2</v>
      </c>
      <c r="AE445">
        <v>1</v>
      </c>
      <c r="AF445">
        <v>1.274</v>
      </c>
      <c r="AG445">
        <v>0</v>
      </c>
      <c r="AH445">
        <v>0.219</v>
      </c>
      <c r="AI445">
        <v>3.0009999999999999</v>
      </c>
      <c r="AJ445">
        <v>45.012999999999998</v>
      </c>
      <c r="AK445">
        <v>54.069000000000003</v>
      </c>
    </row>
    <row r="446" spans="1:37" x14ac:dyDescent="0.35">
      <c r="A446">
        <v>202</v>
      </c>
      <c r="B446">
        <v>202</v>
      </c>
      <c r="C446" t="s">
        <v>38</v>
      </c>
      <c r="D446">
        <v>2</v>
      </c>
      <c r="E446" t="s">
        <v>474</v>
      </c>
      <c r="F446">
        <v>2</v>
      </c>
      <c r="G446">
        <v>8</v>
      </c>
      <c r="H446">
        <v>1</v>
      </c>
      <c r="I446">
        <v>16</v>
      </c>
      <c r="J446">
        <v>0</v>
      </c>
      <c r="K446">
        <v>1</v>
      </c>
      <c r="L446" t="s">
        <v>48</v>
      </c>
      <c r="M446" t="s">
        <v>455</v>
      </c>
      <c r="N446">
        <v>10</v>
      </c>
      <c r="O446" t="s">
        <v>413</v>
      </c>
      <c r="P446" t="s">
        <v>48</v>
      </c>
      <c r="Q446" t="s">
        <v>48</v>
      </c>
      <c r="R446" t="s">
        <v>48</v>
      </c>
      <c r="S446" t="s">
        <v>48</v>
      </c>
      <c r="T446" t="s">
        <v>48</v>
      </c>
      <c r="U446" t="s">
        <v>412</v>
      </c>
      <c r="V446">
        <v>0</v>
      </c>
      <c r="W446" t="s">
        <v>48</v>
      </c>
      <c r="X446" t="s">
        <v>48</v>
      </c>
      <c r="Y446">
        <v>0</v>
      </c>
      <c r="Z446">
        <v>48</v>
      </c>
      <c r="AA446">
        <v>0</v>
      </c>
      <c r="AB446">
        <v>1</v>
      </c>
      <c r="AC446">
        <v>-1</v>
      </c>
      <c r="AD446">
        <v>2</v>
      </c>
      <c r="AE446">
        <v>0</v>
      </c>
      <c r="AF446">
        <v>-1</v>
      </c>
      <c r="AG446">
        <v>0</v>
      </c>
      <c r="AH446">
        <v>0.219</v>
      </c>
      <c r="AI446">
        <v>3.0009999999999999</v>
      </c>
      <c r="AJ446">
        <v>48.014000000000003</v>
      </c>
      <c r="AK446">
        <v>57.07</v>
      </c>
    </row>
    <row r="447" spans="1:37" x14ac:dyDescent="0.35">
      <c r="A447">
        <v>202</v>
      </c>
      <c r="B447">
        <v>202</v>
      </c>
      <c r="C447" t="s">
        <v>38</v>
      </c>
      <c r="D447">
        <v>2</v>
      </c>
      <c r="E447" t="s">
        <v>474</v>
      </c>
      <c r="F447">
        <v>2</v>
      </c>
      <c r="G447">
        <v>8</v>
      </c>
      <c r="H447">
        <v>1</v>
      </c>
      <c r="I447">
        <v>17</v>
      </c>
      <c r="J447">
        <v>0</v>
      </c>
      <c r="K447">
        <v>1</v>
      </c>
      <c r="L447" t="s">
        <v>48</v>
      </c>
      <c r="M447" t="s">
        <v>48</v>
      </c>
      <c r="N447">
        <v>11</v>
      </c>
      <c r="O447" t="s">
        <v>416</v>
      </c>
      <c r="P447" t="s">
        <v>48</v>
      </c>
      <c r="Q447" t="s">
        <v>48</v>
      </c>
      <c r="R447" t="s">
        <v>48</v>
      </c>
      <c r="S447" t="s">
        <v>48</v>
      </c>
      <c r="T447" t="s">
        <v>48</v>
      </c>
      <c r="U447" t="s">
        <v>48</v>
      </c>
      <c r="V447">
        <v>0</v>
      </c>
      <c r="W447" t="s">
        <v>48</v>
      </c>
      <c r="X447" t="s">
        <v>48</v>
      </c>
      <c r="Y447">
        <v>0</v>
      </c>
      <c r="Z447">
        <v>48</v>
      </c>
      <c r="AA447">
        <v>0</v>
      </c>
      <c r="AB447">
        <v>-1</v>
      </c>
      <c r="AC447">
        <v>-1</v>
      </c>
      <c r="AD447">
        <v>1</v>
      </c>
      <c r="AE447">
        <v>0</v>
      </c>
      <c r="AF447">
        <v>-1</v>
      </c>
      <c r="AG447">
        <v>0</v>
      </c>
      <c r="AH447">
        <v>0.217</v>
      </c>
      <c r="AI447">
        <v>3.0009999999999999</v>
      </c>
      <c r="AJ447">
        <v>51.015000000000001</v>
      </c>
      <c r="AK447">
        <v>60.070999999999998</v>
      </c>
    </row>
    <row r="448" spans="1:37" x14ac:dyDescent="0.35">
      <c r="A448">
        <v>202</v>
      </c>
      <c r="B448">
        <v>202</v>
      </c>
      <c r="C448" t="s">
        <v>38</v>
      </c>
      <c r="D448">
        <v>2</v>
      </c>
      <c r="E448" t="s">
        <v>474</v>
      </c>
      <c r="F448">
        <v>2</v>
      </c>
      <c r="G448">
        <v>8</v>
      </c>
      <c r="H448">
        <v>1</v>
      </c>
      <c r="I448">
        <v>18</v>
      </c>
      <c r="J448">
        <v>0</v>
      </c>
      <c r="K448">
        <v>1</v>
      </c>
      <c r="L448" t="s">
        <v>48</v>
      </c>
      <c r="M448" t="s">
        <v>459</v>
      </c>
      <c r="N448">
        <v>10</v>
      </c>
      <c r="O448" t="s">
        <v>413</v>
      </c>
      <c r="P448" t="s">
        <v>48</v>
      </c>
      <c r="Q448" t="s">
        <v>48</v>
      </c>
      <c r="R448" t="s">
        <v>48</v>
      </c>
      <c r="S448" t="s">
        <v>48</v>
      </c>
      <c r="T448" t="s">
        <v>48</v>
      </c>
      <c r="U448" t="s">
        <v>412</v>
      </c>
      <c r="V448">
        <v>0</v>
      </c>
      <c r="W448" t="s">
        <v>48</v>
      </c>
      <c r="X448" t="s">
        <v>48</v>
      </c>
      <c r="Y448">
        <v>0</v>
      </c>
      <c r="Z448">
        <v>48</v>
      </c>
      <c r="AA448">
        <v>0</v>
      </c>
      <c r="AB448">
        <v>1</v>
      </c>
      <c r="AC448">
        <v>-1</v>
      </c>
      <c r="AD448">
        <v>2</v>
      </c>
      <c r="AE448">
        <v>0</v>
      </c>
      <c r="AF448">
        <v>-1</v>
      </c>
      <c r="AG448">
        <v>0</v>
      </c>
      <c r="AH448">
        <v>0.217</v>
      </c>
      <c r="AI448">
        <v>3.0009999999999999</v>
      </c>
      <c r="AJ448">
        <v>54.015999999999998</v>
      </c>
      <c r="AK448">
        <v>63.072000000000003</v>
      </c>
    </row>
    <row r="449" spans="1:37" x14ac:dyDescent="0.35">
      <c r="A449">
        <v>202</v>
      </c>
      <c r="B449">
        <v>202</v>
      </c>
      <c r="C449" t="s">
        <v>38</v>
      </c>
      <c r="D449">
        <v>2</v>
      </c>
      <c r="E449" t="s">
        <v>474</v>
      </c>
      <c r="F449">
        <v>2</v>
      </c>
      <c r="G449">
        <v>8</v>
      </c>
      <c r="H449">
        <v>1</v>
      </c>
      <c r="I449">
        <v>19</v>
      </c>
      <c r="J449">
        <v>14</v>
      </c>
      <c r="K449">
        <v>1</v>
      </c>
      <c r="L449" t="s">
        <v>290</v>
      </c>
      <c r="M449" t="s">
        <v>452</v>
      </c>
      <c r="N449">
        <v>4</v>
      </c>
      <c r="O449" t="s">
        <v>431</v>
      </c>
      <c r="P449" t="s">
        <v>163</v>
      </c>
      <c r="Q449" t="s">
        <v>164</v>
      </c>
      <c r="R449" t="s">
        <v>150</v>
      </c>
      <c r="S449" t="s">
        <v>53</v>
      </c>
      <c r="T449" t="s">
        <v>291</v>
      </c>
      <c r="U449" t="s">
        <v>291</v>
      </c>
      <c r="V449">
        <v>3</v>
      </c>
      <c r="W449" t="s">
        <v>164</v>
      </c>
      <c r="X449" t="s">
        <v>53</v>
      </c>
      <c r="Y449">
        <v>1</v>
      </c>
      <c r="Z449">
        <v>48</v>
      </c>
      <c r="AA449">
        <v>0</v>
      </c>
      <c r="AB449">
        <v>1</v>
      </c>
      <c r="AC449">
        <v>2</v>
      </c>
      <c r="AD449">
        <v>2</v>
      </c>
      <c r="AE449">
        <v>3</v>
      </c>
      <c r="AF449">
        <v>1.625</v>
      </c>
      <c r="AG449">
        <v>0</v>
      </c>
      <c r="AH449">
        <v>0.22700000000000001</v>
      </c>
      <c r="AI449">
        <v>3.0009999999999999</v>
      </c>
      <c r="AJ449">
        <v>57.017000000000003</v>
      </c>
      <c r="AK449">
        <v>66.072999999999993</v>
      </c>
    </row>
    <row r="450" spans="1:37" x14ac:dyDescent="0.35">
      <c r="A450">
        <v>202</v>
      </c>
      <c r="B450">
        <v>202</v>
      </c>
      <c r="C450" t="s">
        <v>38</v>
      </c>
      <c r="D450">
        <v>2</v>
      </c>
      <c r="E450" t="s">
        <v>474</v>
      </c>
      <c r="F450">
        <v>2</v>
      </c>
      <c r="G450">
        <v>8</v>
      </c>
      <c r="H450">
        <v>1</v>
      </c>
      <c r="I450">
        <v>20</v>
      </c>
      <c r="J450">
        <v>10</v>
      </c>
      <c r="K450">
        <v>1</v>
      </c>
      <c r="L450" t="s">
        <v>264</v>
      </c>
      <c r="M450" t="s">
        <v>469</v>
      </c>
      <c r="N450">
        <v>2</v>
      </c>
      <c r="O450" t="s">
        <v>429</v>
      </c>
      <c r="P450" t="s">
        <v>56</v>
      </c>
      <c r="Q450" t="s">
        <v>57</v>
      </c>
      <c r="R450" t="s">
        <v>52</v>
      </c>
      <c r="S450" t="s">
        <v>53</v>
      </c>
      <c r="T450" t="s">
        <v>265</v>
      </c>
      <c r="U450" t="s">
        <v>265</v>
      </c>
      <c r="V450">
        <v>3</v>
      </c>
      <c r="W450" t="s">
        <v>57</v>
      </c>
      <c r="X450" t="s">
        <v>53</v>
      </c>
      <c r="Y450">
        <v>1</v>
      </c>
      <c r="Z450">
        <v>48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1.4350000000000001</v>
      </c>
      <c r="AG450">
        <v>0</v>
      </c>
      <c r="AH450">
        <v>0.22600000000000001</v>
      </c>
      <c r="AI450">
        <v>4.0010000000000003</v>
      </c>
      <c r="AJ450">
        <v>61.018000000000001</v>
      </c>
      <c r="AK450">
        <v>70.073999999999998</v>
      </c>
    </row>
    <row r="451" spans="1:37" x14ac:dyDescent="0.35">
      <c r="A451">
        <v>202</v>
      </c>
      <c r="B451">
        <v>202</v>
      </c>
      <c r="C451" t="s">
        <v>38</v>
      </c>
      <c r="D451">
        <v>2</v>
      </c>
      <c r="E451" t="s">
        <v>474</v>
      </c>
      <c r="F451">
        <v>2</v>
      </c>
      <c r="G451">
        <v>8</v>
      </c>
      <c r="H451">
        <v>1</v>
      </c>
      <c r="I451">
        <v>21</v>
      </c>
      <c r="J451">
        <v>16</v>
      </c>
      <c r="K451">
        <v>1</v>
      </c>
      <c r="L451" t="s">
        <v>304</v>
      </c>
      <c r="M451" t="s">
        <v>418</v>
      </c>
      <c r="N451">
        <v>5</v>
      </c>
      <c r="O451" t="s">
        <v>438</v>
      </c>
      <c r="P451" t="s">
        <v>157</v>
      </c>
      <c r="Q451" t="s">
        <v>158</v>
      </c>
      <c r="R451" t="s">
        <v>150</v>
      </c>
      <c r="S451" t="s">
        <v>53</v>
      </c>
      <c r="T451" t="s">
        <v>305</v>
      </c>
      <c r="U451" t="s">
        <v>305</v>
      </c>
      <c r="V451">
        <v>3</v>
      </c>
      <c r="W451" t="s">
        <v>158</v>
      </c>
      <c r="X451" t="s">
        <v>53</v>
      </c>
      <c r="Y451">
        <v>1</v>
      </c>
      <c r="Z451">
        <v>48</v>
      </c>
      <c r="AA451">
        <v>1</v>
      </c>
      <c r="AB451">
        <v>1</v>
      </c>
      <c r="AC451">
        <v>-1</v>
      </c>
      <c r="AD451">
        <v>2</v>
      </c>
      <c r="AE451">
        <v>0</v>
      </c>
      <c r="AF451">
        <v>-1</v>
      </c>
      <c r="AG451">
        <v>0</v>
      </c>
      <c r="AH451">
        <v>0.224</v>
      </c>
      <c r="AI451">
        <v>4.0010000000000003</v>
      </c>
      <c r="AJ451">
        <v>65.019000000000005</v>
      </c>
      <c r="AK451">
        <v>74.075000000000003</v>
      </c>
    </row>
    <row r="452" spans="1:37" x14ac:dyDescent="0.35">
      <c r="A452">
        <v>202</v>
      </c>
      <c r="B452">
        <v>202</v>
      </c>
      <c r="C452" t="s">
        <v>38</v>
      </c>
      <c r="D452">
        <v>2</v>
      </c>
      <c r="E452" t="s">
        <v>474</v>
      </c>
      <c r="F452">
        <v>2</v>
      </c>
      <c r="G452">
        <v>8</v>
      </c>
      <c r="H452">
        <v>1</v>
      </c>
      <c r="I452">
        <v>22</v>
      </c>
      <c r="J452">
        <v>4</v>
      </c>
      <c r="K452">
        <v>1</v>
      </c>
      <c r="L452" t="s">
        <v>268</v>
      </c>
      <c r="M452" t="s">
        <v>453</v>
      </c>
      <c r="N452">
        <v>3</v>
      </c>
      <c r="O452" t="s">
        <v>450</v>
      </c>
      <c r="P452" t="s">
        <v>70</v>
      </c>
      <c r="Q452" t="s">
        <v>71</v>
      </c>
      <c r="R452" t="s">
        <v>52</v>
      </c>
      <c r="S452" t="s">
        <v>53</v>
      </c>
      <c r="T452" t="s">
        <v>269</v>
      </c>
      <c r="U452" t="s">
        <v>265</v>
      </c>
      <c r="V452">
        <v>2</v>
      </c>
      <c r="W452" t="s">
        <v>57</v>
      </c>
      <c r="X452" t="s">
        <v>53</v>
      </c>
      <c r="Y452">
        <v>2</v>
      </c>
      <c r="Z452">
        <v>48</v>
      </c>
      <c r="AA452">
        <v>0</v>
      </c>
      <c r="AB452">
        <v>2</v>
      </c>
      <c r="AC452">
        <v>1</v>
      </c>
      <c r="AD452">
        <v>2</v>
      </c>
      <c r="AE452">
        <v>1</v>
      </c>
      <c r="AF452">
        <v>1.238</v>
      </c>
      <c r="AG452">
        <v>0</v>
      </c>
      <c r="AH452">
        <v>0.224</v>
      </c>
      <c r="AI452">
        <v>3.0009999999999999</v>
      </c>
      <c r="AJ452">
        <v>68.02</v>
      </c>
      <c r="AK452">
        <v>77.075999999999993</v>
      </c>
    </row>
    <row r="453" spans="1:37" x14ac:dyDescent="0.35">
      <c r="A453">
        <v>202</v>
      </c>
      <c r="B453">
        <v>202</v>
      </c>
      <c r="C453" t="s">
        <v>38</v>
      </c>
      <c r="D453">
        <v>2</v>
      </c>
      <c r="E453" t="s">
        <v>474</v>
      </c>
      <c r="F453">
        <v>2</v>
      </c>
      <c r="G453">
        <v>8</v>
      </c>
      <c r="H453">
        <v>1</v>
      </c>
      <c r="I453">
        <v>23</v>
      </c>
      <c r="J453">
        <v>0</v>
      </c>
      <c r="K453">
        <v>1</v>
      </c>
      <c r="L453" t="s">
        <v>48</v>
      </c>
      <c r="M453" t="s">
        <v>444</v>
      </c>
      <c r="N453">
        <v>10</v>
      </c>
      <c r="O453" t="s">
        <v>413</v>
      </c>
      <c r="P453" t="s">
        <v>48</v>
      </c>
      <c r="Q453" t="s">
        <v>48</v>
      </c>
      <c r="R453" t="s">
        <v>48</v>
      </c>
      <c r="S453" t="s">
        <v>48</v>
      </c>
      <c r="T453" t="s">
        <v>48</v>
      </c>
      <c r="U453" t="s">
        <v>412</v>
      </c>
      <c r="V453">
        <v>0</v>
      </c>
      <c r="W453" t="s">
        <v>48</v>
      </c>
      <c r="X453" t="s">
        <v>48</v>
      </c>
      <c r="Y453">
        <v>0</v>
      </c>
      <c r="Z453">
        <v>48</v>
      </c>
      <c r="AA453">
        <v>0</v>
      </c>
      <c r="AB453">
        <v>1</v>
      </c>
      <c r="AC453">
        <v>-1</v>
      </c>
      <c r="AD453">
        <v>2</v>
      </c>
      <c r="AE453">
        <v>0</v>
      </c>
      <c r="AF453">
        <v>-1</v>
      </c>
      <c r="AG453">
        <v>0</v>
      </c>
      <c r="AH453">
        <v>0.222</v>
      </c>
      <c r="AI453">
        <v>3.0009999999999999</v>
      </c>
      <c r="AJ453">
        <v>71.021000000000001</v>
      </c>
      <c r="AK453">
        <v>80.076999999999998</v>
      </c>
    </row>
    <row r="454" spans="1:37" x14ac:dyDescent="0.35">
      <c r="A454">
        <v>202</v>
      </c>
      <c r="B454">
        <v>202</v>
      </c>
      <c r="C454" t="s">
        <v>38</v>
      </c>
      <c r="D454">
        <v>2</v>
      </c>
      <c r="E454" t="s">
        <v>474</v>
      </c>
      <c r="F454">
        <v>2</v>
      </c>
      <c r="G454">
        <v>8</v>
      </c>
      <c r="H454">
        <v>1</v>
      </c>
      <c r="I454">
        <v>24</v>
      </c>
      <c r="J454">
        <v>30</v>
      </c>
      <c r="K454">
        <v>1</v>
      </c>
      <c r="L454" t="s">
        <v>334</v>
      </c>
      <c r="M454" t="s">
        <v>461</v>
      </c>
      <c r="N454">
        <v>9</v>
      </c>
      <c r="O454" t="s">
        <v>446</v>
      </c>
      <c r="P454" t="s">
        <v>202</v>
      </c>
      <c r="Q454" t="s">
        <v>215</v>
      </c>
      <c r="R454" t="s">
        <v>202</v>
      </c>
      <c r="S454" t="s">
        <v>81</v>
      </c>
      <c r="T454" t="s">
        <v>335</v>
      </c>
      <c r="U454" t="s">
        <v>315</v>
      </c>
      <c r="V454">
        <v>1</v>
      </c>
      <c r="W454" t="s">
        <v>215</v>
      </c>
      <c r="X454" t="s">
        <v>46</v>
      </c>
      <c r="Y454">
        <v>1</v>
      </c>
      <c r="Z454">
        <v>48</v>
      </c>
      <c r="AA454">
        <v>0</v>
      </c>
      <c r="AB454">
        <v>2</v>
      </c>
      <c r="AC454">
        <v>2</v>
      </c>
      <c r="AD454">
        <v>1</v>
      </c>
      <c r="AE454">
        <v>3</v>
      </c>
      <c r="AF454">
        <v>1.7490000000000001</v>
      </c>
      <c r="AG454">
        <v>0</v>
      </c>
      <c r="AH454">
        <v>0.222</v>
      </c>
      <c r="AI454">
        <v>3.0009999999999999</v>
      </c>
      <c r="AJ454">
        <v>74.022000000000006</v>
      </c>
      <c r="AK454">
        <v>83.078000000000003</v>
      </c>
    </row>
    <row r="455" spans="1:37" x14ac:dyDescent="0.35">
      <c r="A455">
        <v>202</v>
      </c>
      <c r="B455">
        <v>202</v>
      </c>
      <c r="C455" t="s">
        <v>38</v>
      </c>
      <c r="D455">
        <v>2</v>
      </c>
      <c r="E455" t="s">
        <v>474</v>
      </c>
      <c r="F455">
        <v>2</v>
      </c>
      <c r="G455">
        <v>8</v>
      </c>
      <c r="H455">
        <v>1</v>
      </c>
      <c r="I455">
        <v>25</v>
      </c>
      <c r="J455">
        <v>27</v>
      </c>
      <c r="K455">
        <v>1</v>
      </c>
      <c r="L455" t="s">
        <v>328</v>
      </c>
      <c r="M455" t="s">
        <v>458</v>
      </c>
      <c r="N455">
        <v>8</v>
      </c>
      <c r="O455" t="s">
        <v>426</v>
      </c>
      <c r="P455" t="s">
        <v>202</v>
      </c>
      <c r="Q455" t="s">
        <v>206</v>
      </c>
      <c r="R455" t="s">
        <v>202</v>
      </c>
      <c r="S455" t="s">
        <v>46</v>
      </c>
      <c r="T455" t="s">
        <v>329</v>
      </c>
      <c r="U455" t="s">
        <v>329</v>
      </c>
      <c r="V455">
        <v>3</v>
      </c>
      <c r="W455" t="s">
        <v>206</v>
      </c>
      <c r="X455" t="s">
        <v>46</v>
      </c>
      <c r="Y455">
        <v>1</v>
      </c>
      <c r="Z455">
        <v>48</v>
      </c>
      <c r="AA455">
        <v>1</v>
      </c>
      <c r="AB455">
        <v>1</v>
      </c>
      <c r="AC455">
        <v>-1</v>
      </c>
      <c r="AD455">
        <v>2</v>
      </c>
      <c r="AE455">
        <v>0</v>
      </c>
      <c r="AF455">
        <v>-1</v>
      </c>
      <c r="AG455">
        <v>0</v>
      </c>
      <c r="AH455">
        <v>0.22</v>
      </c>
      <c r="AI455">
        <v>4.0010000000000003</v>
      </c>
      <c r="AJ455">
        <v>78.022999999999996</v>
      </c>
      <c r="AK455">
        <v>87.078999999999994</v>
      </c>
    </row>
    <row r="456" spans="1:37" x14ac:dyDescent="0.35">
      <c r="A456">
        <v>202</v>
      </c>
      <c r="B456">
        <v>202</v>
      </c>
      <c r="C456" t="s">
        <v>38</v>
      </c>
      <c r="D456">
        <v>2</v>
      </c>
      <c r="E456" t="s">
        <v>474</v>
      </c>
      <c r="F456">
        <v>2</v>
      </c>
      <c r="G456">
        <v>8</v>
      </c>
      <c r="H456">
        <v>1</v>
      </c>
      <c r="I456">
        <v>26</v>
      </c>
      <c r="J456">
        <v>26</v>
      </c>
      <c r="K456">
        <v>1</v>
      </c>
      <c r="L456" t="s">
        <v>312</v>
      </c>
      <c r="M456" t="s">
        <v>425</v>
      </c>
      <c r="N456">
        <v>9</v>
      </c>
      <c r="O456" t="s">
        <v>446</v>
      </c>
      <c r="P456" t="s">
        <v>202</v>
      </c>
      <c r="Q456" t="s">
        <v>221</v>
      </c>
      <c r="R456" t="s">
        <v>202</v>
      </c>
      <c r="S456" t="s">
        <v>53</v>
      </c>
      <c r="T456" t="s">
        <v>313</v>
      </c>
      <c r="U456" t="s">
        <v>323</v>
      </c>
      <c r="V456">
        <v>2</v>
      </c>
      <c r="W456" t="s">
        <v>206</v>
      </c>
      <c r="X456" t="s">
        <v>53</v>
      </c>
      <c r="Y456">
        <v>1</v>
      </c>
      <c r="Z456">
        <v>48</v>
      </c>
      <c r="AA456">
        <v>0</v>
      </c>
      <c r="AB456">
        <v>2</v>
      </c>
      <c r="AC456">
        <v>-1</v>
      </c>
      <c r="AD456">
        <v>2</v>
      </c>
      <c r="AE456">
        <v>0</v>
      </c>
      <c r="AF456">
        <v>-1</v>
      </c>
      <c r="AG456">
        <v>0</v>
      </c>
      <c r="AH456">
        <v>0.218</v>
      </c>
      <c r="AI456">
        <v>3.0009999999999999</v>
      </c>
      <c r="AJ456">
        <v>81.024000000000001</v>
      </c>
      <c r="AK456">
        <v>90.08</v>
      </c>
    </row>
    <row r="457" spans="1:37" x14ac:dyDescent="0.35">
      <c r="A457">
        <v>202</v>
      </c>
      <c r="B457">
        <v>202</v>
      </c>
      <c r="C457" t="s">
        <v>38</v>
      </c>
      <c r="D457">
        <v>2</v>
      </c>
      <c r="E457" t="s">
        <v>474</v>
      </c>
      <c r="F457">
        <v>2</v>
      </c>
      <c r="G457">
        <v>8</v>
      </c>
      <c r="H457">
        <v>1</v>
      </c>
      <c r="I457">
        <v>27</v>
      </c>
      <c r="J457">
        <v>10</v>
      </c>
      <c r="K457">
        <v>1</v>
      </c>
      <c r="L457" t="s">
        <v>264</v>
      </c>
      <c r="M457" t="s">
        <v>469</v>
      </c>
      <c r="N457">
        <v>3</v>
      </c>
      <c r="O457" t="s">
        <v>450</v>
      </c>
      <c r="P457" t="s">
        <v>56</v>
      </c>
      <c r="Q457" t="s">
        <v>57</v>
      </c>
      <c r="R457" t="s">
        <v>52</v>
      </c>
      <c r="S457" t="s">
        <v>53</v>
      </c>
      <c r="T457" t="s">
        <v>265</v>
      </c>
      <c r="U457" t="s">
        <v>273</v>
      </c>
      <c r="V457">
        <v>1</v>
      </c>
      <c r="W457" t="s">
        <v>57</v>
      </c>
      <c r="X457" t="s">
        <v>81</v>
      </c>
      <c r="Y457">
        <v>1</v>
      </c>
      <c r="Z457">
        <v>48</v>
      </c>
      <c r="AA457">
        <v>0</v>
      </c>
      <c r="AB457">
        <v>2</v>
      </c>
      <c r="AC457">
        <v>2</v>
      </c>
      <c r="AD457">
        <v>1</v>
      </c>
      <c r="AE457">
        <v>1</v>
      </c>
      <c r="AF457">
        <v>1.361</v>
      </c>
      <c r="AG457">
        <v>0</v>
      </c>
      <c r="AH457">
        <v>0.218</v>
      </c>
      <c r="AI457">
        <v>3.0009999999999999</v>
      </c>
      <c r="AJ457">
        <v>84.025000000000006</v>
      </c>
      <c r="AK457">
        <v>93.081000000000003</v>
      </c>
    </row>
    <row r="458" spans="1:37" x14ac:dyDescent="0.35">
      <c r="A458">
        <v>202</v>
      </c>
      <c r="B458">
        <v>202</v>
      </c>
      <c r="C458" t="s">
        <v>38</v>
      </c>
      <c r="D458">
        <v>2</v>
      </c>
      <c r="E458" t="s">
        <v>474</v>
      </c>
      <c r="F458">
        <v>2</v>
      </c>
      <c r="G458">
        <v>8</v>
      </c>
      <c r="H458">
        <v>1</v>
      </c>
      <c r="I458">
        <v>28</v>
      </c>
      <c r="J458">
        <v>1</v>
      </c>
      <c r="K458">
        <v>1</v>
      </c>
      <c r="L458" t="s">
        <v>280</v>
      </c>
      <c r="M458" t="s">
        <v>464</v>
      </c>
      <c r="N458">
        <v>2</v>
      </c>
      <c r="O458" t="s">
        <v>429</v>
      </c>
      <c r="P458" t="s">
        <v>98</v>
      </c>
      <c r="Q458" t="s">
        <v>99</v>
      </c>
      <c r="R458" t="s">
        <v>62</v>
      </c>
      <c r="S458" t="s">
        <v>63</v>
      </c>
      <c r="T458" t="s">
        <v>281</v>
      </c>
      <c r="U458" t="s">
        <v>281</v>
      </c>
      <c r="V458">
        <v>3</v>
      </c>
      <c r="W458" t="s">
        <v>99</v>
      </c>
      <c r="X458" t="s">
        <v>63</v>
      </c>
      <c r="Y458">
        <v>2</v>
      </c>
      <c r="Z458">
        <v>48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0.80700000000000005</v>
      </c>
      <c r="AG458">
        <v>0</v>
      </c>
      <c r="AH458">
        <v>0.217</v>
      </c>
      <c r="AI458">
        <v>4.0010000000000003</v>
      </c>
      <c r="AJ458">
        <v>88.025999999999996</v>
      </c>
      <c r="AK458">
        <v>97.081999999999994</v>
      </c>
    </row>
    <row r="459" spans="1:37" x14ac:dyDescent="0.35">
      <c r="A459">
        <v>202</v>
      </c>
      <c r="B459">
        <v>202</v>
      </c>
      <c r="C459" t="s">
        <v>38</v>
      </c>
      <c r="D459">
        <v>2</v>
      </c>
      <c r="E459" t="s">
        <v>474</v>
      </c>
      <c r="F459">
        <v>2</v>
      </c>
      <c r="G459">
        <v>8</v>
      </c>
      <c r="H459">
        <v>1</v>
      </c>
      <c r="I459">
        <v>29</v>
      </c>
      <c r="J459">
        <v>23</v>
      </c>
      <c r="K459">
        <v>1</v>
      </c>
      <c r="L459" t="s">
        <v>310</v>
      </c>
      <c r="M459" t="s">
        <v>442</v>
      </c>
      <c r="N459">
        <v>5</v>
      </c>
      <c r="O459" t="s">
        <v>438</v>
      </c>
      <c r="P459" t="s">
        <v>177</v>
      </c>
      <c r="Q459" t="s">
        <v>178</v>
      </c>
      <c r="R459" t="s">
        <v>127</v>
      </c>
      <c r="S459" t="s">
        <v>46</v>
      </c>
      <c r="T459" t="s">
        <v>311</v>
      </c>
      <c r="U459" t="s">
        <v>311</v>
      </c>
      <c r="V459">
        <v>3</v>
      </c>
      <c r="W459" t="s">
        <v>178</v>
      </c>
      <c r="X459" t="s">
        <v>46</v>
      </c>
      <c r="Y459">
        <v>1</v>
      </c>
      <c r="Z459">
        <v>48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1.1930000000000001</v>
      </c>
      <c r="AG459">
        <v>0</v>
      </c>
      <c r="AH459">
        <v>0.22600000000000001</v>
      </c>
      <c r="AI459">
        <v>4.0010000000000003</v>
      </c>
      <c r="AJ459">
        <v>92.028000000000006</v>
      </c>
      <c r="AK459">
        <v>101.084</v>
      </c>
    </row>
    <row r="460" spans="1:37" x14ac:dyDescent="0.35">
      <c r="A460">
        <v>202</v>
      </c>
      <c r="B460">
        <v>202</v>
      </c>
      <c r="C460" t="s">
        <v>38</v>
      </c>
      <c r="D460">
        <v>2</v>
      </c>
      <c r="E460" t="s">
        <v>474</v>
      </c>
      <c r="F460">
        <v>2</v>
      </c>
      <c r="G460">
        <v>8</v>
      </c>
      <c r="H460">
        <v>1</v>
      </c>
      <c r="I460">
        <v>30</v>
      </c>
      <c r="J460">
        <v>0</v>
      </c>
      <c r="K460">
        <v>1</v>
      </c>
      <c r="L460" t="s">
        <v>48</v>
      </c>
      <c r="M460" t="s">
        <v>48</v>
      </c>
      <c r="N460">
        <v>11</v>
      </c>
      <c r="O460" t="s">
        <v>416</v>
      </c>
      <c r="P460" t="s">
        <v>48</v>
      </c>
      <c r="Q460" t="s">
        <v>48</v>
      </c>
      <c r="R460" t="s">
        <v>48</v>
      </c>
      <c r="S460" t="s">
        <v>48</v>
      </c>
      <c r="T460" t="s">
        <v>48</v>
      </c>
      <c r="U460" t="s">
        <v>48</v>
      </c>
      <c r="V460">
        <v>0</v>
      </c>
      <c r="W460" t="s">
        <v>48</v>
      </c>
      <c r="X460" t="s">
        <v>48</v>
      </c>
      <c r="Y460">
        <v>0</v>
      </c>
      <c r="Z460">
        <v>48</v>
      </c>
      <c r="AA460">
        <v>0</v>
      </c>
      <c r="AB460">
        <v>-1</v>
      </c>
      <c r="AC460">
        <v>-1</v>
      </c>
      <c r="AD460">
        <v>1</v>
      </c>
      <c r="AE460">
        <v>0</v>
      </c>
      <c r="AF460">
        <v>-1</v>
      </c>
      <c r="AG460">
        <v>0</v>
      </c>
      <c r="AH460">
        <v>0.217</v>
      </c>
      <c r="AI460">
        <v>3.0009999999999999</v>
      </c>
      <c r="AJ460">
        <v>95.028999999999996</v>
      </c>
      <c r="AK460">
        <v>104.084</v>
      </c>
    </row>
    <row r="461" spans="1:37" x14ac:dyDescent="0.35">
      <c r="A461">
        <v>202</v>
      </c>
      <c r="B461">
        <v>202</v>
      </c>
      <c r="C461" t="s">
        <v>38</v>
      </c>
      <c r="D461">
        <v>2</v>
      </c>
      <c r="E461" t="s">
        <v>474</v>
      </c>
      <c r="F461">
        <v>2</v>
      </c>
      <c r="G461">
        <v>8</v>
      </c>
      <c r="H461">
        <v>1</v>
      </c>
      <c r="I461">
        <v>31</v>
      </c>
      <c r="J461">
        <v>6</v>
      </c>
      <c r="K461">
        <v>1</v>
      </c>
      <c r="L461" t="s">
        <v>266</v>
      </c>
      <c r="M461" t="s">
        <v>457</v>
      </c>
      <c r="N461">
        <v>3</v>
      </c>
      <c r="O461" t="s">
        <v>450</v>
      </c>
      <c r="P461" t="s">
        <v>60</v>
      </c>
      <c r="Q461" t="s">
        <v>61</v>
      </c>
      <c r="R461" t="s">
        <v>80</v>
      </c>
      <c r="S461" t="s">
        <v>81</v>
      </c>
      <c r="T461" t="s">
        <v>267</v>
      </c>
      <c r="U461" t="s">
        <v>287</v>
      </c>
      <c r="V461">
        <v>1</v>
      </c>
      <c r="W461" t="s">
        <v>61</v>
      </c>
      <c r="X461" t="s">
        <v>46</v>
      </c>
      <c r="Y461">
        <v>1</v>
      </c>
      <c r="Z461">
        <v>48</v>
      </c>
      <c r="AA461">
        <v>0</v>
      </c>
      <c r="AB461">
        <v>2</v>
      </c>
      <c r="AC461">
        <v>2</v>
      </c>
      <c r="AD461">
        <v>1</v>
      </c>
      <c r="AE461">
        <v>3</v>
      </c>
      <c r="AF461">
        <v>1.6259999999999999</v>
      </c>
      <c r="AG461">
        <v>0</v>
      </c>
      <c r="AH461">
        <v>0.222</v>
      </c>
      <c r="AI461">
        <v>3.0009999999999999</v>
      </c>
      <c r="AJ461">
        <v>98.028999999999996</v>
      </c>
      <c r="AK461">
        <v>107.08499999999999</v>
      </c>
    </row>
    <row r="462" spans="1:37" x14ac:dyDescent="0.35">
      <c r="A462">
        <v>202</v>
      </c>
      <c r="B462">
        <v>202</v>
      </c>
      <c r="C462" t="s">
        <v>38</v>
      </c>
      <c r="D462">
        <v>2</v>
      </c>
      <c r="E462" t="s">
        <v>474</v>
      </c>
      <c r="F462">
        <v>2</v>
      </c>
      <c r="G462">
        <v>8</v>
      </c>
      <c r="H462">
        <v>1</v>
      </c>
      <c r="I462">
        <v>32</v>
      </c>
      <c r="J462">
        <v>25</v>
      </c>
      <c r="K462">
        <v>1</v>
      </c>
      <c r="L462" t="s">
        <v>434</v>
      </c>
      <c r="M462" t="s">
        <v>433</v>
      </c>
      <c r="N462">
        <v>7</v>
      </c>
      <c r="O462" t="s">
        <v>424</v>
      </c>
      <c r="P462" t="s">
        <v>202</v>
      </c>
      <c r="Q462" t="s">
        <v>221</v>
      </c>
      <c r="R462" t="s">
        <v>202</v>
      </c>
      <c r="S462" t="s">
        <v>63</v>
      </c>
      <c r="T462" t="s">
        <v>331</v>
      </c>
      <c r="U462" t="s">
        <v>331</v>
      </c>
      <c r="V462">
        <v>3</v>
      </c>
      <c r="W462" t="s">
        <v>221</v>
      </c>
      <c r="X462" t="s">
        <v>63</v>
      </c>
      <c r="Y462">
        <v>1</v>
      </c>
      <c r="Z462">
        <v>48</v>
      </c>
      <c r="AA462">
        <v>0</v>
      </c>
      <c r="AB462">
        <v>1</v>
      </c>
      <c r="AC462">
        <v>1</v>
      </c>
      <c r="AD462">
        <v>1</v>
      </c>
      <c r="AE462">
        <v>1</v>
      </c>
      <c r="AF462">
        <v>0.98499999999999999</v>
      </c>
      <c r="AG462">
        <v>0</v>
      </c>
      <c r="AH462">
        <v>0.222</v>
      </c>
      <c r="AI462">
        <v>3.0009999999999999</v>
      </c>
      <c r="AJ462">
        <v>101.03</v>
      </c>
      <c r="AK462">
        <v>110.086</v>
      </c>
    </row>
    <row r="463" spans="1:37" x14ac:dyDescent="0.35">
      <c r="A463">
        <v>202</v>
      </c>
      <c r="B463">
        <v>202</v>
      </c>
      <c r="C463" t="s">
        <v>38</v>
      </c>
      <c r="D463">
        <v>2</v>
      </c>
      <c r="E463" t="s">
        <v>474</v>
      </c>
      <c r="F463">
        <v>2</v>
      </c>
      <c r="G463">
        <v>8</v>
      </c>
      <c r="H463">
        <v>1</v>
      </c>
      <c r="I463">
        <v>33</v>
      </c>
      <c r="J463">
        <v>0</v>
      </c>
      <c r="K463">
        <v>1</v>
      </c>
      <c r="L463" t="s">
        <v>48</v>
      </c>
      <c r="M463" t="s">
        <v>48</v>
      </c>
      <c r="N463">
        <v>11</v>
      </c>
      <c r="O463" t="s">
        <v>416</v>
      </c>
      <c r="P463" t="s">
        <v>48</v>
      </c>
      <c r="Q463" t="s">
        <v>48</v>
      </c>
      <c r="R463" t="s">
        <v>48</v>
      </c>
      <c r="S463" t="s">
        <v>48</v>
      </c>
      <c r="T463" t="s">
        <v>48</v>
      </c>
      <c r="U463" t="s">
        <v>48</v>
      </c>
      <c r="V463">
        <v>0</v>
      </c>
      <c r="W463" t="s">
        <v>48</v>
      </c>
      <c r="X463" t="s">
        <v>48</v>
      </c>
      <c r="Y463">
        <v>0</v>
      </c>
      <c r="Z463">
        <v>48</v>
      </c>
      <c r="AA463">
        <v>0</v>
      </c>
      <c r="AB463">
        <v>-1</v>
      </c>
      <c r="AC463">
        <v>-1</v>
      </c>
      <c r="AD463">
        <v>1</v>
      </c>
      <c r="AE463">
        <v>0</v>
      </c>
      <c r="AF463">
        <v>-1</v>
      </c>
      <c r="AG463">
        <v>0</v>
      </c>
      <c r="AH463">
        <v>0.217</v>
      </c>
      <c r="AI463">
        <v>3.0009999999999999</v>
      </c>
      <c r="AJ463">
        <v>104.03100000000001</v>
      </c>
      <c r="AK463">
        <v>113.087</v>
      </c>
    </row>
    <row r="464" spans="1:37" x14ac:dyDescent="0.35">
      <c r="A464">
        <v>202</v>
      </c>
      <c r="B464">
        <v>202</v>
      </c>
      <c r="C464" t="s">
        <v>38</v>
      </c>
      <c r="D464">
        <v>2</v>
      </c>
      <c r="E464" t="s">
        <v>474</v>
      </c>
      <c r="F464">
        <v>2</v>
      </c>
      <c r="G464">
        <v>8</v>
      </c>
      <c r="H464">
        <v>1</v>
      </c>
      <c r="I464">
        <v>34</v>
      </c>
      <c r="J464">
        <v>0</v>
      </c>
      <c r="K464">
        <v>1</v>
      </c>
      <c r="L464" t="s">
        <v>48</v>
      </c>
      <c r="M464" t="s">
        <v>445</v>
      </c>
      <c r="N464">
        <v>10</v>
      </c>
      <c r="O464" t="s">
        <v>413</v>
      </c>
      <c r="P464" t="s">
        <v>48</v>
      </c>
      <c r="Q464" t="s">
        <v>48</v>
      </c>
      <c r="R464" t="s">
        <v>48</v>
      </c>
      <c r="S464" t="s">
        <v>48</v>
      </c>
      <c r="T464" t="s">
        <v>48</v>
      </c>
      <c r="U464" t="s">
        <v>412</v>
      </c>
      <c r="V464">
        <v>0</v>
      </c>
      <c r="W464" t="s">
        <v>48</v>
      </c>
      <c r="X464" t="s">
        <v>48</v>
      </c>
      <c r="Y464">
        <v>0</v>
      </c>
      <c r="Z464">
        <v>48</v>
      </c>
      <c r="AA464">
        <v>0</v>
      </c>
      <c r="AB464">
        <v>1</v>
      </c>
      <c r="AC464">
        <v>-1</v>
      </c>
      <c r="AD464">
        <v>2</v>
      </c>
      <c r="AE464">
        <v>0</v>
      </c>
      <c r="AF464">
        <v>-1</v>
      </c>
      <c r="AG464">
        <v>0</v>
      </c>
      <c r="AH464">
        <v>0.221</v>
      </c>
      <c r="AI464">
        <v>3.0009999999999999</v>
      </c>
      <c r="AJ464">
        <v>107.032</v>
      </c>
      <c r="AK464">
        <v>116.08799999999999</v>
      </c>
    </row>
    <row r="465" spans="1:37" x14ac:dyDescent="0.35">
      <c r="A465">
        <v>202</v>
      </c>
      <c r="B465">
        <v>202</v>
      </c>
      <c r="C465" t="s">
        <v>38</v>
      </c>
      <c r="D465">
        <v>2</v>
      </c>
      <c r="E465" t="s">
        <v>474</v>
      </c>
      <c r="F465">
        <v>2</v>
      </c>
      <c r="G465">
        <v>8</v>
      </c>
      <c r="H465">
        <v>1</v>
      </c>
      <c r="I465">
        <v>35</v>
      </c>
      <c r="J465">
        <v>22</v>
      </c>
      <c r="K465">
        <v>1</v>
      </c>
      <c r="L465" t="s">
        <v>306</v>
      </c>
      <c r="M465" t="s">
        <v>436</v>
      </c>
      <c r="N465">
        <v>5</v>
      </c>
      <c r="O465" t="s">
        <v>438</v>
      </c>
      <c r="P465" t="s">
        <v>125</v>
      </c>
      <c r="Q465" t="s">
        <v>126</v>
      </c>
      <c r="R465" t="s">
        <v>150</v>
      </c>
      <c r="S465" t="s">
        <v>53</v>
      </c>
      <c r="T465" t="s">
        <v>307</v>
      </c>
      <c r="U465" t="s">
        <v>307</v>
      </c>
      <c r="V465">
        <v>3</v>
      </c>
      <c r="W465" t="s">
        <v>126</v>
      </c>
      <c r="X465" t="s">
        <v>53</v>
      </c>
      <c r="Y465">
        <v>2</v>
      </c>
      <c r="Z465">
        <v>48</v>
      </c>
      <c r="AA465">
        <v>1</v>
      </c>
      <c r="AB465">
        <v>1</v>
      </c>
      <c r="AC465">
        <v>2</v>
      </c>
      <c r="AD465">
        <v>2</v>
      </c>
      <c r="AE465">
        <v>1</v>
      </c>
      <c r="AF465">
        <v>1.127</v>
      </c>
      <c r="AG465">
        <v>0</v>
      </c>
      <c r="AH465">
        <v>0.22</v>
      </c>
      <c r="AI465">
        <v>4.0010000000000003</v>
      </c>
      <c r="AJ465">
        <v>111.033</v>
      </c>
      <c r="AK465">
        <v>120.089</v>
      </c>
    </row>
    <row r="466" spans="1:37" x14ac:dyDescent="0.35">
      <c r="A466">
        <v>202</v>
      </c>
      <c r="B466">
        <v>202</v>
      </c>
      <c r="C466" t="s">
        <v>38</v>
      </c>
      <c r="D466">
        <v>2</v>
      </c>
      <c r="E466" t="s">
        <v>474</v>
      </c>
      <c r="F466">
        <v>2</v>
      </c>
      <c r="G466">
        <v>8</v>
      </c>
      <c r="H466">
        <v>1</v>
      </c>
      <c r="I466">
        <v>36</v>
      </c>
      <c r="J466">
        <v>27</v>
      </c>
      <c r="K466">
        <v>1</v>
      </c>
      <c r="L466" t="s">
        <v>328</v>
      </c>
      <c r="M466" t="s">
        <v>458</v>
      </c>
      <c r="N466">
        <v>9</v>
      </c>
      <c r="O466" t="s">
        <v>446</v>
      </c>
      <c r="P466" t="s">
        <v>202</v>
      </c>
      <c r="Q466" t="s">
        <v>206</v>
      </c>
      <c r="R466" t="s">
        <v>202</v>
      </c>
      <c r="S466" t="s">
        <v>46</v>
      </c>
      <c r="T466" t="s">
        <v>329</v>
      </c>
      <c r="U466" t="s">
        <v>327</v>
      </c>
      <c r="V466">
        <v>2</v>
      </c>
      <c r="W466" t="s">
        <v>232</v>
      </c>
      <c r="X466" t="s">
        <v>46</v>
      </c>
      <c r="Y466">
        <v>1</v>
      </c>
      <c r="Z466">
        <v>48</v>
      </c>
      <c r="AA466">
        <v>0</v>
      </c>
      <c r="AB466">
        <v>2</v>
      </c>
      <c r="AC466">
        <v>1</v>
      </c>
      <c r="AD466">
        <v>2</v>
      </c>
      <c r="AE466">
        <v>1</v>
      </c>
      <c r="AF466">
        <v>1.542</v>
      </c>
      <c r="AG466">
        <v>0</v>
      </c>
      <c r="AH466">
        <v>0.218</v>
      </c>
      <c r="AI466">
        <v>3.0009999999999999</v>
      </c>
      <c r="AJ466">
        <v>114.03400000000001</v>
      </c>
      <c r="AK466">
        <v>123.09</v>
      </c>
    </row>
    <row r="467" spans="1:37" x14ac:dyDescent="0.35">
      <c r="A467">
        <v>202</v>
      </c>
      <c r="B467">
        <v>202</v>
      </c>
      <c r="C467" t="s">
        <v>38</v>
      </c>
      <c r="D467">
        <v>2</v>
      </c>
      <c r="E467" t="s">
        <v>474</v>
      </c>
      <c r="F467">
        <v>2</v>
      </c>
      <c r="G467">
        <v>8</v>
      </c>
      <c r="H467">
        <v>1</v>
      </c>
      <c r="I467">
        <v>37</v>
      </c>
      <c r="J467">
        <v>18</v>
      </c>
      <c r="K467">
        <v>1</v>
      </c>
      <c r="L467" t="s">
        <v>308</v>
      </c>
      <c r="M467" t="s">
        <v>451</v>
      </c>
      <c r="N467">
        <v>6</v>
      </c>
      <c r="O467" t="s">
        <v>417</v>
      </c>
      <c r="P467" t="s">
        <v>153</v>
      </c>
      <c r="Q467" t="s">
        <v>154</v>
      </c>
      <c r="R467" t="s">
        <v>132</v>
      </c>
      <c r="S467" t="s">
        <v>81</v>
      </c>
      <c r="T467" t="s">
        <v>309</v>
      </c>
      <c r="U467" t="s">
        <v>303</v>
      </c>
      <c r="V467">
        <v>1</v>
      </c>
      <c r="W467" t="s">
        <v>154</v>
      </c>
      <c r="X467" t="s">
        <v>46</v>
      </c>
      <c r="Y467">
        <v>1</v>
      </c>
      <c r="Z467">
        <v>48</v>
      </c>
      <c r="AA467">
        <v>0</v>
      </c>
      <c r="AB467">
        <v>2</v>
      </c>
      <c r="AC467">
        <v>1</v>
      </c>
      <c r="AD467">
        <v>2</v>
      </c>
      <c r="AE467">
        <v>1</v>
      </c>
      <c r="AF467">
        <v>0.69199999999999995</v>
      </c>
      <c r="AG467">
        <v>0</v>
      </c>
      <c r="AH467">
        <v>0.218</v>
      </c>
      <c r="AI467">
        <v>3.0009999999999999</v>
      </c>
      <c r="AJ467">
        <v>117.035</v>
      </c>
      <c r="AK467">
        <v>126.09099999999999</v>
      </c>
    </row>
    <row r="468" spans="1:37" x14ac:dyDescent="0.35">
      <c r="A468">
        <v>202</v>
      </c>
      <c r="B468">
        <v>202</v>
      </c>
      <c r="C468" t="s">
        <v>38</v>
      </c>
      <c r="D468">
        <v>2</v>
      </c>
      <c r="E468" t="s">
        <v>474</v>
      </c>
      <c r="F468">
        <v>2</v>
      </c>
      <c r="G468">
        <v>8</v>
      </c>
      <c r="H468">
        <v>1</v>
      </c>
      <c r="I468">
        <v>38</v>
      </c>
      <c r="J468">
        <v>1</v>
      </c>
      <c r="K468">
        <v>1</v>
      </c>
      <c r="L468" t="s">
        <v>280</v>
      </c>
      <c r="M468" t="s">
        <v>464</v>
      </c>
      <c r="N468">
        <v>3</v>
      </c>
      <c r="O468" t="s">
        <v>450</v>
      </c>
      <c r="P468" t="s">
        <v>98</v>
      </c>
      <c r="Q468" t="s">
        <v>99</v>
      </c>
      <c r="R468" t="s">
        <v>62</v>
      </c>
      <c r="S468" t="s">
        <v>63</v>
      </c>
      <c r="T468" t="s">
        <v>281</v>
      </c>
      <c r="U468" t="s">
        <v>277</v>
      </c>
      <c r="V468">
        <v>1</v>
      </c>
      <c r="W468" t="s">
        <v>99</v>
      </c>
      <c r="X468" t="s">
        <v>53</v>
      </c>
      <c r="Y468">
        <v>1</v>
      </c>
      <c r="Z468">
        <v>48</v>
      </c>
      <c r="AA468">
        <v>1</v>
      </c>
      <c r="AB468">
        <v>2</v>
      </c>
      <c r="AC468">
        <v>1</v>
      </c>
      <c r="AD468">
        <v>2</v>
      </c>
      <c r="AE468">
        <v>2</v>
      </c>
      <c r="AF468">
        <v>2.327</v>
      </c>
      <c r="AG468">
        <v>0</v>
      </c>
      <c r="AH468">
        <v>0.22700000000000001</v>
      </c>
      <c r="AI468">
        <v>4.0010000000000003</v>
      </c>
      <c r="AJ468">
        <v>121.036</v>
      </c>
      <c r="AK468">
        <v>130.09200000000001</v>
      </c>
    </row>
    <row r="469" spans="1:37" x14ac:dyDescent="0.35">
      <c r="A469">
        <v>202</v>
      </c>
      <c r="B469">
        <v>202</v>
      </c>
      <c r="C469" t="s">
        <v>38</v>
      </c>
      <c r="D469">
        <v>2</v>
      </c>
      <c r="E469" t="s">
        <v>474</v>
      </c>
      <c r="F469">
        <v>2</v>
      </c>
      <c r="G469">
        <v>8</v>
      </c>
      <c r="H469">
        <v>1</v>
      </c>
      <c r="I469">
        <v>39</v>
      </c>
      <c r="J469">
        <v>34</v>
      </c>
      <c r="K469">
        <v>1</v>
      </c>
      <c r="L469" t="s">
        <v>324</v>
      </c>
      <c r="M469" t="s">
        <v>447</v>
      </c>
      <c r="N469">
        <v>7</v>
      </c>
      <c r="O469" t="s">
        <v>424</v>
      </c>
      <c r="P469" t="s">
        <v>202</v>
      </c>
      <c r="Q469" t="s">
        <v>209</v>
      </c>
      <c r="R469" t="s">
        <v>202</v>
      </c>
      <c r="S469" t="s">
        <v>53</v>
      </c>
      <c r="T469" t="s">
        <v>325</v>
      </c>
      <c r="U469" t="s">
        <v>325</v>
      </c>
      <c r="V469">
        <v>3</v>
      </c>
      <c r="W469" t="s">
        <v>209</v>
      </c>
      <c r="X469" t="s">
        <v>53</v>
      </c>
      <c r="Y469">
        <v>1</v>
      </c>
      <c r="Z469">
        <v>48</v>
      </c>
      <c r="AA469">
        <v>0</v>
      </c>
      <c r="AB469">
        <v>1</v>
      </c>
      <c r="AC469">
        <v>-1</v>
      </c>
      <c r="AD469">
        <v>2</v>
      </c>
      <c r="AE469">
        <v>0</v>
      </c>
      <c r="AF469">
        <v>-1</v>
      </c>
      <c r="AG469">
        <v>0</v>
      </c>
      <c r="AH469">
        <v>0.22500000000000001</v>
      </c>
      <c r="AI469">
        <v>3.0009999999999999</v>
      </c>
      <c r="AJ469">
        <v>124.03700000000001</v>
      </c>
      <c r="AK469">
        <v>133.09299999999999</v>
      </c>
    </row>
    <row r="470" spans="1:37" x14ac:dyDescent="0.35">
      <c r="A470">
        <v>202</v>
      </c>
      <c r="B470">
        <v>202</v>
      </c>
      <c r="C470" t="s">
        <v>38</v>
      </c>
      <c r="D470">
        <v>2</v>
      </c>
      <c r="E470" t="s">
        <v>474</v>
      </c>
      <c r="F470">
        <v>2</v>
      </c>
      <c r="G470">
        <v>8</v>
      </c>
      <c r="H470">
        <v>1</v>
      </c>
      <c r="I470">
        <v>40</v>
      </c>
      <c r="J470">
        <v>0</v>
      </c>
      <c r="K470">
        <v>1</v>
      </c>
      <c r="L470" t="s">
        <v>48</v>
      </c>
      <c r="M470" t="s">
        <v>440</v>
      </c>
      <c r="N470">
        <v>10</v>
      </c>
      <c r="O470" t="s">
        <v>413</v>
      </c>
      <c r="P470" t="s">
        <v>48</v>
      </c>
      <c r="Q470" t="s">
        <v>48</v>
      </c>
      <c r="R470" t="s">
        <v>48</v>
      </c>
      <c r="S470" t="s">
        <v>48</v>
      </c>
      <c r="T470" t="s">
        <v>48</v>
      </c>
      <c r="U470" t="s">
        <v>412</v>
      </c>
      <c r="V470">
        <v>0</v>
      </c>
      <c r="W470" t="s">
        <v>48</v>
      </c>
      <c r="X470" t="s">
        <v>48</v>
      </c>
      <c r="Y470">
        <v>0</v>
      </c>
      <c r="Z470">
        <v>48</v>
      </c>
      <c r="AA470">
        <v>0</v>
      </c>
      <c r="AB470">
        <v>1</v>
      </c>
      <c r="AC470">
        <v>1</v>
      </c>
      <c r="AD470">
        <v>1</v>
      </c>
      <c r="AE470">
        <v>1</v>
      </c>
      <c r="AF470">
        <v>0.41899999999999998</v>
      </c>
      <c r="AG470">
        <v>0</v>
      </c>
      <c r="AH470">
        <v>0.22500000000000001</v>
      </c>
      <c r="AI470">
        <v>3.0009999999999999</v>
      </c>
      <c r="AJ470">
        <v>127.038</v>
      </c>
      <c r="AK470">
        <v>136.09399999999999</v>
      </c>
    </row>
    <row r="471" spans="1:37" x14ac:dyDescent="0.35">
      <c r="A471">
        <v>202</v>
      </c>
      <c r="B471">
        <v>202</v>
      </c>
      <c r="C471" t="s">
        <v>38</v>
      </c>
      <c r="D471">
        <v>2</v>
      </c>
      <c r="E471" t="s">
        <v>474</v>
      </c>
      <c r="F471">
        <v>2</v>
      </c>
      <c r="G471">
        <v>8</v>
      </c>
      <c r="H471">
        <v>1</v>
      </c>
      <c r="I471">
        <v>41</v>
      </c>
      <c r="J471">
        <v>0</v>
      </c>
      <c r="K471">
        <v>1</v>
      </c>
      <c r="L471" t="s">
        <v>48</v>
      </c>
      <c r="M471" t="s">
        <v>48</v>
      </c>
      <c r="N471">
        <v>11</v>
      </c>
      <c r="O471" t="s">
        <v>416</v>
      </c>
      <c r="P471" t="s">
        <v>48</v>
      </c>
      <c r="Q471" t="s">
        <v>48</v>
      </c>
      <c r="R471" t="s">
        <v>48</v>
      </c>
      <c r="S471" t="s">
        <v>48</v>
      </c>
      <c r="T471" t="s">
        <v>48</v>
      </c>
      <c r="U471" t="s">
        <v>48</v>
      </c>
      <c r="V471">
        <v>0</v>
      </c>
      <c r="W471" t="s">
        <v>48</v>
      </c>
      <c r="X471" t="s">
        <v>48</v>
      </c>
      <c r="Y471">
        <v>0</v>
      </c>
      <c r="Z471">
        <v>48</v>
      </c>
      <c r="AA471">
        <v>0</v>
      </c>
      <c r="AB471">
        <v>-1</v>
      </c>
      <c r="AC471">
        <v>-1</v>
      </c>
      <c r="AD471">
        <v>1</v>
      </c>
      <c r="AE471">
        <v>0</v>
      </c>
      <c r="AF471">
        <v>-1</v>
      </c>
      <c r="AG471">
        <v>0</v>
      </c>
      <c r="AH471">
        <v>0.217</v>
      </c>
      <c r="AI471">
        <v>3.0009999999999999</v>
      </c>
      <c r="AJ471">
        <v>130.03899999999999</v>
      </c>
      <c r="AK471">
        <v>139.095</v>
      </c>
    </row>
    <row r="472" spans="1:37" x14ac:dyDescent="0.35">
      <c r="A472">
        <v>202</v>
      </c>
      <c r="B472">
        <v>202</v>
      </c>
      <c r="C472" t="s">
        <v>38</v>
      </c>
      <c r="D472">
        <v>2</v>
      </c>
      <c r="E472" t="s">
        <v>474</v>
      </c>
      <c r="F472">
        <v>2</v>
      </c>
      <c r="G472">
        <v>8</v>
      </c>
      <c r="H472">
        <v>1</v>
      </c>
      <c r="I472">
        <v>42</v>
      </c>
      <c r="J472">
        <v>15</v>
      </c>
      <c r="K472">
        <v>1</v>
      </c>
      <c r="L472" t="s">
        <v>294</v>
      </c>
      <c r="M472" t="s">
        <v>439</v>
      </c>
      <c r="N472">
        <v>4</v>
      </c>
      <c r="O472" t="s">
        <v>431</v>
      </c>
      <c r="P472" t="s">
        <v>157</v>
      </c>
      <c r="Q472" t="s">
        <v>158</v>
      </c>
      <c r="R472" t="s">
        <v>127</v>
      </c>
      <c r="S472" t="s">
        <v>46</v>
      </c>
      <c r="T472" t="s">
        <v>295</v>
      </c>
      <c r="U472" t="s">
        <v>295</v>
      </c>
      <c r="V472">
        <v>3</v>
      </c>
      <c r="W472" t="s">
        <v>158</v>
      </c>
      <c r="X472" t="s">
        <v>46</v>
      </c>
      <c r="Y472">
        <v>2</v>
      </c>
      <c r="Z472">
        <v>48</v>
      </c>
      <c r="AA472">
        <v>0</v>
      </c>
      <c r="AB472">
        <v>1</v>
      </c>
      <c r="AC472">
        <v>-1</v>
      </c>
      <c r="AD472">
        <v>2</v>
      </c>
      <c r="AE472">
        <v>0</v>
      </c>
      <c r="AF472">
        <v>-1</v>
      </c>
      <c r="AG472">
        <v>0</v>
      </c>
      <c r="AH472">
        <v>0.223</v>
      </c>
      <c r="AI472">
        <v>3.0009999999999999</v>
      </c>
      <c r="AJ472">
        <v>133.04</v>
      </c>
      <c r="AK472">
        <v>142.096</v>
      </c>
    </row>
    <row r="473" spans="1:37" x14ac:dyDescent="0.35">
      <c r="A473">
        <v>202</v>
      </c>
      <c r="B473">
        <v>202</v>
      </c>
      <c r="C473" t="s">
        <v>38</v>
      </c>
      <c r="D473">
        <v>2</v>
      </c>
      <c r="E473" t="s">
        <v>474</v>
      </c>
      <c r="F473">
        <v>2</v>
      </c>
      <c r="G473">
        <v>8</v>
      </c>
      <c r="H473">
        <v>1</v>
      </c>
      <c r="I473">
        <v>43</v>
      </c>
      <c r="J473">
        <v>0</v>
      </c>
      <c r="K473">
        <v>1</v>
      </c>
      <c r="L473" t="s">
        <v>48</v>
      </c>
      <c r="M473" t="s">
        <v>48</v>
      </c>
      <c r="N473">
        <v>11</v>
      </c>
      <c r="O473" t="s">
        <v>416</v>
      </c>
      <c r="P473" t="s">
        <v>48</v>
      </c>
      <c r="Q473" t="s">
        <v>48</v>
      </c>
      <c r="R473" t="s">
        <v>48</v>
      </c>
      <c r="S473" t="s">
        <v>48</v>
      </c>
      <c r="T473" t="s">
        <v>48</v>
      </c>
      <c r="U473" t="s">
        <v>48</v>
      </c>
      <c r="V473">
        <v>0</v>
      </c>
      <c r="W473" t="s">
        <v>48</v>
      </c>
      <c r="X473" t="s">
        <v>48</v>
      </c>
      <c r="Y473">
        <v>0</v>
      </c>
      <c r="Z473">
        <v>48</v>
      </c>
      <c r="AA473">
        <v>0</v>
      </c>
      <c r="AB473">
        <v>-1</v>
      </c>
      <c r="AC473">
        <v>-1</v>
      </c>
      <c r="AD473">
        <v>1</v>
      </c>
      <c r="AE473">
        <v>0</v>
      </c>
      <c r="AF473">
        <v>-1</v>
      </c>
      <c r="AG473">
        <v>0</v>
      </c>
      <c r="AH473">
        <v>0.217</v>
      </c>
      <c r="AI473">
        <v>3.0009999999999999</v>
      </c>
      <c r="AJ473">
        <v>136.041</v>
      </c>
      <c r="AK473">
        <v>145.09700000000001</v>
      </c>
    </row>
    <row r="474" spans="1:37" x14ac:dyDescent="0.35">
      <c r="A474">
        <v>202</v>
      </c>
      <c r="B474">
        <v>202</v>
      </c>
      <c r="C474" t="s">
        <v>38</v>
      </c>
      <c r="D474">
        <v>2</v>
      </c>
      <c r="E474" t="s">
        <v>474</v>
      </c>
      <c r="F474">
        <v>2</v>
      </c>
      <c r="G474">
        <v>8</v>
      </c>
      <c r="H474">
        <v>1</v>
      </c>
      <c r="I474">
        <v>44</v>
      </c>
      <c r="J474">
        <v>9</v>
      </c>
      <c r="K474">
        <v>1</v>
      </c>
      <c r="L474" t="s">
        <v>272</v>
      </c>
      <c r="M474" t="s">
        <v>466</v>
      </c>
      <c r="N474">
        <v>2</v>
      </c>
      <c r="O474" t="s">
        <v>429</v>
      </c>
      <c r="P474" t="s">
        <v>56</v>
      </c>
      <c r="Q474" t="s">
        <v>57</v>
      </c>
      <c r="R474" t="s">
        <v>80</v>
      </c>
      <c r="S474" t="s">
        <v>81</v>
      </c>
      <c r="T474" t="s">
        <v>273</v>
      </c>
      <c r="U474" t="s">
        <v>273</v>
      </c>
      <c r="V474">
        <v>3</v>
      </c>
      <c r="W474" t="s">
        <v>57</v>
      </c>
      <c r="X474" t="s">
        <v>81</v>
      </c>
      <c r="Y474">
        <v>2</v>
      </c>
      <c r="Z474">
        <v>48</v>
      </c>
      <c r="AA474">
        <v>1</v>
      </c>
      <c r="AB474">
        <v>1</v>
      </c>
      <c r="AC474">
        <v>2</v>
      </c>
      <c r="AD474">
        <v>2</v>
      </c>
      <c r="AE474">
        <v>1</v>
      </c>
      <c r="AF474">
        <v>1.123</v>
      </c>
      <c r="AG474">
        <v>0</v>
      </c>
      <c r="AH474">
        <v>0.222</v>
      </c>
      <c r="AI474">
        <v>4.0010000000000003</v>
      </c>
      <c r="AJ474">
        <v>140.042</v>
      </c>
      <c r="AK474">
        <v>149.09800000000001</v>
      </c>
    </row>
    <row r="475" spans="1:37" x14ac:dyDescent="0.35">
      <c r="A475">
        <v>202</v>
      </c>
      <c r="B475">
        <v>202</v>
      </c>
      <c r="C475" t="s">
        <v>38</v>
      </c>
      <c r="D475">
        <v>2</v>
      </c>
      <c r="E475" t="s">
        <v>474</v>
      </c>
      <c r="F475">
        <v>2</v>
      </c>
      <c r="G475">
        <v>8</v>
      </c>
      <c r="H475">
        <v>1</v>
      </c>
      <c r="I475">
        <v>45</v>
      </c>
      <c r="J475">
        <v>0</v>
      </c>
      <c r="K475">
        <v>1</v>
      </c>
      <c r="L475" t="s">
        <v>48</v>
      </c>
      <c r="M475" t="s">
        <v>48</v>
      </c>
      <c r="N475">
        <v>11</v>
      </c>
      <c r="O475" t="s">
        <v>416</v>
      </c>
      <c r="P475" t="s">
        <v>48</v>
      </c>
      <c r="Q475" t="s">
        <v>48</v>
      </c>
      <c r="R475" t="s">
        <v>48</v>
      </c>
      <c r="S475" t="s">
        <v>48</v>
      </c>
      <c r="T475" t="s">
        <v>48</v>
      </c>
      <c r="U475" t="s">
        <v>48</v>
      </c>
      <c r="V475">
        <v>0</v>
      </c>
      <c r="W475" t="s">
        <v>48</v>
      </c>
      <c r="X475" t="s">
        <v>48</v>
      </c>
      <c r="Y475">
        <v>0</v>
      </c>
      <c r="Z475">
        <v>48</v>
      </c>
      <c r="AA475">
        <v>0</v>
      </c>
      <c r="AB475">
        <v>-1</v>
      </c>
      <c r="AC475">
        <v>-1</v>
      </c>
      <c r="AD475">
        <v>1</v>
      </c>
      <c r="AE475">
        <v>0</v>
      </c>
      <c r="AF475">
        <v>-1</v>
      </c>
      <c r="AG475">
        <v>0</v>
      </c>
      <c r="AH475">
        <v>0.217</v>
      </c>
      <c r="AI475">
        <v>3.0009999999999999</v>
      </c>
      <c r="AJ475">
        <v>143.04300000000001</v>
      </c>
      <c r="AK475">
        <v>152.09899999999999</v>
      </c>
    </row>
    <row r="476" spans="1:37" x14ac:dyDescent="0.35">
      <c r="A476">
        <v>202</v>
      </c>
      <c r="B476">
        <v>202</v>
      </c>
      <c r="C476" t="s">
        <v>38</v>
      </c>
      <c r="D476">
        <v>2</v>
      </c>
      <c r="E476" t="s">
        <v>474</v>
      </c>
      <c r="F476">
        <v>2</v>
      </c>
      <c r="G476">
        <v>8</v>
      </c>
      <c r="H476">
        <v>1</v>
      </c>
      <c r="I476">
        <v>46</v>
      </c>
      <c r="J476">
        <v>0</v>
      </c>
      <c r="K476">
        <v>1</v>
      </c>
      <c r="L476" t="s">
        <v>48</v>
      </c>
      <c r="M476" t="s">
        <v>449</v>
      </c>
      <c r="N476">
        <v>10</v>
      </c>
      <c r="O476" t="s">
        <v>413</v>
      </c>
      <c r="P476" t="s">
        <v>48</v>
      </c>
      <c r="Q476" t="s">
        <v>48</v>
      </c>
      <c r="R476" t="s">
        <v>48</v>
      </c>
      <c r="S476" t="s">
        <v>48</v>
      </c>
      <c r="T476" t="s">
        <v>48</v>
      </c>
      <c r="U476" t="s">
        <v>412</v>
      </c>
      <c r="V476">
        <v>0</v>
      </c>
      <c r="W476" t="s">
        <v>48</v>
      </c>
      <c r="X476" t="s">
        <v>48</v>
      </c>
      <c r="Y476">
        <v>0</v>
      </c>
      <c r="Z476">
        <v>48</v>
      </c>
      <c r="AA476">
        <v>0</v>
      </c>
      <c r="AB476">
        <v>1</v>
      </c>
      <c r="AC476">
        <v>1</v>
      </c>
      <c r="AD476">
        <v>1</v>
      </c>
      <c r="AE476">
        <v>1</v>
      </c>
      <c r="AF476">
        <v>0.14000000000000001</v>
      </c>
      <c r="AG476">
        <v>0</v>
      </c>
      <c r="AH476">
        <v>0.219</v>
      </c>
      <c r="AI476">
        <v>3.0009999999999999</v>
      </c>
      <c r="AJ476">
        <v>146.04400000000001</v>
      </c>
      <c r="AK476">
        <v>155.1</v>
      </c>
    </row>
    <row r="477" spans="1:37" x14ac:dyDescent="0.35">
      <c r="A477">
        <v>202</v>
      </c>
      <c r="B477">
        <v>202</v>
      </c>
      <c r="C477" t="s">
        <v>38</v>
      </c>
      <c r="D477">
        <v>2</v>
      </c>
      <c r="E477" t="s">
        <v>474</v>
      </c>
      <c r="F477">
        <v>2</v>
      </c>
      <c r="G477">
        <v>8</v>
      </c>
      <c r="H477">
        <v>1</v>
      </c>
      <c r="I477">
        <v>47</v>
      </c>
      <c r="J477">
        <v>20</v>
      </c>
      <c r="K477">
        <v>1</v>
      </c>
      <c r="L477" t="s">
        <v>288</v>
      </c>
      <c r="M477" t="s">
        <v>419</v>
      </c>
      <c r="N477">
        <v>5</v>
      </c>
      <c r="O477" t="s">
        <v>438</v>
      </c>
      <c r="P477" t="s">
        <v>135</v>
      </c>
      <c r="Q477" t="s">
        <v>136</v>
      </c>
      <c r="R477" t="s">
        <v>147</v>
      </c>
      <c r="S477" t="s">
        <v>63</v>
      </c>
      <c r="T477" t="s">
        <v>289</v>
      </c>
      <c r="U477" t="s">
        <v>289</v>
      </c>
      <c r="V477">
        <v>3</v>
      </c>
      <c r="W477" t="s">
        <v>136</v>
      </c>
      <c r="X477" t="s">
        <v>63</v>
      </c>
      <c r="Y477">
        <v>1</v>
      </c>
      <c r="Z477">
        <v>48</v>
      </c>
      <c r="AA477">
        <v>1</v>
      </c>
      <c r="AB477">
        <v>1</v>
      </c>
      <c r="AC477">
        <v>-1</v>
      </c>
      <c r="AD477">
        <v>2</v>
      </c>
      <c r="AE477">
        <v>0</v>
      </c>
      <c r="AF477">
        <v>-1</v>
      </c>
      <c r="AG477">
        <v>0</v>
      </c>
      <c r="AH477">
        <v>0.217</v>
      </c>
      <c r="AI477">
        <v>4.0010000000000003</v>
      </c>
      <c r="AJ477">
        <v>150.04499999999999</v>
      </c>
      <c r="AK477">
        <v>159.101</v>
      </c>
    </row>
    <row r="478" spans="1:37" x14ac:dyDescent="0.35">
      <c r="A478">
        <v>202</v>
      </c>
      <c r="B478">
        <v>202</v>
      </c>
      <c r="C478" t="s">
        <v>38</v>
      </c>
      <c r="D478">
        <v>2</v>
      </c>
      <c r="E478" t="s">
        <v>474</v>
      </c>
      <c r="F478">
        <v>2</v>
      </c>
      <c r="G478">
        <v>8</v>
      </c>
      <c r="H478">
        <v>1</v>
      </c>
      <c r="I478">
        <v>48</v>
      </c>
      <c r="J478">
        <v>26</v>
      </c>
      <c r="K478">
        <v>1</v>
      </c>
      <c r="L478" t="s">
        <v>312</v>
      </c>
      <c r="M478" t="s">
        <v>425</v>
      </c>
      <c r="N478">
        <v>7</v>
      </c>
      <c r="O478" t="s">
        <v>424</v>
      </c>
      <c r="P478" t="s">
        <v>202</v>
      </c>
      <c r="Q478" t="s">
        <v>221</v>
      </c>
      <c r="R478" t="s">
        <v>202</v>
      </c>
      <c r="S478" t="s">
        <v>53</v>
      </c>
      <c r="T478" t="s">
        <v>313</v>
      </c>
      <c r="U478" t="s">
        <v>313</v>
      </c>
      <c r="V478">
        <v>3</v>
      </c>
      <c r="W478" t="s">
        <v>221</v>
      </c>
      <c r="X478" t="s">
        <v>53</v>
      </c>
      <c r="Y478">
        <v>1</v>
      </c>
      <c r="Z478">
        <v>48</v>
      </c>
      <c r="AA478">
        <v>0</v>
      </c>
      <c r="AB478">
        <v>1</v>
      </c>
      <c r="AC478">
        <v>1</v>
      </c>
      <c r="AD478">
        <v>1</v>
      </c>
      <c r="AE478">
        <v>1</v>
      </c>
      <c r="AF478">
        <v>1.3919999999999999</v>
      </c>
      <c r="AG478">
        <v>0</v>
      </c>
      <c r="AH478">
        <v>0.22700000000000001</v>
      </c>
      <c r="AI478">
        <v>3.0009999999999999</v>
      </c>
      <c r="AJ478">
        <v>153.04599999999999</v>
      </c>
      <c r="AK478">
        <v>162.102</v>
      </c>
    </row>
    <row r="479" spans="1:37" x14ac:dyDescent="0.35">
      <c r="A479">
        <v>202</v>
      </c>
      <c r="B479">
        <v>202</v>
      </c>
      <c r="C479" t="s">
        <v>38</v>
      </c>
      <c r="D479">
        <v>2</v>
      </c>
      <c r="E479" t="s">
        <v>474</v>
      </c>
      <c r="F479">
        <v>2</v>
      </c>
      <c r="G479">
        <v>8</v>
      </c>
      <c r="H479">
        <v>1</v>
      </c>
      <c r="I479">
        <v>49</v>
      </c>
      <c r="J479">
        <v>5</v>
      </c>
      <c r="K479">
        <v>1</v>
      </c>
      <c r="L479" t="s">
        <v>286</v>
      </c>
      <c r="M479" t="s">
        <v>437</v>
      </c>
      <c r="N479">
        <v>2</v>
      </c>
      <c r="O479" t="s">
        <v>429</v>
      </c>
      <c r="P479" t="s">
        <v>60</v>
      </c>
      <c r="Q479" t="s">
        <v>61</v>
      </c>
      <c r="R479" t="s">
        <v>45</v>
      </c>
      <c r="S479" t="s">
        <v>46</v>
      </c>
      <c r="T479" t="s">
        <v>287</v>
      </c>
      <c r="U479" t="s">
        <v>287</v>
      </c>
      <c r="V479">
        <v>3</v>
      </c>
      <c r="W479" t="s">
        <v>61</v>
      </c>
      <c r="X479" t="s">
        <v>46</v>
      </c>
      <c r="Y479">
        <v>2</v>
      </c>
      <c r="Z479">
        <v>48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1.2529999999999999</v>
      </c>
      <c r="AG479">
        <v>0</v>
      </c>
      <c r="AH479">
        <v>0.22700000000000001</v>
      </c>
      <c r="AI479">
        <v>4.0010000000000003</v>
      </c>
      <c r="AJ479">
        <v>157.047</v>
      </c>
      <c r="AK479">
        <v>166.10300000000001</v>
      </c>
    </row>
    <row r="480" spans="1:37" x14ac:dyDescent="0.35">
      <c r="A480">
        <v>202</v>
      </c>
      <c r="B480">
        <v>202</v>
      </c>
      <c r="C480" t="s">
        <v>38</v>
      </c>
      <c r="D480">
        <v>2</v>
      </c>
      <c r="E480" t="s">
        <v>474</v>
      </c>
      <c r="F480">
        <v>2</v>
      </c>
      <c r="G480">
        <v>8</v>
      </c>
      <c r="H480">
        <v>1</v>
      </c>
      <c r="I480">
        <v>50</v>
      </c>
      <c r="J480">
        <v>34</v>
      </c>
      <c r="K480">
        <v>1</v>
      </c>
      <c r="L480" t="s">
        <v>324</v>
      </c>
      <c r="M480" t="s">
        <v>447</v>
      </c>
      <c r="N480">
        <v>9</v>
      </c>
      <c r="O480" t="s">
        <v>446</v>
      </c>
      <c r="P480" t="s">
        <v>202</v>
      </c>
      <c r="Q480" t="s">
        <v>209</v>
      </c>
      <c r="R480" t="s">
        <v>202</v>
      </c>
      <c r="S480" t="s">
        <v>53</v>
      </c>
      <c r="T480" t="s">
        <v>325</v>
      </c>
      <c r="U480" t="s">
        <v>319</v>
      </c>
      <c r="V480">
        <v>1</v>
      </c>
      <c r="W480" t="s">
        <v>209</v>
      </c>
      <c r="X480" t="s">
        <v>81</v>
      </c>
      <c r="Y480">
        <v>1</v>
      </c>
      <c r="Z480">
        <v>48</v>
      </c>
      <c r="AA480">
        <v>0</v>
      </c>
      <c r="AB480">
        <v>2</v>
      </c>
      <c r="AC480">
        <v>2</v>
      </c>
      <c r="AD480">
        <v>1</v>
      </c>
      <c r="AE480">
        <v>1</v>
      </c>
      <c r="AF480">
        <v>0.91</v>
      </c>
      <c r="AG480">
        <v>0</v>
      </c>
      <c r="AH480">
        <v>0.22500000000000001</v>
      </c>
      <c r="AI480">
        <v>3.0009999999999999</v>
      </c>
      <c r="AJ480">
        <v>160.048</v>
      </c>
      <c r="AK480">
        <v>169.10400000000001</v>
      </c>
    </row>
    <row r="481" spans="1:37" x14ac:dyDescent="0.35">
      <c r="A481">
        <v>202</v>
      </c>
      <c r="B481">
        <v>202</v>
      </c>
      <c r="C481" t="s">
        <v>38</v>
      </c>
      <c r="D481">
        <v>2</v>
      </c>
      <c r="E481" t="s">
        <v>474</v>
      </c>
      <c r="F481">
        <v>2</v>
      </c>
      <c r="G481">
        <v>8</v>
      </c>
      <c r="H481">
        <v>1</v>
      </c>
      <c r="I481">
        <v>51</v>
      </c>
      <c r="J481">
        <v>0</v>
      </c>
      <c r="K481">
        <v>1</v>
      </c>
      <c r="L481" t="s">
        <v>48</v>
      </c>
      <c r="M481" t="s">
        <v>414</v>
      </c>
      <c r="N481">
        <v>10</v>
      </c>
      <c r="O481" t="s">
        <v>413</v>
      </c>
      <c r="P481" t="s">
        <v>48</v>
      </c>
      <c r="Q481" t="s">
        <v>48</v>
      </c>
      <c r="R481" t="s">
        <v>48</v>
      </c>
      <c r="S481" t="s">
        <v>48</v>
      </c>
      <c r="T481" t="s">
        <v>48</v>
      </c>
      <c r="U481" t="s">
        <v>412</v>
      </c>
      <c r="V481">
        <v>0</v>
      </c>
      <c r="W481" t="s">
        <v>48</v>
      </c>
      <c r="X481" t="s">
        <v>48</v>
      </c>
      <c r="Y481">
        <v>0</v>
      </c>
      <c r="Z481">
        <v>48</v>
      </c>
      <c r="AA481">
        <v>0</v>
      </c>
      <c r="AB481">
        <v>1</v>
      </c>
      <c r="AC481">
        <v>-1</v>
      </c>
      <c r="AD481">
        <v>2</v>
      </c>
      <c r="AE481">
        <v>0</v>
      </c>
      <c r="AF481">
        <v>-1</v>
      </c>
      <c r="AG481">
        <v>0</v>
      </c>
      <c r="AH481">
        <v>0.224</v>
      </c>
      <c r="AI481">
        <v>3.0009999999999999</v>
      </c>
      <c r="AJ481">
        <v>163.04900000000001</v>
      </c>
      <c r="AK481">
        <v>172.10499999999999</v>
      </c>
    </row>
    <row r="482" spans="1:37" x14ac:dyDescent="0.35">
      <c r="A482">
        <v>202</v>
      </c>
      <c r="B482">
        <v>202</v>
      </c>
      <c r="C482" t="s">
        <v>38</v>
      </c>
      <c r="D482">
        <v>2</v>
      </c>
      <c r="E482" t="s">
        <v>474</v>
      </c>
      <c r="F482">
        <v>2</v>
      </c>
      <c r="G482">
        <v>8</v>
      </c>
      <c r="H482">
        <v>1</v>
      </c>
      <c r="I482">
        <v>52</v>
      </c>
      <c r="J482">
        <v>0</v>
      </c>
      <c r="K482">
        <v>1</v>
      </c>
      <c r="L482" t="s">
        <v>48</v>
      </c>
      <c r="M482" t="s">
        <v>48</v>
      </c>
      <c r="N482">
        <v>11</v>
      </c>
      <c r="O482" t="s">
        <v>416</v>
      </c>
      <c r="P482" t="s">
        <v>48</v>
      </c>
      <c r="Q482" t="s">
        <v>48</v>
      </c>
      <c r="R482" t="s">
        <v>48</v>
      </c>
      <c r="S482" t="s">
        <v>48</v>
      </c>
      <c r="T482" t="s">
        <v>48</v>
      </c>
      <c r="U482" t="s">
        <v>48</v>
      </c>
      <c r="V482">
        <v>0</v>
      </c>
      <c r="W482" t="s">
        <v>48</v>
      </c>
      <c r="X482" t="s">
        <v>48</v>
      </c>
      <c r="Y482">
        <v>0</v>
      </c>
      <c r="Z482">
        <v>48</v>
      </c>
      <c r="AA482">
        <v>0</v>
      </c>
      <c r="AB482">
        <v>-1</v>
      </c>
      <c r="AC482">
        <v>-1</v>
      </c>
      <c r="AD482">
        <v>1</v>
      </c>
      <c r="AE482">
        <v>0</v>
      </c>
      <c r="AF482">
        <v>-1</v>
      </c>
      <c r="AG482">
        <v>0</v>
      </c>
      <c r="AH482">
        <v>0.217</v>
      </c>
      <c r="AI482">
        <v>3.0009999999999999</v>
      </c>
      <c r="AJ482">
        <v>166.05</v>
      </c>
      <c r="AK482">
        <v>175.10599999999999</v>
      </c>
    </row>
    <row r="483" spans="1:37" x14ac:dyDescent="0.35">
      <c r="A483">
        <v>202</v>
      </c>
      <c r="B483">
        <v>202</v>
      </c>
      <c r="C483" t="s">
        <v>38</v>
      </c>
      <c r="D483">
        <v>2</v>
      </c>
      <c r="E483" t="s">
        <v>474</v>
      </c>
      <c r="F483">
        <v>2</v>
      </c>
      <c r="G483">
        <v>8</v>
      </c>
      <c r="H483">
        <v>1</v>
      </c>
      <c r="I483">
        <v>53</v>
      </c>
      <c r="J483">
        <v>0</v>
      </c>
      <c r="K483">
        <v>1</v>
      </c>
      <c r="L483" t="s">
        <v>48</v>
      </c>
      <c r="M483" t="s">
        <v>48</v>
      </c>
      <c r="N483">
        <v>11</v>
      </c>
      <c r="O483" t="s">
        <v>416</v>
      </c>
      <c r="P483" t="s">
        <v>48</v>
      </c>
      <c r="Q483" t="s">
        <v>48</v>
      </c>
      <c r="R483" t="s">
        <v>48</v>
      </c>
      <c r="S483" t="s">
        <v>48</v>
      </c>
      <c r="T483" t="s">
        <v>48</v>
      </c>
      <c r="U483" t="s">
        <v>48</v>
      </c>
      <c r="V483">
        <v>0</v>
      </c>
      <c r="W483" t="s">
        <v>48</v>
      </c>
      <c r="X483" t="s">
        <v>48</v>
      </c>
      <c r="Y483">
        <v>0</v>
      </c>
      <c r="Z483">
        <v>48</v>
      </c>
      <c r="AA483">
        <v>0</v>
      </c>
      <c r="AB483">
        <v>-1</v>
      </c>
      <c r="AC483">
        <v>-1</v>
      </c>
      <c r="AD483">
        <v>1</v>
      </c>
      <c r="AE483">
        <v>0</v>
      </c>
      <c r="AF483">
        <v>-1</v>
      </c>
      <c r="AG483">
        <v>0</v>
      </c>
      <c r="AH483">
        <v>0.217</v>
      </c>
      <c r="AI483">
        <v>3.0009999999999999</v>
      </c>
      <c r="AJ483">
        <v>169.05099999999999</v>
      </c>
      <c r="AK483">
        <v>178.107</v>
      </c>
    </row>
    <row r="484" spans="1:37" x14ac:dyDescent="0.35">
      <c r="A484">
        <v>202</v>
      </c>
      <c r="B484">
        <v>202</v>
      </c>
      <c r="C484" t="s">
        <v>38</v>
      </c>
      <c r="D484">
        <v>2</v>
      </c>
      <c r="E484" t="s">
        <v>474</v>
      </c>
      <c r="F484">
        <v>2</v>
      </c>
      <c r="G484">
        <v>8</v>
      </c>
      <c r="H484">
        <v>1</v>
      </c>
      <c r="I484">
        <v>54</v>
      </c>
      <c r="J484">
        <v>0</v>
      </c>
      <c r="K484">
        <v>1</v>
      </c>
      <c r="L484" t="s">
        <v>48</v>
      </c>
      <c r="M484" t="s">
        <v>465</v>
      </c>
      <c r="N484">
        <v>10</v>
      </c>
      <c r="O484" t="s">
        <v>413</v>
      </c>
      <c r="P484" t="s">
        <v>48</v>
      </c>
      <c r="Q484" t="s">
        <v>48</v>
      </c>
      <c r="R484" t="s">
        <v>48</v>
      </c>
      <c r="S484" t="s">
        <v>48</v>
      </c>
      <c r="T484" t="s">
        <v>48</v>
      </c>
      <c r="U484" t="s">
        <v>412</v>
      </c>
      <c r="V484">
        <v>0</v>
      </c>
      <c r="W484" t="s">
        <v>48</v>
      </c>
      <c r="X484" t="s">
        <v>48</v>
      </c>
      <c r="Y484">
        <v>0</v>
      </c>
      <c r="Z484">
        <v>48</v>
      </c>
      <c r="AA484">
        <v>0</v>
      </c>
      <c r="AB484">
        <v>1</v>
      </c>
      <c r="AC484">
        <v>1</v>
      </c>
      <c r="AD484">
        <v>1</v>
      </c>
      <c r="AE484">
        <v>1</v>
      </c>
      <c r="AF484">
        <v>1.1719999999999999</v>
      </c>
      <c r="AG484">
        <v>0</v>
      </c>
      <c r="AH484">
        <v>0.22</v>
      </c>
      <c r="AI484">
        <v>3.0009999999999999</v>
      </c>
      <c r="AJ484">
        <v>172.05199999999999</v>
      </c>
      <c r="AK484">
        <v>181.108</v>
      </c>
    </row>
    <row r="485" spans="1:37" x14ac:dyDescent="0.35">
      <c r="A485">
        <v>202</v>
      </c>
      <c r="B485">
        <v>202</v>
      </c>
      <c r="C485" t="s">
        <v>38</v>
      </c>
      <c r="D485">
        <v>2</v>
      </c>
      <c r="E485" t="s">
        <v>474</v>
      </c>
      <c r="F485">
        <v>2</v>
      </c>
      <c r="G485">
        <v>8</v>
      </c>
      <c r="H485">
        <v>1</v>
      </c>
      <c r="I485">
        <v>55</v>
      </c>
      <c r="J485">
        <v>0</v>
      </c>
      <c r="K485">
        <v>1</v>
      </c>
      <c r="L485" t="s">
        <v>48</v>
      </c>
      <c r="M485" t="s">
        <v>48</v>
      </c>
      <c r="N485">
        <v>11</v>
      </c>
      <c r="O485" t="s">
        <v>416</v>
      </c>
      <c r="P485" t="s">
        <v>48</v>
      </c>
      <c r="Q485" t="s">
        <v>48</v>
      </c>
      <c r="R485" t="s">
        <v>48</v>
      </c>
      <c r="S485" t="s">
        <v>48</v>
      </c>
      <c r="T485" t="s">
        <v>48</v>
      </c>
      <c r="U485" t="s">
        <v>48</v>
      </c>
      <c r="V485">
        <v>0</v>
      </c>
      <c r="W485" t="s">
        <v>48</v>
      </c>
      <c r="X485" t="s">
        <v>48</v>
      </c>
      <c r="Y485">
        <v>0</v>
      </c>
      <c r="Z485">
        <v>48</v>
      </c>
      <c r="AA485">
        <v>0</v>
      </c>
      <c r="AB485">
        <v>-1</v>
      </c>
      <c r="AC485">
        <v>-1</v>
      </c>
      <c r="AD485">
        <v>1</v>
      </c>
      <c r="AE485">
        <v>0</v>
      </c>
      <c r="AF485">
        <v>-1</v>
      </c>
      <c r="AG485">
        <v>0</v>
      </c>
      <c r="AH485">
        <v>0.217</v>
      </c>
      <c r="AI485">
        <v>3.0009999999999999</v>
      </c>
      <c r="AJ485">
        <v>175.053</v>
      </c>
      <c r="AK485">
        <v>184.10900000000001</v>
      </c>
    </row>
    <row r="486" spans="1:37" x14ac:dyDescent="0.35">
      <c r="A486">
        <v>202</v>
      </c>
      <c r="B486">
        <v>202</v>
      </c>
      <c r="C486" t="s">
        <v>38</v>
      </c>
      <c r="D486">
        <v>2</v>
      </c>
      <c r="E486" t="s">
        <v>474</v>
      </c>
      <c r="F486">
        <v>2</v>
      </c>
      <c r="G486">
        <v>8</v>
      </c>
      <c r="H486">
        <v>1</v>
      </c>
      <c r="I486">
        <v>56</v>
      </c>
      <c r="J486">
        <v>29</v>
      </c>
      <c r="K486">
        <v>1</v>
      </c>
      <c r="L486" t="s">
        <v>314</v>
      </c>
      <c r="M486" t="s">
        <v>462</v>
      </c>
      <c r="N486">
        <v>7</v>
      </c>
      <c r="O486" t="s">
        <v>424</v>
      </c>
      <c r="P486" t="s">
        <v>202</v>
      </c>
      <c r="Q486" t="s">
        <v>215</v>
      </c>
      <c r="R486" t="s">
        <v>202</v>
      </c>
      <c r="S486" t="s">
        <v>46</v>
      </c>
      <c r="T486" t="s">
        <v>315</v>
      </c>
      <c r="U486" t="s">
        <v>315</v>
      </c>
      <c r="V486">
        <v>3</v>
      </c>
      <c r="W486" t="s">
        <v>215</v>
      </c>
      <c r="X486" t="s">
        <v>46</v>
      </c>
      <c r="Y486">
        <v>2</v>
      </c>
      <c r="Z486">
        <v>48</v>
      </c>
      <c r="AA486">
        <v>0</v>
      </c>
      <c r="AB486">
        <v>1</v>
      </c>
      <c r="AC486">
        <v>1</v>
      </c>
      <c r="AD486">
        <v>1</v>
      </c>
      <c r="AE486">
        <v>1</v>
      </c>
      <c r="AF486">
        <v>0.94</v>
      </c>
      <c r="AG486">
        <v>0</v>
      </c>
      <c r="AH486">
        <v>0.219</v>
      </c>
      <c r="AI486">
        <v>3.0009999999999999</v>
      </c>
      <c r="AJ486">
        <v>178.054</v>
      </c>
      <c r="AK486">
        <v>187.11</v>
      </c>
    </row>
    <row r="487" spans="1:37" x14ac:dyDescent="0.35">
      <c r="A487">
        <v>202</v>
      </c>
      <c r="B487">
        <v>202</v>
      </c>
      <c r="C487" t="s">
        <v>38</v>
      </c>
      <c r="D487">
        <v>2</v>
      </c>
      <c r="E487" t="s">
        <v>474</v>
      </c>
      <c r="F487">
        <v>2</v>
      </c>
      <c r="G487">
        <v>8</v>
      </c>
      <c r="H487">
        <v>1</v>
      </c>
      <c r="I487">
        <v>57</v>
      </c>
      <c r="J487">
        <v>8</v>
      </c>
      <c r="K487">
        <v>1</v>
      </c>
      <c r="L487" t="s">
        <v>282</v>
      </c>
      <c r="M487" t="s">
        <v>421</v>
      </c>
      <c r="N487">
        <v>3</v>
      </c>
      <c r="O487" t="s">
        <v>450</v>
      </c>
      <c r="P487" t="s">
        <v>43</v>
      </c>
      <c r="Q487" t="s">
        <v>44</v>
      </c>
      <c r="R487" t="s">
        <v>62</v>
      </c>
      <c r="S487" t="s">
        <v>63</v>
      </c>
      <c r="T487" t="s">
        <v>283</v>
      </c>
      <c r="U487" t="s">
        <v>275</v>
      </c>
      <c r="V487">
        <v>1</v>
      </c>
      <c r="W487" t="s">
        <v>44</v>
      </c>
      <c r="X487" t="s">
        <v>81</v>
      </c>
      <c r="Y487">
        <v>1</v>
      </c>
      <c r="Z487">
        <v>48</v>
      </c>
      <c r="AA487">
        <v>0</v>
      </c>
      <c r="AB487">
        <v>2</v>
      </c>
      <c r="AC487">
        <v>1</v>
      </c>
      <c r="AD487">
        <v>2</v>
      </c>
      <c r="AE487">
        <v>1</v>
      </c>
      <c r="AF487">
        <v>0.79300000000000004</v>
      </c>
      <c r="AG487">
        <v>0</v>
      </c>
      <c r="AH487">
        <v>0.217</v>
      </c>
      <c r="AI487">
        <v>3.0009999999999999</v>
      </c>
      <c r="AJ487">
        <v>181.05500000000001</v>
      </c>
      <c r="AK487">
        <v>190.11</v>
      </c>
    </row>
    <row r="488" spans="1:37" x14ac:dyDescent="0.35">
      <c r="A488">
        <v>202</v>
      </c>
      <c r="B488">
        <v>202</v>
      </c>
      <c r="C488" t="s">
        <v>38</v>
      </c>
      <c r="D488">
        <v>2</v>
      </c>
      <c r="E488" t="s">
        <v>474</v>
      </c>
      <c r="F488">
        <v>2</v>
      </c>
      <c r="G488">
        <v>8</v>
      </c>
      <c r="H488">
        <v>1</v>
      </c>
      <c r="I488">
        <v>58</v>
      </c>
      <c r="J488">
        <v>0</v>
      </c>
      <c r="K488">
        <v>1</v>
      </c>
      <c r="L488" t="s">
        <v>48</v>
      </c>
      <c r="M488" t="s">
        <v>423</v>
      </c>
      <c r="N488">
        <v>10</v>
      </c>
      <c r="O488" t="s">
        <v>413</v>
      </c>
      <c r="P488" t="s">
        <v>48</v>
      </c>
      <c r="Q488" t="s">
        <v>48</v>
      </c>
      <c r="R488" t="s">
        <v>48</v>
      </c>
      <c r="S488" t="s">
        <v>48</v>
      </c>
      <c r="T488" t="s">
        <v>48</v>
      </c>
      <c r="U488" t="s">
        <v>412</v>
      </c>
      <c r="V488">
        <v>0</v>
      </c>
      <c r="W488" t="s">
        <v>48</v>
      </c>
      <c r="X488" t="s">
        <v>48</v>
      </c>
      <c r="Y488">
        <v>0</v>
      </c>
      <c r="Z488">
        <v>48</v>
      </c>
      <c r="AA488">
        <v>0</v>
      </c>
      <c r="AB488">
        <v>1</v>
      </c>
      <c r="AC488">
        <v>1</v>
      </c>
      <c r="AD488">
        <v>1</v>
      </c>
      <c r="AE488">
        <v>1</v>
      </c>
      <c r="AF488">
        <v>0.46</v>
      </c>
      <c r="AG488">
        <v>0</v>
      </c>
      <c r="AH488">
        <v>0.217</v>
      </c>
      <c r="AI488">
        <v>3.0009999999999999</v>
      </c>
      <c r="AJ488">
        <v>184.05600000000001</v>
      </c>
      <c r="AK488">
        <v>193.11099999999999</v>
      </c>
    </row>
    <row r="489" spans="1:37" x14ac:dyDescent="0.35">
      <c r="A489">
        <v>202</v>
      </c>
      <c r="B489">
        <v>202</v>
      </c>
      <c r="C489" t="s">
        <v>38</v>
      </c>
      <c r="D489">
        <v>2</v>
      </c>
      <c r="E489" t="s">
        <v>474</v>
      </c>
      <c r="F489">
        <v>2</v>
      </c>
      <c r="G489">
        <v>8</v>
      </c>
      <c r="H489">
        <v>1</v>
      </c>
      <c r="I489">
        <v>59</v>
      </c>
      <c r="J489">
        <v>2</v>
      </c>
      <c r="K489">
        <v>1</v>
      </c>
      <c r="L489" t="s">
        <v>276</v>
      </c>
      <c r="M489" t="s">
        <v>430</v>
      </c>
      <c r="N489">
        <v>1</v>
      </c>
      <c r="O489" t="s">
        <v>420</v>
      </c>
      <c r="P489" t="s">
        <v>98</v>
      </c>
      <c r="Q489" t="s">
        <v>99</v>
      </c>
      <c r="R489" t="s">
        <v>52</v>
      </c>
      <c r="S489" t="s">
        <v>53</v>
      </c>
      <c r="T489" t="s">
        <v>277</v>
      </c>
      <c r="U489" t="s">
        <v>277</v>
      </c>
      <c r="V489">
        <v>3</v>
      </c>
      <c r="W489" t="s">
        <v>99</v>
      </c>
      <c r="X489" t="s">
        <v>53</v>
      </c>
      <c r="Y489">
        <v>2</v>
      </c>
      <c r="Z489">
        <v>48</v>
      </c>
      <c r="AA489">
        <v>0</v>
      </c>
      <c r="AB489">
        <v>1</v>
      </c>
      <c r="AC489">
        <v>-1</v>
      </c>
      <c r="AD489">
        <v>2</v>
      </c>
      <c r="AE489">
        <v>0</v>
      </c>
      <c r="AF489">
        <v>-1</v>
      </c>
      <c r="AG489">
        <v>0</v>
      </c>
      <c r="AH489">
        <v>0.22700000000000001</v>
      </c>
      <c r="AI489">
        <v>3.0009999999999999</v>
      </c>
      <c r="AJ489">
        <v>187.05600000000001</v>
      </c>
      <c r="AK489">
        <v>196.11199999999999</v>
      </c>
    </row>
    <row r="490" spans="1:37" x14ac:dyDescent="0.35">
      <c r="A490">
        <v>202</v>
      </c>
      <c r="B490">
        <v>202</v>
      </c>
      <c r="C490" t="s">
        <v>38</v>
      </c>
      <c r="D490">
        <v>2</v>
      </c>
      <c r="E490" t="s">
        <v>474</v>
      </c>
      <c r="F490">
        <v>2</v>
      </c>
      <c r="G490">
        <v>8</v>
      </c>
      <c r="H490">
        <v>1</v>
      </c>
      <c r="I490">
        <v>60</v>
      </c>
      <c r="J490">
        <v>0</v>
      </c>
      <c r="K490">
        <v>1</v>
      </c>
      <c r="L490" t="s">
        <v>48</v>
      </c>
      <c r="M490" t="s">
        <v>435</v>
      </c>
      <c r="N490">
        <v>10</v>
      </c>
      <c r="O490" t="s">
        <v>413</v>
      </c>
      <c r="P490" t="s">
        <v>48</v>
      </c>
      <c r="Q490" t="s">
        <v>48</v>
      </c>
      <c r="R490" t="s">
        <v>48</v>
      </c>
      <c r="S490" t="s">
        <v>48</v>
      </c>
      <c r="T490" t="s">
        <v>48</v>
      </c>
      <c r="U490" t="s">
        <v>412</v>
      </c>
      <c r="V490">
        <v>0</v>
      </c>
      <c r="W490" t="s">
        <v>48</v>
      </c>
      <c r="X490" t="s">
        <v>48</v>
      </c>
      <c r="Y490">
        <v>0</v>
      </c>
      <c r="Z490">
        <v>48</v>
      </c>
      <c r="AA490">
        <v>0</v>
      </c>
      <c r="AB490">
        <v>1</v>
      </c>
      <c r="AC490">
        <v>-1</v>
      </c>
      <c r="AD490">
        <v>2</v>
      </c>
      <c r="AE490">
        <v>0</v>
      </c>
      <c r="AF490">
        <v>-1</v>
      </c>
      <c r="AG490">
        <v>0</v>
      </c>
      <c r="AH490">
        <v>0.22600000000000001</v>
      </c>
      <c r="AI490">
        <v>3.0009999999999999</v>
      </c>
      <c r="AJ490">
        <v>190.05699999999999</v>
      </c>
      <c r="AK490">
        <v>199.113</v>
      </c>
    </row>
    <row r="491" spans="1:37" x14ac:dyDescent="0.35">
      <c r="A491">
        <v>202</v>
      </c>
      <c r="B491">
        <v>202</v>
      </c>
      <c r="C491" t="s">
        <v>38</v>
      </c>
      <c r="D491">
        <v>2</v>
      </c>
      <c r="E491" t="s">
        <v>474</v>
      </c>
      <c r="F491">
        <v>2</v>
      </c>
      <c r="G491">
        <v>8</v>
      </c>
      <c r="H491">
        <v>1</v>
      </c>
      <c r="I491">
        <v>61</v>
      </c>
      <c r="J491">
        <v>0</v>
      </c>
      <c r="K491">
        <v>1</v>
      </c>
      <c r="L491" t="s">
        <v>48</v>
      </c>
      <c r="M491" t="s">
        <v>455</v>
      </c>
      <c r="N491">
        <v>10</v>
      </c>
      <c r="O491" t="s">
        <v>413</v>
      </c>
      <c r="P491" t="s">
        <v>48</v>
      </c>
      <c r="Q491" t="s">
        <v>48</v>
      </c>
      <c r="R491" t="s">
        <v>48</v>
      </c>
      <c r="S491" t="s">
        <v>48</v>
      </c>
      <c r="T491" t="s">
        <v>48</v>
      </c>
      <c r="U491" t="s">
        <v>412</v>
      </c>
      <c r="V491">
        <v>0</v>
      </c>
      <c r="W491" t="s">
        <v>48</v>
      </c>
      <c r="X491" t="s">
        <v>48</v>
      </c>
      <c r="Y491">
        <v>0</v>
      </c>
      <c r="Z491">
        <v>48</v>
      </c>
      <c r="AA491">
        <v>0</v>
      </c>
      <c r="AB491">
        <v>1</v>
      </c>
      <c r="AC491">
        <v>-1</v>
      </c>
      <c r="AD491">
        <v>2</v>
      </c>
      <c r="AE491">
        <v>0</v>
      </c>
      <c r="AF491">
        <v>-1</v>
      </c>
      <c r="AG491">
        <v>0</v>
      </c>
      <c r="AH491">
        <v>0.224</v>
      </c>
      <c r="AI491">
        <v>3.0009999999999999</v>
      </c>
      <c r="AJ491">
        <v>193.05799999999999</v>
      </c>
      <c r="AK491">
        <v>202.114</v>
      </c>
    </row>
    <row r="492" spans="1:37" x14ac:dyDescent="0.35">
      <c r="A492">
        <v>202</v>
      </c>
      <c r="B492">
        <v>202</v>
      </c>
      <c r="C492" t="s">
        <v>38</v>
      </c>
      <c r="D492">
        <v>2</v>
      </c>
      <c r="E492" t="s">
        <v>474</v>
      </c>
      <c r="F492">
        <v>2</v>
      </c>
      <c r="G492">
        <v>8</v>
      </c>
      <c r="H492">
        <v>1</v>
      </c>
      <c r="I492">
        <v>62</v>
      </c>
      <c r="J492">
        <v>12</v>
      </c>
      <c r="K492">
        <v>1</v>
      </c>
      <c r="L492" t="s">
        <v>270</v>
      </c>
      <c r="M492" t="s">
        <v>441</v>
      </c>
      <c r="N492">
        <v>1</v>
      </c>
      <c r="O492" t="s">
        <v>420</v>
      </c>
      <c r="P492" t="s">
        <v>78</v>
      </c>
      <c r="Q492" t="s">
        <v>79</v>
      </c>
      <c r="R492" t="s">
        <v>62</v>
      </c>
      <c r="S492" t="s">
        <v>63</v>
      </c>
      <c r="T492" t="s">
        <v>271</v>
      </c>
      <c r="U492" t="s">
        <v>271</v>
      </c>
      <c r="V492">
        <v>3</v>
      </c>
      <c r="W492" t="s">
        <v>79</v>
      </c>
      <c r="X492" t="s">
        <v>63</v>
      </c>
      <c r="Y492">
        <v>2</v>
      </c>
      <c r="Z492">
        <v>48</v>
      </c>
      <c r="AA492">
        <v>0</v>
      </c>
      <c r="AB492">
        <v>1</v>
      </c>
      <c r="AC492">
        <v>1</v>
      </c>
      <c r="AD492">
        <v>1</v>
      </c>
      <c r="AE492">
        <v>1</v>
      </c>
      <c r="AF492">
        <v>1.1970000000000001</v>
      </c>
      <c r="AG492">
        <v>0</v>
      </c>
      <c r="AH492">
        <v>0.224</v>
      </c>
      <c r="AI492">
        <v>3.0009999999999999</v>
      </c>
      <c r="AJ492">
        <v>196.059</v>
      </c>
      <c r="AK492">
        <v>205.11500000000001</v>
      </c>
    </row>
    <row r="493" spans="1:37" x14ac:dyDescent="0.35">
      <c r="A493">
        <v>202</v>
      </c>
      <c r="B493">
        <v>202</v>
      </c>
      <c r="C493" t="s">
        <v>38</v>
      </c>
      <c r="D493">
        <v>2</v>
      </c>
      <c r="E493" t="s">
        <v>474</v>
      </c>
      <c r="F493">
        <v>2</v>
      </c>
      <c r="G493">
        <v>8</v>
      </c>
      <c r="H493">
        <v>1</v>
      </c>
      <c r="I493">
        <v>63</v>
      </c>
      <c r="J493">
        <v>28</v>
      </c>
      <c r="K493">
        <v>1</v>
      </c>
      <c r="L493" t="s">
        <v>322</v>
      </c>
      <c r="M493" t="s">
        <v>427</v>
      </c>
      <c r="N493">
        <v>8</v>
      </c>
      <c r="O493" t="s">
        <v>426</v>
      </c>
      <c r="P493" t="s">
        <v>202</v>
      </c>
      <c r="Q493" t="s">
        <v>206</v>
      </c>
      <c r="R493" t="s">
        <v>202</v>
      </c>
      <c r="S493" t="s">
        <v>53</v>
      </c>
      <c r="T493" t="s">
        <v>323</v>
      </c>
      <c r="U493" t="s">
        <v>323</v>
      </c>
      <c r="V493">
        <v>3</v>
      </c>
      <c r="W493" t="s">
        <v>206</v>
      </c>
      <c r="X493" t="s">
        <v>53</v>
      </c>
      <c r="Y493">
        <v>2</v>
      </c>
      <c r="Z493">
        <v>48</v>
      </c>
      <c r="AA493">
        <v>1</v>
      </c>
      <c r="AB493">
        <v>1</v>
      </c>
      <c r="AC493">
        <v>-1</v>
      </c>
      <c r="AD493">
        <v>2</v>
      </c>
      <c r="AE493">
        <v>0</v>
      </c>
      <c r="AF493">
        <v>-1</v>
      </c>
      <c r="AG493">
        <v>0</v>
      </c>
      <c r="AH493">
        <v>0.223</v>
      </c>
      <c r="AI493">
        <v>4.0010000000000003</v>
      </c>
      <c r="AJ493">
        <v>200.06</v>
      </c>
      <c r="AK493">
        <v>209.11600000000001</v>
      </c>
    </row>
    <row r="494" spans="1:37" x14ac:dyDescent="0.35">
      <c r="A494">
        <v>202</v>
      </c>
      <c r="B494">
        <v>202</v>
      </c>
      <c r="C494" t="s">
        <v>38</v>
      </c>
      <c r="D494">
        <v>2</v>
      </c>
      <c r="E494" t="s">
        <v>474</v>
      </c>
      <c r="F494">
        <v>2</v>
      </c>
      <c r="G494">
        <v>8</v>
      </c>
      <c r="H494">
        <v>1</v>
      </c>
      <c r="I494">
        <v>64</v>
      </c>
      <c r="J494">
        <v>22</v>
      </c>
      <c r="K494">
        <v>1</v>
      </c>
      <c r="L494" t="s">
        <v>306</v>
      </c>
      <c r="M494" t="s">
        <v>436</v>
      </c>
      <c r="N494">
        <v>6</v>
      </c>
      <c r="O494" t="s">
        <v>417</v>
      </c>
      <c r="P494" t="s">
        <v>125</v>
      </c>
      <c r="Q494" t="s">
        <v>126</v>
      </c>
      <c r="R494" t="s">
        <v>150</v>
      </c>
      <c r="S494" t="s">
        <v>53</v>
      </c>
      <c r="T494" t="s">
        <v>307</v>
      </c>
      <c r="U494" t="s">
        <v>301</v>
      </c>
      <c r="V494">
        <v>1</v>
      </c>
      <c r="W494" t="s">
        <v>126</v>
      </c>
      <c r="X494" t="s">
        <v>81</v>
      </c>
      <c r="Y494">
        <v>1</v>
      </c>
      <c r="Z494">
        <v>48</v>
      </c>
      <c r="AA494">
        <v>0</v>
      </c>
      <c r="AB494">
        <v>2</v>
      </c>
      <c r="AC494">
        <v>1</v>
      </c>
      <c r="AD494">
        <v>2</v>
      </c>
      <c r="AE494">
        <v>1</v>
      </c>
      <c r="AF494">
        <v>1.2390000000000001</v>
      </c>
      <c r="AG494">
        <v>0</v>
      </c>
      <c r="AH494">
        <v>0.221</v>
      </c>
      <c r="AI494">
        <v>3.0009999999999999</v>
      </c>
      <c r="AJ494">
        <v>203.06100000000001</v>
      </c>
      <c r="AK494">
        <v>212.11699999999999</v>
      </c>
    </row>
    <row r="495" spans="1:37" x14ac:dyDescent="0.35">
      <c r="A495">
        <v>202</v>
      </c>
      <c r="B495">
        <v>202</v>
      </c>
      <c r="C495" t="s">
        <v>38</v>
      </c>
      <c r="D495">
        <v>2</v>
      </c>
      <c r="E495" t="s">
        <v>474</v>
      </c>
      <c r="F495">
        <v>2</v>
      </c>
      <c r="G495">
        <v>8</v>
      </c>
      <c r="H495">
        <v>1</v>
      </c>
      <c r="I495">
        <v>65</v>
      </c>
      <c r="J495">
        <v>32</v>
      </c>
      <c r="K495">
        <v>1</v>
      </c>
      <c r="L495" t="s">
        <v>332</v>
      </c>
      <c r="M495" t="s">
        <v>460</v>
      </c>
      <c r="N495">
        <v>7</v>
      </c>
      <c r="O495" t="s">
        <v>424</v>
      </c>
      <c r="P495" t="s">
        <v>202</v>
      </c>
      <c r="Q495" t="s">
        <v>212</v>
      </c>
      <c r="R495" t="s">
        <v>202</v>
      </c>
      <c r="S495" t="s">
        <v>63</v>
      </c>
      <c r="T495" t="s">
        <v>333</v>
      </c>
      <c r="U495" t="s">
        <v>333</v>
      </c>
      <c r="V495">
        <v>3</v>
      </c>
      <c r="W495" t="s">
        <v>212</v>
      </c>
      <c r="X495" t="s">
        <v>63</v>
      </c>
      <c r="Y495">
        <v>2</v>
      </c>
      <c r="Z495">
        <v>48</v>
      </c>
      <c r="AA495">
        <v>0</v>
      </c>
      <c r="AB495">
        <v>1</v>
      </c>
      <c r="AC495">
        <v>1</v>
      </c>
      <c r="AD495">
        <v>1</v>
      </c>
      <c r="AE495">
        <v>1</v>
      </c>
      <c r="AF495">
        <v>1.3580000000000001</v>
      </c>
      <c r="AG495">
        <v>0</v>
      </c>
      <c r="AH495">
        <v>0.221</v>
      </c>
      <c r="AI495">
        <v>3.0009999999999999</v>
      </c>
      <c r="AJ495">
        <v>206.06200000000001</v>
      </c>
      <c r="AK495">
        <v>215.11799999999999</v>
      </c>
    </row>
    <row r="496" spans="1:37" x14ac:dyDescent="0.35">
      <c r="A496">
        <v>202</v>
      </c>
      <c r="B496">
        <v>202</v>
      </c>
      <c r="C496" t="s">
        <v>38</v>
      </c>
      <c r="D496">
        <v>2</v>
      </c>
      <c r="E496" t="s">
        <v>474</v>
      </c>
      <c r="F496">
        <v>2</v>
      </c>
      <c r="G496">
        <v>8</v>
      </c>
      <c r="H496">
        <v>1</v>
      </c>
      <c r="I496">
        <v>66</v>
      </c>
      <c r="J496">
        <v>25</v>
      </c>
      <c r="K496">
        <v>1</v>
      </c>
      <c r="L496" t="s">
        <v>434</v>
      </c>
      <c r="M496" t="s">
        <v>433</v>
      </c>
      <c r="N496">
        <v>9</v>
      </c>
      <c r="O496" t="s">
        <v>446</v>
      </c>
      <c r="P496" t="s">
        <v>202</v>
      </c>
      <c r="Q496" t="s">
        <v>221</v>
      </c>
      <c r="R496" t="s">
        <v>202</v>
      </c>
      <c r="S496" t="s">
        <v>63</v>
      </c>
      <c r="T496" t="s">
        <v>331</v>
      </c>
      <c r="U496" t="s">
        <v>321</v>
      </c>
      <c r="V496">
        <v>2</v>
      </c>
      <c r="W496" t="s">
        <v>232</v>
      </c>
      <c r="X496" t="s">
        <v>63</v>
      </c>
      <c r="Y496">
        <v>1</v>
      </c>
      <c r="Z496">
        <v>48</v>
      </c>
      <c r="AA496">
        <v>0</v>
      </c>
      <c r="AB496">
        <v>2</v>
      </c>
      <c r="AC496">
        <v>2</v>
      </c>
      <c r="AD496">
        <v>1</v>
      </c>
      <c r="AE496">
        <v>1</v>
      </c>
      <c r="AF496">
        <v>0.80100000000000005</v>
      </c>
      <c r="AG496">
        <v>0</v>
      </c>
      <c r="AH496">
        <v>0.22</v>
      </c>
      <c r="AI496">
        <v>3.0009999999999999</v>
      </c>
      <c r="AJ496">
        <v>209.06299999999999</v>
      </c>
      <c r="AK496">
        <v>218.119</v>
      </c>
    </row>
    <row r="497" spans="1:37" x14ac:dyDescent="0.35">
      <c r="A497">
        <v>202</v>
      </c>
      <c r="B497">
        <v>202</v>
      </c>
      <c r="C497" t="s">
        <v>38</v>
      </c>
      <c r="D497">
        <v>2</v>
      </c>
      <c r="E497" t="s">
        <v>474</v>
      </c>
      <c r="F497">
        <v>2</v>
      </c>
      <c r="G497">
        <v>8</v>
      </c>
      <c r="H497">
        <v>1</v>
      </c>
      <c r="I497">
        <v>67</v>
      </c>
      <c r="J497">
        <v>30</v>
      </c>
      <c r="K497">
        <v>1</v>
      </c>
      <c r="L497" t="s">
        <v>334</v>
      </c>
      <c r="M497" t="s">
        <v>461</v>
      </c>
      <c r="N497">
        <v>8</v>
      </c>
      <c r="O497" t="s">
        <v>426</v>
      </c>
      <c r="P497" t="s">
        <v>202</v>
      </c>
      <c r="Q497" t="s">
        <v>215</v>
      </c>
      <c r="R497" t="s">
        <v>202</v>
      </c>
      <c r="S497" t="s">
        <v>81</v>
      </c>
      <c r="T497" t="s">
        <v>335</v>
      </c>
      <c r="U497" t="s">
        <v>335</v>
      </c>
      <c r="V497">
        <v>3</v>
      </c>
      <c r="W497" t="s">
        <v>215</v>
      </c>
      <c r="X497" t="s">
        <v>81</v>
      </c>
      <c r="Y497">
        <v>1</v>
      </c>
      <c r="Z497">
        <v>48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0.96499999999999997</v>
      </c>
      <c r="AG497">
        <v>0</v>
      </c>
      <c r="AH497">
        <v>0.218</v>
      </c>
      <c r="AI497">
        <v>4.0010000000000003</v>
      </c>
      <c r="AJ497">
        <v>213.06399999999999</v>
      </c>
      <c r="AK497">
        <v>222.12</v>
      </c>
    </row>
    <row r="498" spans="1:37" x14ac:dyDescent="0.35">
      <c r="A498">
        <v>202</v>
      </c>
      <c r="B498">
        <v>202</v>
      </c>
      <c r="C498" t="s">
        <v>38</v>
      </c>
      <c r="D498">
        <v>2</v>
      </c>
      <c r="E498" t="s">
        <v>474</v>
      </c>
      <c r="F498">
        <v>2</v>
      </c>
      <c r="G498">
        <v>8</v>
      </c>
      <c r="H498">
        <v>1</v>
      </c>
      <c r="I498">
        <v>68</v>
      </c>
      <c r="J498">
        <v>0</v>
      </c>
      <c r="K498">
        <v>1</v>
      </c>
      <c r="L498" t="s">
        <v>48</v>
      </c>
      <c r="M498" t="s">
        <v>428</v>
      </c>
      <c r="N498">
        <v>10</v>
      </c>
      <c r="O498" t="s">
        <v>413</v>
      </c>
      <c r="P498" t="s">
        <v>48</v>
      </c>
      <c r="Q498" t="s">
        <v>48</v>
      </c>
      <c r="R498" t="s">
        <v>48</v>
      </c>
      <c r="S498" t="s">
        <v>48</v>
      </c>
      <c r="T498" t="s">
        <v>48</v>
      </c>
      <c r="U498" t="s">
        <v>412</v>
      </c>
      <c r="V498">
        <v>0</v>
      </c>
      <c r="W498" t="s">
        <v>48</v>
      </c>
      <c r="X498" t="s">
        <v>48</v>
      </c>
      <c r="Y498">
        <v>0</v>
      </c>
      <c r="Z498">
        <v>48</v>
      </c>
      <c r="AA498">
        <v>0</v>
      </c>
      <c r="AB498">
        <v>1</v>
      </c>
      <c r="AC498">
        <v>1</v>
      </c>
      <c r="AD498">
        <v>1</v>
      </c>
      <c r="AE498">
        <v>1</v>
      </c>
      <c r="AF498">
        <v>0.21099999999999999</v>
      </c>
      <c r="AG498">
        <v>0</v>
      </c>
      <c r="AH498">
        <v>0.218</v>
      </c>
      <c r="AI498">
        <v>3.0009999999999999</v>
      </c>
      <c r="AJ498">
        <v>216.065</v>
      </c>
      <c r="AK498">
        <v>225.12100000000001</v>
      </c>
    </row>
    <row r="499" spans="1:37" x14ac:dyDescent="0.35">
      <c r="A499">
        <v>202</v>
      </c>
      <c r="B499">
        <v>202</v>
      </c>
      <c r="C499" t="s">
        <v>38</v>
      </c>
      <c r="D499">
        <v>2</v>
      </c>
      <c r="E499" t="s">
        <v>474</v>
      </c>
      <c r="F499">
        <v>2</v>
      </c>
      <c r="G499">
        <v>8</v>
      </c>
      <c r="H499">
        <v>1</v>
      </c>
      <c r="I499">
        <v>69</v>
      </c>
      <c r="J499">
        <v>0</v>
      </c>
      <c r="K499">
        <v>1</v>
      </c>
      <c r="L499" t="s">
        <v>48</v>
      </c>
      <c r="M499" t="s">
        <v>48</v>
      </c>
      <c r="N499">
        <v>11</v>
      </c>
      <c r="O499" t="s">
        <v>416</v>
      </c>
      <c r="P499" t="s">
        <v>48</v>
      </c>
      <c r="Q499" t="s">
        <v>48</v>
      </c>
      <c r="R499" t="s">
        <v>48</v>
      </c>
      <c r="S499" t="s">
        <v>48</v>
      </c>
      <c r="T499" t="s">
        <v>48</v>
      </c>
      <c r="U499" t="s">
        <v>48</v>
      </c>
      <c r="V499">
        <v>0</v>
      </c>
      <c r="W499" t="s">
        <v>48</v>
      </c>
      <c r="X499" t="s">
        <v>48</v>
      </c>
      <c r="Y499">
        <v>0</v>
      </c>
      <c r="Z499">
        <v>48</v>
      </c>
      <c r="AA499">
        <v>1</v>
      </c>
      <c r="AB499">
        <v>-1</v>
      </c>
      <c r="AC499">
        <v>-1</v>
      </c>
      <c r="AD499">
        <v>1</v>
      </c>
      <c r="AE499">
        <v>0</v>
      </c>
      <c r="AF499">
        <v>-1</v>
      </c>
      <c r="AG499">
        <v>0</v>
      </c>
      <c r="AH499">
        <v>0.217</v>
      </c>
      <c r="AI499">
        <v>4.0010000000000003</v>
      </c>
      <c r="AJ499">
        <v>220.066</v>
      </c>
      <c r="AK499">
        <v>229.12200000000001</v>
      </c>
    </row>
    <row r="500" spans="1:37" x14ac:dyDescent="0.35">
      <c r="A500">
        <v>202</v>
      </c>
      <c r="B500">
        <v>202</v>
      </c>
      <c r="C500" t="s">
        <v>38</v>
      </c>
      <c r="D500">
        <v>2</v>
      </c>
      <c r="E500" t="s">
        <v>474</v>
      </c>
      <c r="F500">
        <v>2</v>
      </c>
      <c r="G500">
        <v>8</v>
      </c>
      <c r="H500">
        <v>1</v>
      </c>
      <c r="I500">
        <v>70</v>
      </c>
      <c r="J500">
        <v>0</v>
      </c>
      <c r="K500">
        <v>1</v>
      </c>
      <c r="L500" t="s">
        <v>48</v>
      </c>
      <c r="M500" t="s">
        <v>48</v>
      </c>
      <c r="N500">
        <v>11</v>
      </c>
      <c r="O500" t="s">
        <v>416</v>
      </c>
      <c r="P500" t="s">
        <v>48</v>
      </c>
      <c r="Q500" t="s">
        <v>48</v>
      </c>
      <c r="R500" t="s">
        <v>48</v>
      </c>
      <c r="S500" t="s">
        <v>48</v>
      </c>
      <c r="T500" t="s">
        <v>48</v>
      </c>
      <c r="U500" t="s">
        <v>48</v>
      </c>
      <c r="V500">
        <v>0</v>
      </c>
      <c r="W500" t="s">
        <v>48</v>
      </c>
      <c r="X500" t="s">
        <v>48</v>
      </c>
      <c r="Y500">
        <v>0</v>
      </c>
      <c r="Z500">
        <v>48</v>
      </c>
      <c r="AA500">
        <v>0</v>
      </c>
      <c r="AB500">
        <v>-1</v>
      </c>
      <c r="AC500">
        <v>-1</v>
      </c>
      <c r="AD500">
        <v>1</v>
      </c>
      <c r="AE500">
        <v>0</v>
      </c>
      <c r="AF500">
        <v>-1</v>
      </c>
      <c r="AG500">
        <v>0</v>
      </c>
      <c r="AH500">
        <v>0.217</v>
      </c>
      <c r="AI500">
        <v>3.0009999999999999</v>
      </c>
      <c r="AJ500">
        <v>223.06700000000001</v>
      </c>
      <c r="AK500">
        <v>232.12299999999999</v>
      </c>
    </row>
    <row r="501" spans="1:37" x14ac:dyDescent="0.35">
      <c r="A501">
        <v>202</v>
      </c>
      <c r="B501">
        <v>202</v>
      </c>
      <c r="C501" t="s">
        <v>38</v>
      </c>
      <c r="D501">
        <v>2</v>
      </c>
      <c r="E501" t="s">
        <v>474</v>
      </c>
      <c r="F501">
        <v>2</v>
      </c>
      <c r="G501">
        <v>8</v>
      </c>
      <c r="H501">
        <v>1</v>
      </c>
      <c r="I501">
        <v>71</v>
      </c>
      <c r="J501">
        <v>35</v>
      </c>
      <c r="K501">
        <v>1</v>
      </c>
      <c r="L501" t="s">
        <v>326</v>
      </c>
      <c r="M501" t="s">
        <v>463</v>
      </c>
      <c r="N501">
        <v>9</v>
      </c>
      <c r="O501" t="s">
        <v>446</v>
      </c>
      <c r="P501" t="s">
        <v>202</v>
      </c>
      <c r="Q501" t="s">
        <v>232</v>
      </c>
      <c r="R501" t="s">
        <v>202</v>
      </c>
      <c r="S501" t="s">
        <v>46</v>
      </c>
      <c r="T501" t="s">
        <v>327</v>
      </c>
      <c r="U501" t="s">
        <v>329</v>
      </c>
      <c r="V501">
        <v>2</v>
      </c>
      <c r="W501" t="s">
        <v>206</v>
      </c>
      <c r="X501" t="s">
        <v>46</v>
      </c>
      <c r="Y501">
        <v>2</v>
      </c>
      <c r="Z501">
        <v>48</v>
      </c>
      <c r="AA501">
        <v>0</v>
      </c>
      <c r="AB501">
        <v>2</v>
      </c>
      <c r="AC501">
        <v>1</v>
      </c>
      <c r="AD501">
        <v>2</v>
      </c>
      <c r="AE501">
        <v>1</v>
      </c>
      <c r="AF501">
        <v>1.0720000000000001</v>
      </c>
      <c r="AG501">
        <v>0</v>
      </c>
      <c r="AH501">
        <v>0.224</v>
      </c>
      <c r="AI501">
        <v>3.0009999999999999</v>
      </c>
      <c r="AJ501">
        <v>226.06800000000001</v>
      </c>
      <c r="AK501">
        <v>235.124</v>
      </c>
    </row>
    <row r="502" spans="1:37" x14ac:dyDescent="0.35">
      <c r="A502">
        <v>202</v>
      </c>
      <c r="B502">
        <v>202</v>
      </c>
      <c r="C502" t="s">
        <v>38</v>
      </c>
      <c r="D502">
        <v>2</v>
      </c>
      <c r="E502" t="s">
        <v>474</v>
      </c>
      <c r="F502">
        <v>2</v>
      </c>
      <c r="G502">
        <v>8</v>
      </c>
      <c r="H502">
        <v>1</v>
      </c>
      <c r="I502">
        <v>72</v>
      </c>
      <c r="J502">
        <v>0</v>
      </c>
      <c r="K502">
        <v>1</v>
      </c>
      <c r="L502" t="s">
        <v>48</v>
      </c>
      <c r="M502" t="s">
        <v>48</v>
      </c>
      <c r="N502">
        <v>11</v>
      </c>
      <c r="O502" t="s">
        <v>416</v>
      </c>
      <c r="P502" t="s">
        <v>48</v>
      </c>
      <c r="Q502" t="s">
        <v>48</v>
      </c>
      <c r="R502" t="s">
        <v>48</v>
      </c>
      <c r="S502" t="s">
        <v>48</v>
      </c>
      <c r="T502" t="s">
        <v>48</v>
      </c>
      <c r="U502" t="s">
        <v>48</v>
      </c>
      <c r="V502">
        <v>0</v>
      </c>
      <c r="W502" t="s">
        <v>48</v>
      </c>
      <c r="X502" t="s">
        <v>48</v>
      </c>
      <c r="Y502">
        <v>0</v>
      </c>
      <c r="Z502">
        <v>48</v>
      </c>
      <c r="AA502">
        <v>0</v>
      </c>
      <c r="AB502">
        <v>-1</v>
      </c>
      <c r="AC502">
        <v>-1</v>
      </c>
      <c r="AD502">
        <v>1</v>
      </c>
      <c r="AE502">
        <v>0</v>
      </c>
      <c r="AF502">
        <v>-1</v>
      </c>
      <c r="AG502">
        <v>0</v>
      </c>
      <c r="AH502">
        <v>0.217</v>
      </c>
      <c r="AI502">
        <v>3.0009999999999999</v>
      </c>
      <c r="AJ502">
        <v>229.06899999999999</v>
      </c>
      <c r="AK502">
        <v>238.125</v>
      </c>
    </row>
    <row r="503" spans="1:37" x14ac:dyDescent="0.35">
      <c r="A503">
        <v>202</v>
      </c>
      <c r="B503">
        <v>202</v>
      </c>
      <c r="C503" t="s">
        <v>38</v>
      </c>
      <c r="D503">
        <v>2</v>
      </c>
      <c r="E503" t="s">
        <v>474</v>
      </c>
      <c r="F503">
        <v>2</v>
      </c>
      <c r="G503">
        <v>8</v>
      </c>
      <c r="H503">
        <v>1</v>
      </c>
      <c r="I503">
        <v>73</v>
      </c>
      <c r="J503">
        <v>4</v>
      </c>
      <c r="K503">
        <v>1</v>
      </c>
      <c r="L503" t="s">
        <v>268</v>
      </c>
      <c r="M503" t="s">
        <v>453</v>
      </c>
      <c r="N503">
        <v>1</v>
      </c>
      <c r="O503" t="s">
        <v>420</v>
      </c>
      <c r="P503" t="s">
        <v>70</v>
      </c>
      <c r="Q503" t="s">
        <v>71</v>
      </c>
      <c r="R503" t="s">
        <v>52</v>
      </c>
      <c r="S503" t="s">
        <v>53</v>
      </c>
      <c r="T503" t="s">
        <v>269</v>
      </c>
      <c r="U503" t="s">
        <v>269</v>
      </c>
      <c r="V503">
        <v>3</v>
      </c>
      <c r="W503" t="s">
        <v>71</v>
      </c>
      <c r="X503" t="s">
        <v>53</v>
      </c>
      <c r="Y503">
        <v>1</v>
      </c>
      <c r="Z503">
        <v>48</v>
      </c>
      <c r="AA503">
        <v>0</v>
      </c>
      <c r="AB503">
        <v>1</v>
      </c>
      <c r="AC503">
        <v>1</v>
      </c>
      <c r="AD503">
        <v>1</v>
      </c>
      <c r="AE503">
        <v>1</v>
      </c>
      <c r="AF503">
        <v>1.127</v>
      </c>
      <c r="AG503">
        <v>0</v>
      </c>
      <c r="AH503">
        <v>0.222</v>
      </c>
      <c r="AI503">
        <v>3.0009999999999999</v>
      </c>
      <c r="AJ503">
        <v>232.07</v>
      </c>
      <c r="AK503">
        <v>241.126</v>
      </c>
    </row>
    <row r="504" spans="1:37" x14ac:dyDescent="0.35">
      <c r="A504">
        <v>202</v>
      </c>
      <c r="B504">
        <v>202</v>
      </c>
      <c r="C504" t="s">
        <v>38</v>
      </c>
      <c r="D504">
        <v>2</v>
      </c>
      <c r="E504" t="s">
        <v>474</v>
      </c>
      <c r="F504">
        <v>2</v>
      </c>
      <c r="G504">
        <v>8</v>
      </c>
      <c r="H504">
        <v>1</v>
      </c>
      <c r="I504">
        <v>74</v>
      </c>
      <c r="J504">
        <v>16</v>
      </c>
      <c r="K504">
        <v>1</v>
      </c>
      <c r="L504" t="s">
        <v>304</v>
      </c>
      <c r="M504" t="s">
        <v>418</v>
      </c>
      <c r="N504">
        <v>6</v>
      </c>
      <c r="O504" t="s">
        <v>417</v>
      </c>
      <c r="P504" t="s">
        <v>157</v>
      </c>
      <c r="Q504" t="s">
        <v>158</v>
      </c>
      <c r="R504" t="s">
        <v>150</v>
      </c>
      <c r="S504" t="s">
        <v>53</v>
      </c>
      <c r="T504" t="s">
        <v>305</v>
      </c>
      <c r="U504" t="s">
        <v>291</v>
      </c>
      <c r="V504">
        <v>2</v>
      </c>
      <c r="W504" t="s">
        <v>164</v>
      </c>
      <c r="X504" t="s">
        <v>53</v>
      </c>
      <c r="Y504">
        <v>2</v>
      </c>
      <c r="Z504">
        <v>48</v>
      </c>
      <c r="AA504">
        <v>0</v>
      </c>
      <c r="AB504">
        <v>2</v>
      </c>
      <c r="AC504">
        <v>2</v>
      </c>
      <c r="AD504">
        <v>1</v>
      </c>
      <c r="AE504">
        <v>1</v>
      </c>
      <c r="AF504">
        <v>1.5069999999999999</v>
      </c>
      <c r="AG504">
        <v>0</v>
      </c>
      <c r="AH504">
        <v>0.223</v>
      </c>
      <c r="AI504">
        <v>3.0009999999999999</v>
      </c>
      <c r="AJ504">
        <v>235.071</v>
      </c>
      <c r="AK504">
        <v>244.12700000000001</v>
      </c>
    </row>
    <row r="505" spans="1:37" x14ac:dyDescent="0.35">
      <c r="A505">
        <v>202</v>
      </c>
      <c r="B505">
        <v>202</v>
      </c>
      <c r="C505" t="s">
        <v>38</v>
      </c>
      <c r="D505">
        <v>2</v>
      </c>
      <c r="E505" t="s">
        <v>474</v>
      </c>
      <c r="F505">
        <v>2</v>
      </c>
      <c r="G505">
        <v>8</v>
      </c>
      <c r="H505">
        <v>1</v>
      </c>
      <c r="I505">
        <v>75</v>
      </c>
      <c r="J505">
        <v>33</v>
      </c>
      <c r="K505">
        <v>1</v>
      </c>
      <c r="L505" t="s">
        <v>318</v>
      </c>
      <c r="M505" t="s">
        <v>471</v>
      </c>
      <c r="N505">
        <v>9</v>
      </c>
      <c r="O505" t="s">
        <v>446</v>
      </c>
      <c r="P505" t="s">
        <v>202</v>
      </c>
      <c r="Q505" t="s">
        <v>209</v>
      </c>
      <c r="R505" t="s">
        <v>202</v>
      </c>
      <c r="S505" t="s">
        <v>81</v>
      </c>
      <c r="T505" t="s">
        <v>319</v>
      </c>
      <c r="U505" t="s">
        <v>325</v>
      </c>
      <c r="V505">
        <v>1</v>
      </c>
      <c r="W505" t="s">
        <v>209</v>
      </c>
      <c r="X505" t="s">
        <v>53</v>
      </c>
      <c r="Y505">
        <v>2</v>
      </c>
      <c r="Z505">
        <v>48</v>
      </c>
      <c r="AA505">
        <v>0</v>
      </c>
      <c r="AB505">
        <v>2</v>
      </c>
      <c r="AC505">
        <v>1</v>
      </c>
      <c r="AD505">
        <v>2</v>
      </c>
      <c r="AE505">
        <v>1</v>
      </c>
      <c r="AF505">
        <v>1.1870000000000001</v>
      </c>
      <c r="AG505">
        <v>0</v>
      </c>
      <c r="AH505">
        <v>0.22</v>
      </c>
      <c r="AI505">
        <v>3.0009999999999999</v>
      </c>
      <c r="AJ505">
        <v>238.072</v>
      </c>
      <c r="AK505">
        <v>247.12799999999999</v>
      </c>
    </row>
    <row r="506" spans="1:37" x14ac:dyDescent="0.35">
      <c r="A506">
        <v>202</v>
      </c>
      <c r="B506">
        <v>202</v>
      </c>
      <c r="C506" t="s">
        <v>38</v>
      </c>
      <c r="D506">
        <v>2</v>
      </c>
      <c r="E506" t="s">
        <v>474</v>
      </c>
      <c r="F506">
        <v>2</v>
      </c>
      <c r="G506">
        <v>8</v>
      </c>
      <c r="H506">
        <v>1</v>
      </c>
      <c r="I506">
        <v>76</v>
      </c>
      <c r="J506">
        <v>0</v>
      </c>
      <c r="K506">
        <v>1</v>
      </c>
      <c r="L506" t="s">
        <v>48</v>
      </c>
      <c r="M506" t="s">
        <v>48</v>
      </c>
      <c r="N506">
        <v>11</v>
      </c>
      <c r="O506" t="s">
        <v>416</v>
      </c>
      <c r="P506" t="s">
        <v>48</v>
      </c>
      <c r="Q506" t="s">
        <v>48</v>
      </c>
      <c r="R506" t="s">
        <v>48</v>
      </c>
      <c r="S506" t="s">
        <v>48</v>
      </c>
      <c r="T506" t="s">
        <v>48</v>
      </c>
      <c r="U506" t="s">
        <v>48</v>
      </c>
      <c r="V506">
        <v>0</v>
      </c>
      <c r="W506" t="s">
        <v>48</v>
      </c>
      <c r="X506" t="s">
        <v>48</v>
      </c>
      <c r="Y506">
        <v>0</v>
      </c>
      <c r="Z506">
        <v>48</v>
      </c>
      <c r="AA506">
        <v>0</v>
      </c>
      <c r="AB506">
        <v>-1</v>
      </c>
      <c r="AC506">
        <v>-1</v>
      </c>
      <c r="AD506">
        <v>1</v>
      </c>
      <c r="AE506">
        <v>0</v>
      </c>
      <c r="AF506">
        <v>-1</v>
      </c>
      <c r="AG506">
        <v>0</v>
      </c>
      <c r="AH506">
        <v>0.217</v>
      </c>
      <c r="AI506">
        <v>3.0009999999999999</v>
      </c>
      <c r="AJ506">
        <v>241.07300000000001</v>
      </c>
      <c r="AK506">
        <v>250.12899999999999</v>
      </c>
    </row>
    <row r="507" spans="1:37" x14ac:dyDescent="0.35">
      <c r="A507">
        <v>202</v>
      </c>
      <c r="B507">
        <v>202</v>
      </c>
      <c r="C507" t="s">
        <v>38</v>
      </c>
      <c r="D507">
        <v>2</v>
      </c>
      <c r="E507" t="s">
        <v>474</v>
      </c>
      <c r="F507">
        <v>2</v>
      </c>
      <c r="G507">
        <v>8</v>
      </c>
      <c r="H507">
        <v>1</v>
      </c>
      <c r="I507">
        <v>77</v>
      </c>
      <c r="J507">
        <v>21</v>
      </c>
      <c r="K507">
        <v>1</v>
      </c>
      <c r="L507" t="s">
        <v>300</v>
      </c>
      <c r="M507" t="s">
        <v>432</v>
      </c>
      <c r="N507">
        <v>4</v>
      </c>
      <c r="O507" t="s">
        <v>431</v>
      </c>
      <c r="P507" t="s">
        <v>125</v>
      </c>
      <c r="Q507" t="s">
        <v>126</v>
      </c>
      <c r="R507" t="s">
        <v>132</v>
      </c>
      <c r="S507" t="s">
        <v>81</v>
      </c>
      <c r="T507" t="s">
        <v>301</v>
      </c>
      <c r="U507" t="s">
        <v>301</v>
      </c>
      <c r="V507">
        <v>3</v>
      </c>
      <c r="W507" t="s">
        <v>126</v>
      </c>
      <c r="X507" t="s">
        <v>81</v>
      </c>
      <c r="Y507">
        <v>2</v>
      </c>
      <c r="Z507">
        <v>48</v>
      </c>
      <c r="AA507">
        <v>0</v>
      </c>
      <c r="AB507">
        <v>1</v>
      </c>
      <c r="AC507">
        <v>1</v>
      </c>
      <c r="AD507">
        <v>1</v>
      </c>
      <c r="AE507">
        <v>1</v>
      </c>
      <c r="AF507">
        <v>1.1100000000000001</v>
      </c>
      <c r="AG507">
        <v>0</v>
      </c>
      <c r="AH507">
        <v>0.219</v>
      </c>
      <c r="AI507">
        <v>3.0009999999999999</v>
      </c>
      <c r="AJ507">
        <v>244.07400000000001</v>
      </c>
      <c r="AK507">
        <v>253.13</v>
      </c>
    </row>
    <row r="508" spans="1:37" x14ac:dyDescent="0.35">
      <c r="A508">
        <v>202</v>
      </c>
      <c r="B508">
        <v>202</v>
      </c>
      <c r="C508" t="s">
        <v>38</v>
      </c>
      <c r="D508">
        <v>2</v>
      </c>
      <c r="E508" t="s">
        <v>474</v>
      </c>
      <c r="F508">
        <v>2</v>
      </c>
      <c r="G508">
        <v>8</v>
      </c>
      <c r="H508">
        <v>1</v>
      </c>
      <c r="I508">
        <v>78</v>
      </c>
      <c r="J508">
        <v>0</v>
      </c>
      <c r="K508">
        <v>1</v>
      </c>
      <c r="L508" t="s">
        <v>48</v>
      </c>
      <c r="M508" t="s">
        <v>48</v>
      </c>
      <c r="N508">
        <v>11</v>
      </c>
      <c r="O508" t="s">
        <v>416</v>
      </c>
      <c r="P508" t="s">
        <v>48</v>
      </c>
      <c r="Q508" t="s">
        <v>48</v>
      </c>
      <c r="R508" t="s">
        <v>48</v>
      </c>
      <c r="S508" t="s">
        <v>48</v>
      </c>
      <c r="T508" t="s">
        <v>48</v>
      </c>
      <c r="U508" t="s">
        <v>48</v>
      </c>
      <c r="V508">
        <v>0</v>
      </c>
      <c r="W508" t="s">
        <v>48</v>
      </c>
      <c r="X508" t="s">
        <v>48</v>
      </c>
      <c r="Y508">
        <v>0</v>
      </c>
      <c r="Z508">
        <v>48</v>
      </c>
      <c r="AA508">
        <v>0</v>
      </c>
      <c r="AB508">
        <v>-1</v>
      </c>
      <c r="AC508">
        <v>-1</v>
      </c>
      <c r="AD508">
        <v>1</v>
      </c>
      <c r="AE508">
        <v>0</v>
      </c>
      <c r="AF508">
        <v>-1</v>
      </c>
      <c r="AG508">
        <v>0</v>
      </c>
      <c r="AH508">
        <v>0.217</v>
      </c>
      <c r="AI508">
        <v>3.0009999999999999</v>
      </c>
      <c r="AJ508">
        <v>247.07499999999999</v>
      </c>
      <c r="AK508">
        <v>256.13</v>
      </c>
    </row>
    <row r="509" spans="1:37" x14ac:dyDescent="0.35">
      <c r="A509">
        <v>202</v>
      </c>
      <c r="B509">
        <v>202</v>
      </c>
      <c r="C509" t="s">
        <v>38</v>
      </c>
      <c r="D509">
        <v>2</v>
      </c>
      <c r="E509" t="s">
        <v>474</v>
      </c>
      <c r="F509">
        <v>2</v>
      </c>
      <c r="G509">
        <v>8</v>
      </c>
      <c r="H509">
        <v>1</v>
      </c>
      <c r="I509">
        <v>79</v>
      </c>
      <c r="J509">
        <v>0</v>
      </c>
      <c r="K509">
        <v>1</v>
      </c>
      <c r="L509" t="s">
        <v>48</v>
      </c>
      <c r="M509" t="s">
        <v>444</v>
      </c>
      <c r="N509">
        <v>10</v>
      </c>
      <c r="O509" t="s">
        <v>413</v>
      </c>
      <c r="P509" t="s">
        <v>48</v>
      </c>
      <c r="Q509" t="s">
        <v>48</v>
      </c>
      <c r="R509" t="s">
        <v>48</v>
      </c>
      <c r="S509" t="s">
        <v>48</v>
      </c>
      <c r="T509" t="s">
        <v>48</v>
      </c>
      <c r="U509" t="s">
        <v>412</v>
      </c>
      <c r="V509">
        <v>0</v>
      </c>
      <c r="W509" t="s">
        <v>48</v>
      </c>
      <c r="X509" t="s">
        <v>48</v>
      </c>
      <c r="Y509">
        <v>0</v>
      </c>
      <c r="Z509">
        <v>48</v>
      </c>
      <c r="AA509">
        <v>0</v>
      </c>
      <c r="AB509">
        <v>1</v>
      </c>
      <c r="AC509">
        <v>1</v>
      </c>
      <c r="AD509">
        <v>1</v>
      </c>
      <c r="AE509">
        <v>1</v>
      </c>
      <c r="AF509">
        <v>0.36299999999999999</v>
      </c>
      <c r="AG509">
        <v>0</v>
      </c>
      <c r="AH509">
        <v>0.218</v>
      </c>
      <c r="AI509">
        <v>3.0009999999999999</v>
      </c>
      <c r="AJ509">
        <v>250.07599999999999</v>
      </c>
      <c r="AK509">
        <v>259.13099999999997</v>
      </c>
    </row>
    <row r="510" spans="1:37" x14ac:dyDescent="0.35">
      <c r="A510">
        <v>202</v>
      </c>
      <c r="B510">
        <v>202</v>
      </c>
      <c r="C510" t="s">
        <v>38</v>
      </c>
      <c r="D510">
        <v>2</v>
      </c>
      <c r="E510" t="s">
        <v>474</v>
      </c>
      <c r="F510">
        <v>2</v>
      </c>
      <c r="G510">
        <v>8</v>
      </c>
      <c r="H510">
        <v>1</v>
      </c>
      <c r="I510">
        <v>80</v>
      </c>
      <c r="J510">
        <v>0</v>
      </c>
      <c r="K510">
        <v>1</v>
      </c>
      <c r="L510" t="s">
        <v>48</v>
      </c>
      <c r="M510" t="s">
        <v>48</v>
      </c>
      <c r="N510">
        <v>11</v>
      </c>
      <c r="O510" t="s">
        <v>416</v>
      </c>
      <c r="P510" t="s">
        <v>48</v>
      </c>
      <c r="Q510" t="s">
        <v>48</v>
      </c>
      <c r="R510" t="s">
        <v>48</v>
      </c>
      <c r="S510" t="s">
        <v>48</v>
      </c>
      <c r="T510" t="s">
        <v>48</v>
      </c>
      <c r="U510" t="s">
        <v>48</v>
      </c>
      <c r="V510">
        <v>0</v>
      </c>
      <c r="W510" t="s">
        <v>48</v>
      </c>
      <c r="X510" t="s">
        <v>48</v>
      </c>
      <c r="Y510">
        <v>0</v>
      </c>
      <c r="Z510">
        <v>48</v>
      </c>
      <c r="AA510">
        <v>0</v>
      </c>
      <c r="AB510">
        <v>-1</v>
      </c>
      <c r="AC510">
        <v>-1</v>
      </c>
      <c r="AD510">
        <v>1</v>
      </c>
      <c r="AE510">
        <v>0</v>
      </c>
      <c r="AF510">
        <v>-1</v>
      </c>
      <c r="AG510">
        <v>0</v>
      </c>
      <c r="AH510">
        <v>0.217</v>
      </c>
      <c r="AI510">
        <v>3.0009999999999999</v>
      </c>
      <c r="AJ510">
        <v>253.077</v>
      </c>
      <c r="AK510">
        <v>262.13200000000001</v>
      </c>
    </row>
    <row r="511" spans="1:37" x14ac:dyDescent="0.35">
      <c r="A511">
        <v>202</v>
      </c>
      <c r="B511">
        <v>202</v>
      </c>
      <c r="C511" t="s">
        <v>38</v>
      </c>
      <c r="D511">
        <v>2</v>
      </c>
      <c r="E511" t="s">
        <v>474</v>
      </c>
      <c r="F511">
        <v>2</v>
      </c>
      <c r="G511">
        <v>8</v>
      </c>
      <c r="H511">
        <v>1</v>
      </c>
      <c r="I511">
        <v>81</v>
      </c>
      <c r="J511">
        <v>0</v>
      </c>
      <c r="K511">
        <v>1</v>
      </c>
      <c r="L511" t="s">
        <v>48</v>
      </c>
      <c r="M511" t="s">
        <v>423</v>
      </c>
      <c r="N511">
        <v>10</v>
      </c>
      <c r="O511" t="s">
        <v>413</v>
      </c>
      <c r="P511" t="s">
        <v>48</v>
      </c>
      <c r="Q511" t="s">
        <v>48</v>
      </c>
      <c r="R511" t="s">
        <v>48</v>
      </c>
      <c r="S511" t="s">
        <v>48</v>
      </c>
      <c r="T511" t="s">
        <v>48</v>
      </c>
      <c r="U511" t="s">
        <v>412</v>
      </c>
      <c r="V511">
        <v>0</v>
      </c>
      <c r="W511" t="s">
        <v>48</v>
      </c>
      <c r="X511" t="s">
        <v>48</v>
      </c>
      <c r="Y511">
        <v>0</v>
      </c>
      <c r="Z511">
        <v>48</v>
      </c>
      <c r="AA511">
        <v>0</v>
      </c>
      <c r="AB511">
        <v>1</v>
      </c>
      <c r="AC511">
        <v>-1</v>
      </c>
      <c r="AD511">
        <v>2</v>
      </c>
      <c r="AE511">
        <v>0</v>
      </c>
      <c r="AF511">
        <v>-1</v>
      </c>
      <c r="AG511">
        <v>0</v>
      </c>
      <c r="AH511">
        <v>0.22600000000000001</v>
      </c>
      <c r="AI511">
        <v>3.0009999999999999</v>
      </c>
      <c r="AJ511">
        <v>256.077</v>
      </c>
      <c r="AK511">
        <v>265.13299999999998</v>
      </c>
    </row>
    <row r="512" spans="1:37" x14ac:dyDescent="0.35">
      <c r="A512">
        <v>202</v>
      </c>
      <c r="B512">
        <v>202</v>
      </c>
      <c r="C512" t="s">
        <v>38</v>
      </c>
      <c r="D512">
        <v>2</v>
      </c>
      <c r="E512" t="s">
        <v>474</v>
      </c>
      <c r="F512">
        <v>2</v>
      </c>
      <c r="G512">
        <v>8</v>
      </c>
      <c r="H512">
        <v>1</v>
      </c>
      <c r="I512">
        <v>82</v>
      </c>
      <c r="J512">
        <v>5</v>
      </c>
      <c r="K512">
        <v>1</v>
      </c>
      <c r="L512" t="s">
        <v>286</v>
      </c>
      <c r="M512" t="s">
        <v>437</v>
      </c>
      <c r="N512">
        <v>3</v>
      </c>
      <c r="O512" t="s">
        <v>450</v>
      </c>
      <c r="P512" t="s">
        <v>60</v>
      </c>
      <c r="Q512" t="s">
        <v>61</v>
      </c>
      <c r="R512" t="s">
        <v>45</v>
      </c>
      <c r="S512" t="s">
        <v>46</v>
      </c>
      <c r="T512" t="s">
        <v>287</v>
      </c>
      <c r="U512" t="s">
        <v>285</v>
      </c>
      <c r="V512">
        <v>2</v>
      </c>
      <c r="W512" t="s">
        <v>71</v>
      </c>
      <c r="X512" t="s">
        <v>46</v>
      </c>
      <c r="Y512">
        <v>1</v>
      </c>
      <c r="Z512">
        <v>48</v>
      </c>
      <c r="AA512">
        <v>0</v>
      </c>
      <c r="AB512">
        <v>2</v>
      </c>
      <c r="AC512">
        <v>2</v>
      </c>
      <c r="AD512">
        <v>1</v>
      </c>
      <c r="AE512">
        <v>3</v>
      </c>
      <c r="AF512">
        <v>1.6950000000000001</v>
      </c>
      <c r="AG512">
        <v>0</v>
      </c>
      <c r="AH512">
        <v>0.224</v>
      </c>
      <c r="AI512">
        <v>3.0009999999999999</v>
      </c>
      <c r="AJ512">
        <v>259.07799999999997</v>
      </c>
      <c r="AK512">
        <v>268.13400000000001</v>
      </c>
    </row>
    <row r="513" spans="1:37" x14ac:dyDescent="0.35">
      <c r="A513">
        <v>202</v>
      </c>
      <c r="B513">
        <v>202</v>
      </c>
      <c r="C513" t="s">
        <v>38</v>
      </c>
      <c r="D513">
        <v>2</v>
      </c>
      <c r="E513" t="s">
        <v>474</v>
      </c>
      <c r="F513">
        <v>2</v>
      </c>
      <c r="G513">
        <v>8</v>
      </c>
      <c r="H513">
        <v>1</v>
      </c>
      <c r="I513">
        <v>83</v>
      </c>
      <c r="J513">
        <v>17</v>
      </c>
      <c r="K513">
        <v>1</v>
      </c>
      <c r="L513" t="s">
        <v>302</v>
      </c>
      <c r="M513" t="s">
        <v>443</v>
      </c>
      <c r="N513">
        <v>6</v>
      </c>
      <c r="O513" t="s">
        <v>417</v>
      </c>
      <c r="P513" t="s">
        <v>153</v>
      </c>
      <c r="Q513" t="s">
        <v>154</v>
      </c>
      <c r="R513" t="s">
        <v>127</v>
      </c>
      <c r="S513" t="s">
        <v>46</v>
      </c>
      <c r="T513" t="s">
        <v>303</v>
      </c>
      <c r="U513" t="s">
        <v>309</v>
      </c>
      <c r="V513">
        <v>1</v>
      </c>
      <c r="W513" t="s">
        <v>154</v>
      </c>
      <c r="X513" t="s">
        <v>81</v>
      </c>
      <c r="Y513">
        <v>1</v>
      </c>
      <c r="Z513">
        <v>48</v>
      </c>
      <c r="AA513">
        <v>0</v>
      </c>
      <c r="AB513">
        <v>2</v>
      </c>
      <c r="AC513">
        <v>1</v>
      </c>
      <c r="AD513">
        <v>2</v>
      </c>
      <c r="AE513">
        <v>1</v>
      </c>
      <c r="AF513">
        <v>0.68</v>
      </c>
      <c r="AG513">
        <v>0</v>
      </c>
      <c r="AH513">
        <v>0.222</v>
      </c>
      <c r="AI513">
        <v>3.0009999999999999</v>
      </c>
      <c r="AJ513">
        <v>262.07900000000001</v>
      </c>
      <c r="AK513">
        <v>271.13499999999999</v>
      </c>
    </row>
    <row r="514" spans="1:37" x14ac:dyDescent="0.35">
      <c r="A514">
        <v>202</v>
      </c>
      <c r="B514">
        <v>202</v>
      </c>
      <c r="C514" t="s">
        <v>38</v>
      </c>
      <c r="D514">
        <v>2</v>
      </c>
      <c r="E514" t="s">
        <v>474</v>
      </c>
      <c r="F514">
        <v>2</v>
      </c>
      <c r="G514">
        <v>8</v>
      </c>
      <c r="H514">
        <v>1</v>
      </c>
      <c r="I514">
        <v>84</v>
      </c>
      <c r="J514">
        <v>24</v>
      </c>
      <c r="K514">
        <v>1</v>
      </c>
      <c r="L514" t="s">
        <v>296</v>
      </c>
      <c r="M514" t="s">
        <v>422</v>
      </c>
      <c r="N514">
        <v>4</v>
      </c>
      <c r="O514" t="s">
        <v>431</v>
      </c>
      <c r="P514" t="s">
        <v>177</v>
      </c>
      <c r="Q514" t="s">
        <v>178</v>
      </c>
      <c r="R514" t="s">
        <v>147</v>
      </c>
      <c r="S514" t="s">
        <v>63</v>
      </c>
      <c r="T514" t="s">
        <v>297</v>
      </c>
      <c r="U514" t="s">
        <v>297</v>
      </c>
      <c r="V514">
        <v>3</v>
      </c>
      <c r="W514" t="s">
        <v>178</v>
      </c>
      <c r="X514" t="s">
        <v>63</v>
      </c>
      <c r="Y514">
        <v>2</v>
      </c>
      <c r="Z514">
        <v>48</v>
      </c>
      <c r="AA514">
        <v>0</v>
      </c>
      <c r="AB514">
        <v>1</v>
      </c>
      <c r="AC514">
        <v>1</v>
      </c>
      <c r="AD514">
        <v>1</v>
      </c>
      <c r="AE514">
        <v>1</v>
      </c>
      <c r="AF514">
        <v>0.91300000000000003</v>
      </c>
      <c r="AG514">
        <v>0</v>
      </c>
      <c r="AH514">
        <v>0.222</v>
      </c>
      <c r="AI514">
        <v>3.0009999999999999</v>
      </c>
      <c r="AJ514">
        <v>265.08</v>
      </c>
      <c r="AK514">
        <v>274.13600000000002</v>
      </c>
    </row>
    <row r="515" spans="1:37" x14ac:dyDescent="0.35">
      <c r="A515">
        <v>202</v>
      </c>
      <c r="B515">
        <v>202</v>
      </c>
      <c r="C515" t="s">
        <v>38</v>
      </c>
      <c r="D515">
        <v>2</v>
      </c>
      <c r="E515" t="s">
        <v>474</v>
      </c>
      <c r="F515">
        <v>2</v>
      </c>
      <c r="G515">
        <v>8</v>
      </c>
      <c r="H515">
        <v>1</v>
      </c>
      <c r="I515">
        <v>85</v>
      </c>
      <c r="J515">
        <v>2</v>
      </c>
      <c r="K515">
        <v>1</v>
      </c>
      <c r="L515" t="s">
        <v>276</v>
      </c>
      <c r="M515" t="s">
        <v>430</v>
      </c>
      <c r="N515">
        <v>3</v>
      </c>
      <c r="O515" t="s">
        <v>450</v>
      </c>
      <c r="P515" t="s">
        <v>98</v>
      </c>
      <c r="Q515" t="s">
        <v>99</v>
      </c>
      <c r="R515" t="s">
        <v>52</v>
      </c>
      <c r="S515" t="s">
        <v>53</v>
      </c>
      <c r="T515" t="s">
        <v>277</v>
      </c>
      <c r="U515" t="s">
        <v>269</v>
      </c>
      <c r="V515">
        <v>2</v>
      </c>
      <c r="W515" t="s">
        <v>71</v>
      </c>
      <c r="X515" t="s">
        <v>53</v>
      </c>
      <c r="Y515">
        <v>2</v>
      </c>
      <c r="Z515">
        <v>48</v>
      </c>
      <c r="AA515">
        <v>0</v>
      </c>
      <c r="AB515">
        <v>2</v>
      </c>
      <c r="AC515">
        <v>-1</v>
      </c>
      <c r="AD515">
        <v>2</v>
      </c>
      <c r="AE515">
        <v>0</v>
      </c>
      <c r="AF515">
        <v>-1</v>
      </c>
      <c r="AG515">
        <v>0</v>
      </c>
      <c r="AH515">
        <v>0.222</v>
      </c>
      <c r="AI515">
        <v>3.0009999999999999</v>
      </c>
      <c r="AJ515">
        <v>268.08100000000002</v>
      </c>
      <c r="AK515">
        <v>277.137</v>
      </c>
    </row>
    <row r="516" spans="1:37" x14ac:dyDescent="0.35">
      <c r="A516">
        <v>202</v>
      </c>
      <c r="B516">
        <v>202</v>
      </c>
      <c r="C516" t="s">
        <v>38</v>
      </c>
      <c r="D516">
        <v>2</v>
      </c>
      <c r="E516" t="s">
        <v>474</v>
      </c>
      <c r="F516">
        <v>2</v>
      </c>
      <c r="G516">
        <v>8</v>
      </c>
      <c r="H516">
        <v>1</v>
      </c>
      <c r="I516">
        <v>86</v>
      </c>
      <c r="J516">
        <v>36</v>
      </c>
      <c r="K516">
        <v>1</v>
      </c>
      <c r="L516" t="s">
        <v>320</v>
      </c>
      <c r="M516" t="s">
        <v>448</v>
      </c>
      <c r="N516">
        <v>9</v>
      </c>
      <c r="O516" t="s">
        <v>446</v>
      </c>
      <c r="P516" t="s">
        <v>202</v>
      </c>
      <c r="Q516" t="s">
        <v>232</v>
      </c>
      <c r="R516" t="s">
        <v>202</v>
      </c>
      <c r="S516" t="s">
        <v>63</v>
      </c>
      <c r="T516" t="s">
        <v>321</v>
      </c>
      <c r="U516" t="s">
        <v>331</v>
      </c>
      <c r="V516">
        <v>2</v>
      </c>
      <c r="W516" t="s">
        <v>221</v>
      </c>
      <c r="X516" t="s">
        <v>63</v>
      </c>
      <c r="Y516">
        <v>2</v>
      </c>
      <c r="Z516">
        <v>48</v>
      </c>
      <c r="AA516">
        <v>0</v>
      </c>
      <c r="AB516">
        <v>2</v>
      </c>
      <c r="AC516">
        <v>-1</v>
      </c>
      <c r="AD516">
        <v>2</v>
      </c>
      <c r="AE516">
        <v>0</v>
      </c>
      <c r="AF516">
        <v>-1</v>
      </c>
      <c r="AG516">
        <v>0</v>
      </c>
      <c r="AH516">
        <v>0.22</v>
      </c>
      <c r="AI516">
        <v>3.0009999999999999</v>
      </c>
      <c r="AJ516">
        <v>271.08199999999999</v>
      </c>
      <c r="AK516">
        <v>280.13799999999998</v>
      </c>
    </row>
    <row r="517" spans="1:37" x14ac:dyDescent="0.35">
      <c r="A517">
        <v>202</v>
      </c>
      <c r="B517">
        <v>202</v>
      </c>
      <c r="C517" t="s">
        <v>38</v>
      </c>
      <c r="D517">
        <v>2</v>
      </c>
      <c r="E517" t="s">
        <v>474</v>
      </c>
      <c r="F517">
        <v>2</v>
      </c>
      <c r="G517">
        <v>8</v>
      </c>
      <c r="H517">
        <v>1</v>
      </c>
      <c r="I517">
        <v>87</v>
      </c>
      <c r="J517">
        <v>0</v>
      </c>
      <c r="K517">
        <v>1</v>
      </c>
      <c r="L517" t="s">
        <v>48</v>
      </c>
      <c r="M517" t="s">
        <v>48</v>
      </c>
      <c r="N517">
        <v>11</v>
      </c>
      <c r="O517" t="s">
        <v>416</v>
      </c>
      <c r="P517" t="s">
        <v>48</v>
      </c>
      <c r="Q517" t="s">
        <v>48</v>
      </c>
      <c r="R517" t="s">
        <v>48</v>
      </c>
      <c r="S517" t="s">
        <v>48</v>
      </c>
      <c r="T517" t="s">
        <v>48</v>
      </c>
      <c r="U517" t="s">
        <v>48</v>
      </c>
      <c r="V517">
        <v>0</v>
      </c>
      <c r="W517" t="s">
        <v>48</v>
      </c>
      <c r="X517" t="s">
        <v>48</v>
      </c>
      <c r="Y517">
        <v>0</v>
      </c>
      <c r="Z517">
        <v>48</v>
      </c>
      <c r="AA517">
        <v>0</v>
      </c>
      <c r="AB517">
        <v>-1</v>
      </c>
      <c r="AC517">
        <v>-1</v>
      </c>
      <c r="AD517">
        <v>1</v>
      </c>
      <c r="AE517">
        <v>0</v>
      </c>
      <c r="AF517">
        <v>-1</v>
      </c>
      <c r="AG517">
        <v>0</v>
      </c>
      <c r="AH517">
        <v>0.217</v>
      </c>
      <c r="AI517">
        <v>3.0009999999999999</v>
      </c>
      <c r="AJ517">
        <v>274.08300000000003</v>
      </c>
      <c r="AK517">
        <v>283.13900000000001</v>
      </c>
    </row>
    <row r="518" spans="1:37" x14ac:dyDescent="0.35">
      <c r="A518">
        <v>202</v>
      </c>
      <c r="B518">
        <v>202</v>
      </c>
      <c r="C518" t="s">
        <v>38</v>
      </c>
      <c r="D518">
        <v>2</v>
      </c>
      <c r="E518" t="s">
        <v>474</v>
      </c>
      <c r="F518">
        <v>2</v>
      </c>
      <c r="G518">
        <v>8</v>
      </c>
      <c r="H518">
        <v>1</v>
      </c>
      <c r="I518">
        <v>88</v>
      </c>
      <c r="J518">
        <v>0</v>
      </c>
      <c r="K518">
        <v>1</v>
      </c>
      <c r="L518" t="s">
        <v>48</v>
      </c>
      <c r="M518" t="s">
        <v>459</v>
      </c>
      <c r="N518">
        <v>10</v>
      </c>
      <c r="O518" t="s">
        <v>413</v>
      </c>
      <c r="P518" t="s">
        <v>48</v>
      </c>
      <c r="Q518" t="s">
        <v>48</v>
      </c>
      <c r="R518" t="s">
        <v>48</v>
      </c>
      <c r="S518" t="s">
        <v>48</v>
      </c>
      <c r="T518" t="s">
        <v>48</v>
      </c>
      <c r="U518" t="s">
        <v>412</v>
      </c>
      <c r="V518">
        <v>0</v>
      </c>
      <c r="W518" t="s">
        <v>48</v>
      </c>
      <c r="X518" t="s">
        <v>48</v>
      </c>
      <c r="Y518">
        <v>0</v>
      </c>
      <c r="Z518">
        <v>48</v>
      </c>
      <c r="AA518">
        <v>0</v>
      </c>
      <c r="AB518">
        <v>1</v>
      </c>
      <c r="AC518">
        <v>1</v>
      </c>
      <c r="AD518">
        <v>1</v>
      </c>
      <c r="AE518">
        <v>1</v>
      </c>
      <c r="AF518">
        <v>0.42899999999999999</v>
      </c>
      <c r="AG518">
        <v>0</v>
      </c>
      <c r="AH518">
        <v>0.219</v>
      </c>
      <c r="AI518">
        <v>3.0009999999999999</v>
      </c>
      <c r="AJ518">
        <v>277.084</v>
      </c>
      <c r="AK518">
        <v>286.14</v>
      </c>
    </row>
    <row r="519" spans="1:37" x14ac:dyDescent="0.35">
      <c r="A519">
        <v>202</v>
      </c>
      <c r="B519">
        <v>202</v>
      </c>
      <c r="C519" t="s">
        <v>38</v>
      </c>
      <c r="D519">
        <v>2</v>
      </c>
      <c r="E519" t="s">
        <v>474</v>
      </c>
      <c r="F519">
        <v>2</v>
      </c>
      <c r="G519">
        <v>8</v>
      </c>
      <c r="H519">
        <v>1</v>
      </c>
      <c r="I519">
        <v>89</v>
      </c>
      <c r="J519">
        <v>19</v>
      </c>
      <c r="K519">
        <v>1</v>
      </c>
      <c r="L519" t="s">
        <v>292</v>
      </c>
      <c r="M519" t="s">
        <v>456</v>
      </c>
      <c r="N519">
        <v>4</v>
      </c>
      <c r="O519" t="s">
        <v>431</v>
      </c>
      <c r="P519" t="s">
        <v>135</v>
      </c>
      <c r="Q519" t="s">
        <v>136</v>
      </c>
      <c r="R519" t="s">
        <v>132</v>
      </c>
      <c r="S519" t="s">
        <v>81</v>
      </c>
      <c r="T519" t="s">
        <v>293</v>
      </c>
      <c r="U519" t="s">
        <v>293</v>
      </c>
      <c r="V519">
        <v>3</v>
      </c>
      <c r="W519" t="s">
        <v>136</v>
      </c>
      <c r="X519" t="s">
        <v>81</v>
      </c>
      <c r="Y519">
        <v>1</v>
      </c>
      <c r="Z519">
        <v>48</v>
      </c>
      <c r="AA519">
        <v>0</v>
      </c>
      <c r="AB519">
        <v>1</v>
      </c>
      <c r="AC519">
        <v>1</v>
      </c>
      <c r="AD519">
        <v>1</v>
      </c>
      <c r="AE519">
        <v>1</v>
      </c>
      <c r="AF519">
        <v>1.2110000000000001</v>
      </c>
      <c r="AG519">
        <v>0</v>
      </c>
      <c r="AH519">
        <v>0.218</v>
      </c>
      <c r="AI519">
        <v>3.0009999999999999</v>
      </c>
      <c r="AJ519">
        <v>280.08499999999998</v>
      </c>
      <c r="AK519">
        <v>289.14</v>
      </c>
    </row>
    <row r="520" spans="1:37" x14ac:dyDescent="0.35">
      <c r="A520">
        <v>202</v>
      </c>
      <c r="B520">
        <v>202</v>
      </c>
      <c r="C520" t="s">
        <v>38</v>
      </c>
      <c r="D520">
        <v>2</v>
      </c>
      <c r="E520" t="s">
        <v>474</v>
      </c>
      <c r="F520">
        <v>2</v>
      </c>
      <c r="G520">
        <v>8</v>
      </c>
      <c r="H520">
        <v>1</v>
      </c>
      <c r="I520">
        <v>90</v>
      </c>
      <c r="J520">
        <v>28</v>
      </c>
      <c r="K520">
        <v>1</v>
      </c>
      <c r="L520" t="s">
        <v>322</v>
      </c>
      <c r="M520" t="s">
        <v>427</v>
      </c>
      <c r="N520">
        <v>9</v>
      </c>
      <c r="O520" t="s">
        <v>446</v>
      </c>
      <c r="P520" t="s">
        <v>202</v>
      </c>
      <c r="Q520" t="s">
        <v>206</v>
      </c>
      <c r="R520" t="s">
        <v>202</v>
      </c>
      <c r="S520" t="s">
        <v>53</v>
      </c>
      <c r="T520" t="s">
        <v>323</v>
      </c>
      <c r="U520" t="s">
        <v>313</v>
      </c>
      <c r="V520">
        <v>2</v>
      </c>
      <c r="W520" t="s">
        <v>221</v>
      </c>
      <c r="X520" t="s">
        <v>53</v>
      </c>
      <c r="Y520">
        <v>2</v>
      </c>
      <c r="Z520">
        <v>48</v>
      </c>
      <c r="AA520">
        <v>0</v>
      </c>
      <c r="AB520">
        <v>2</v>
      </c>
      <c r="AC520">
        <v>1</v>
      </c>
      <c r="AD520">
        <v>2</v>
      </c>
      <c r="AE520">
        <v>1</v>
      </c>
      <c r="AF520">
        <v>1.028</v>
      </c>
      <c r="AG520">
        <v>0</v>
      </c>
      <c r="AH520">
        <v>0.22600000000000001</v>
      </c>
      <c r="AI520">
        <v>3.0009999999999999</v>
      </c>
      <c r="AJ520">
        <v>283.08499999999998</v>
      </c>
      <c r="AK520">
        <v>292.14100000000002</v>
      </c>
    </row>
    <row r="521" spans="1:37" x14ac:dyDescent="0.35">
      <c r="A521">
        <v>202</v>
      </c>
      <c r="B521">
        <v>202</v>
      </c>
      <c r="C521" t="s">
        <v>38</v>
      </c>
      <c r="D521">
        <v>2</v>
      </c>
      <c r="E521" t="s">
        <v>474</v>
      </c>
      <c r="F521">
        <v>2</v>
      </c>
      <c r="G521">
        <v>8</v>
      </c>
      <c r="H521">
        <v>1</v>
      </c>
      <c r="I521">
        <v>91</v>
      </c>
      <c r="J521">
        <v>31</v>
      </c>
      <c r="K521">
        <v>1</v>
      </c>
      <c r="L521" t="s">
        <v>316</v>
      </c>
      <c r="M521" t="s">
        <v>470</v>
      </c>
      <c r="N521">
        <v>8</v>
      </c>
      <c r="O521" t="s">
        <v>426</v>
      </c>
      <c r="P521" t="s">
        <v>202</v>
      </c>
      <c r="Q521" t="s">
        <v>212</v>
      </c>
      <c r="R521" t="s">
        <v>202</v>
      </c>
      <c r="S521" t="s">
        <v>81</v>
      </c>
      <c r="T521" t="s">
        <v>317</v>
      </c>
      <c r="U521" t="s">
        <v>317</v>
      </c>
      <c r="V521">
        <v>3</v>
      </c>
      <c r="W521" t="s">
        <v>212</v>
      </c>
      <c r="X521" t="s">
        <v>81</v>
      </c>
      <c r="Y521">
        <v>2</v>
      </c>
      <c r="Z521">
        <v>48</v>
      </c>
      <c r="AA521">
        <v>1</v>
      </c>
      <c r="AB521">
        <v>1</v>
      </c>
      <c r="AC521">
        <v>2</v>
      </c>
      <c r="AD521">
        <v>2</v>
      </c>
      <c r="AE521">
        <v>1</v>
      </c>
      <c r="AF521">
        <v>1.319</v>
      </c>
      <c r="AG521">
        <v>0</v>
      </c>
      <c r="AH521">
        <v>0.22600000000000001</v>
      </c>
      <c r="AI521">
        <v>4.0010000000000003</v>
      </c>
      <c r="AJ521">
        <v>287.08699999999999</v>
      </c>
      <c r="AK521">
        <v>296.14299999999997</v>
      </c>
    </row>
    <row r="522" spans="1:37" x14ac:dyDescent="0.35">
      <c r="A522">
        <v>202</v>
      </c>
      <c r="B522">
        <v>202</v>
      </c>
      <c r="C522" t="s">
        <v>38</v>
      </c>
      <c r="D522">
        <v>2</v>
      </c>
      <c r="E522" t="s">
        <v>474</v>
      </c>
      <c r="F522">
        <v>2</v>
      </c>
      <c r="G522">
        <v>8</v>
      </c>
      <c r="H522">
        <v>1</v>
      </c>
      <c r="I522">
        <v>92</v>
      </c>
      <c r="J522">
        <v>29</v>
      </c>
      <c r="K522">
        <v>1</v>
      </c>
      <c r="L522" t="s">
        <v>314</v>
      </c>
      <c r="M522" t="s">
        <v>462</v>
      </c>
      <c r="N522">
        <v>9</v>
      </c>
      <c r="O522" t="s">
        <v>446</v>
      </c>
      <c r="P522" t="s">
        <v>202</v>
      </c>
      <c r="Q522" t="s">
        <v>215</v>
      </c>
      <c r="R522" t="s">
        <v>202</v>
      </c>
      <c r="S522" t="s">
        <v>46</v>
      </c>
      <c r="T522" t="s">
        <v>315</v>
      </c>
      <c r="U522" t="s">
        <v>335</v>
      </c>
      <c r="V522">
        <v>1</v>
      </c>
      <c r="W522" t="s">
        <v>215</v>
      </c>
      <c r="X522" t="s">
        <v>81</v>
      </c>
      <c r="Y522">
        <v>2</v>
      </c>
      <c r="Z522">
        <v>48</v>
      </c>
      <c r="AA522">
        <v>0</v>
      </c>
      <c r="AB522">
        <v>2</v>
      </c>
      <c r="AC522">
        <v>-1</v>
      </c>
      <c r="AD522">
        <v>2</v>
      </c>
      <c r="AE522">
        <v>0</v>
      </c>
      <c r="AF522">
        <v>-1</v>
      </c>
      <c r="AG522">
        <v>0</v>
      </c>
      <c r="AH522">
        <v>0.224</v>
      </c>
      <c r="AI522">
        <v>3.0009999999999999</v>
      </c>
      <c r="AJ522">
        <v>290.08800000000002</v>
      </c>
      <c r="AK522">
        <v>299.14299999999997</v>
      </c>
    </row>
    <row r="523" spans="1:37" x14ac:dyDescent="0.35">
      <c r="A523">
        <v>202</v>
      </c>
      <c r="B523">
        <v>202</v>
      </c>
      <c r="C523" t="s">
        <v>38</v>
      </c>
      <c r="D523">
        <v>2</v>
      </c>
      <c r="E523" t="s">
        <v>474</v>
      </c>
      <c r="F523">
        <v>2</v>
      </c>
      <c r="G523">
        <v>8</v>
      </c>
      <c r="H523">
        <v>1</v>
      </c>
      <c r="I523">
        <v>93</v>
      </c>
      <c r="J523">
        <v>0</v>
      </c>
      <c r="K523">
        <v>1</v>
      </c>
      <c r="L523" t="s">
        <v>48</v>
      </c>
      <c r="M523" t="s">
        <v>435</v>
      </c>
      <c r="N523">
        <v>10</v>
      </c>
      <c r="O523" t="s">
        <v>413</v>
      </c>
      <c r="P523" t="s">
        <v>48</v>
      </c>
      <c r="Q523" t="s">
        <v>48</v>
      </c>
      <c r="R523" t="s">
        <v>48</v>
      </c>
      <c r="S523" t="s">
        <v>48</v>
      </c>
      <c r="T523" t="s">
        <v>48</v>
      </c>
      <c r="U523" t="s">
        <v>412</v>
      </c>
      <c r="V523">
        <v>0</v>
      </c>
      <c r="W523" t="s">
        <v>48</v>
      </c>
      <c r="X523" t="s">
        <v>48</v>
      </c>
      <c r="Y523">
        <v>0</v>
      </c>
      <c r="Z523">
        <v>48</v>
      </c>
      <c r="AA523">
        <v>0</v>
      </c>
      <c r="AB523">
        <v>1</v>
      </c>
      <c r="AC523">
        <v>1</v>
      </c>
      <c r="AD523">
        <v>1</v>
      </c>
      <c r="AE523">
        <v>1</v>
      </c>
      <c r="AF523">
        <v>0.69599999999999995</v>
      </c>
      <c r="AG523">
        <v>0</v>
      </c>
      <c r="AH523">
        <v>0.22500000000000001</v>
      </c>
      <c r="AI523">
        <v>3.0009999999999999</v>
      </c>
      <c r="AJ523">
        <v>293.089</v>
      </c>
      <c r="AK523">
        <v>302.14499999999998</v>
      </c>
    </row>
    <row r="524" spans="1:37" x14ac:dyDescent="0.35">
      <c r="A524">
        <v>202</v>
      </c>
      <c r="B524">
        <v>202</v>
      </c>
      <c r="C524" t="s">
        <v>38</v>
      </c>
      <c r="D524">
        <v>2</v>
      </c>
      <c r="E524" t="s">
        <v>474</v>
      </c>
      <c r="F524">
        <v>2</v>
      </c>
      <c r="G524">
        <v>8</v>
      </c>
      <c r="H524">
        <v>1</v>
      </c>
      <c r="I524">
        <v>94</v>
      </c>
      <c r="J524">
        <v>0</v>
      </c>
      <c r="K524">
        <v>1</v>
      </c>
      <c r="L524" t="s">
        <v>48</v>
      </c>
      <c r="M524" t="s">
        <v>445</v>
      </c>
      <c r="N524">
        <v>10</v>
      </c>
      <c r="O524" t="s">
        <v>413</v>
      </c>
      <c r="P524" t="s">
        <v>48</v>
      </c>
      <c r="Q524" t="s">
        <v>48</v>
      </c>
      <c r="R524" t="s">
        <v>48</v>
      </c>
      <c r="S524" t="s">
        <v>48</v>
      </c>
      <c r="T524" t="s">
        <v>48</v>
      </c>
      <c r="U524" t="s">
        <v>412</v>
      </c>
      <c r="V524">
        <v>0</v>
      </c>
      <c r="W524" t="s">
        <v>48</v>
      </c>
      <c r="X524" t="s">
        <v>48</v>
      </c>
      <c r="Y524">
        <v>0</v>
      </c>
      <c r="Z524">
        <v>48</v>
      </c>
      <c r="AA524">
        <v>0</v>
      </c>
      <c r="AB524">
        <v>1</v>
      </c>
      <c r="AC524">
        <v>1</v>
      </c>
      <c r="AD524">
        <v>1</v>
      </c>
      <c r="AE524">
        <v>1</v>
      </c>
      <c r="AF524">
        <v>0.32700000000000001</v>
      </c>
      <c r="AG524">
        <v>0</v>
      </c>
      <c r="AH524">
        <v>0.223</v>
      </c>
      <c r="AI524">
        <v>3.0009999999999999</v>
      </c>
      <c r="AJ524">
        <v>296.08999999999997</v>
      </c>
      <c r="AK524">
        <v>305.14499999999998</v>
      </c>
    </row>
    <row r="525" spans="1:37" x14ac:dyDescent="0.35">
      <c r="A525">
        <v>202</v>
      </c>
      <c r="B525">
        <v>202</v>
      </c>
      <c r="C525" t="s">
        <v>38</v>
      </c>
      <c r="D525">
        <v>2</v>
      </c>
      <c r="E525" t="s">
        <v>474</v>
      </c>
      <c r="F525">
        <v>2</v>
      </c>
      <c r="G525">
        <v>8</v>
      </c>
      <c r="H525">
        <v>1</v>
      </c>
      <c r="I525">
        <v>95</v>
      </c>
      <c r="J525">
        <v>17</v>
      </c>
      <c r="K525">
        <v>1</v>
      </c>
      <c r="L525" t="s">
        <v>302</v>
      </c>
      <c r="M525" t="s">
        <v>443</v>
      </c>
      <c r="N525">
        <v>5</v>
      </c>
      <c r="O525" t="s">
        <v>438</v>
      </c>
      <c r="P525" t="s">
        <v>153</v>
      </c>
      <c r="Q525" t="s">
        <v>154</v>
      </c>
      <c r="R525" t="s">
        <v>127</v>
      </c>
      <c r="S525" t="s">
        <v>46</v>
      </c>
      <c r="T525" t="s">
        <v>303</v>
      </c>
      <c r="U525" t="s">
        <v>303</v>
      </c>
      <c r="V525">
        <v>3</v>
      </c>
      <c r="W525" t="s">
        <v>154</v>
      </c>
      <c r="X525" t="s">
        <v>46</v>
      </c>
      <c r="Y525">
        <v>2</v>
      </c>
      <c r="Z525">
        <v>48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0.85299999999999998</v>
      </c>
      <c r="AG525">
        <v>0</v>
      </c>
      <c r="AH525">
        <v>0.222</v>
      </c>
      <c r="AI525">
        <v>4.0010000000000003</v>
      </c>
      <c r="AJ525">
        <v>300.09100000000001</v>
      </c>
      <c r="AK525">
        <v>309.14699999999999</v>
      </c>
    </row>
    <row r="526" spans="1:37" x14ac:dyDescent="0.35">
      <c r="A526">
        <v>202</v>
      </c>
      <c r="B526">
        <v>202</v>
      </c>
      <c r="C526" t="s">
        <v>38</v>
      </c>
      <c r="D526">
        <v>2</v>
      </c>
      <c r="E526" t="s">
        <v>474</v>
      </c>
      <c r="F526">
        <v>2</v>
      </c>
      <c r="G526">
        <v>8</v>
      </c>
      <c r="H526">
        <v>1</v>
      </c>
      <c r="I526">
        <v>96</v>
      </c>
      <c r="J526">
        <v>24</v>
      </c>
      <c r="K526">
        <v>1</v>
      </c>
      <c r="L526" t="s">
        <v>296</v>
      </c>
      <c r="M526" t="s">
        <v>422</v>
      </c>
      <c r="N526">
        <v>6</v>
      </c>
      <c r="O526" t="s">
        <v>417</v>
      </c>
      <c r="P526" t="s">
        <v>177</v>
      </c>
      <c r="Q526" t="s">
        <v>178</v>
      </c>
      <c r="R526" t="s">
        <v>147</v>
      </c>
      <c r="S526" t="s">
        <v>63</v>
      </c>
      <c r="T526" t="s">
        <v>297</v>
      </c>
      <c r="U526" t="s">
        <v>299</v>
      </c>
      <c r="V526">
        <v>2</v>
      </c>
      <c r="W526" t="s">
        <v>164</v>
      </c>
      <c r="X526" t="s">
        <v>63</v>
      </c>
      <c r="Y526">
        <v>1</v>
      </c>
      <c r="Z526">
        <v>48</v>
      </c>
      <c r="AA526">
        <v>0</v>
      </c>
      <c r="AB526">
        <v>2</v>
      </c>
      <c r="AC526">
        <v>2</v>
      </c>
      <c r="AD526">
        <v>1</v>
      </c>
      <c r="AE526">
        <v>1</v>
      </c>
      <c r="AF526">
        <v>0.70699999999999996</v>
      </c>
      <c r="AG526">
        <v>0</v>
      </c>
      <c r="AH526">
        <v>0.221</v>
      </c>
      <c r="AI526">
        <v>3.0009999999999999</v>
      </c>
      <c r="AJ526">
        <v>303.09199999999998</v>
      </c>
      <c r="AK526">
        <v>312.14800000000002</v>
      </c>
    </row>
    <row r="527" spans="1:37" x14ac:dyDescent="0.35">
      <c r="A527">
        <v>202</v>
      </c>
      <c r="B527">
        <v>202</v>
      </c>
      <c r="C527" t="s">
        <v>38</v>
      </c>
      <c r="D527">
        <v>2</v>
      </c>
      <c r="E527" t="s">
        <v>474</v>
      </c>
      <c r="F527">
        <v>2</v>
      </c>
      <c r="G527">
        <v>8</v>
      </c>
      <c r="H527">
        <v>1</v>
      </c>
      <c r="I527">
        <v>97</v>
      </c>
      <c r="J527">
        <v>11</v>
      </c>
      <c r="K527">
        <v>1</v>
      </c>
      <c r="L527" t="s">
        <v>278</v>
      </c>
      <c r="M527" t="s">
        <v>472</v>
      </c>
      <c r="N527">
        <v>1</v>
      </c>
      <c r="O527" t="s">
        <v>420</v>
      </c>
      <c r="P527" t="s">
        <v>78</v>
      </c>
      <c r="Q527" t="s">
        <v>79</v>
      </c>
      <c r="R527" t="s">
        <v>45</v>
      </c>
      <c r="S527" t="s">
        <v>46</v>
      </c>
      <c r="T527" t="s">
        <v>279</v>
      </c>
      <c r="U527" t="s">
        <v>279</v>
      </c>
      <c r="V527">
        <v>3</v>
      </c>
      <c r="W527" t="s">
        <v>79</v>
      </c>
      <c r="X527" t="s">
        <v>46</v>
      </c>
      <c r="Y527">
        <v>2</v>
      </c>
      <c r="Z527">
        <v>48</v>
      </c>
      <c r="AA527">
        <v>0</v>
      </c>
      <c r="AB527">
        <v>1</v>
      </c>
      <c r="AC527">
        <v>1</v>
      </c>
      <c r="AD527">
        <v>1</v>
      </c>
      <c r="AE527">
        <v>3</v>
      </c>
      <c r="AF527">
        <v>1.732</v>
      </c>
      <c r="AG527">
        <v>0</v>
      </c>
      <c r="AH527">
        <v>0.22</v>
      </c>
      <c r="AI527">
        <v>3.0009999999999999</v>
      </c>
      <c r="AJ527">
        <v>306.09199999999998</v>
      </c>
      <c r="AK527">
        <v>315.14800000000002</v>
      </c>
    </row>
    <row r="528" spans="1:37" x14ac:dyDescent="0.35">
      <c r="A528">
        <v>202</v>
      </c>
      <c r="B528">
        <v>202</v>
      </c>
      <c r="C528" t="s">
        <v>38</v>
      </c>
      <c r="D528">
        <v>2</v>
      </c>
      <c r="E528" t="s">
        <v>474</v>
      </c>
      <c r="F528">
        <v>2</v>
      </c>
      <c r="G528">
        <v>8</v>
      </c>
      <c r="H528">
        <v>1</v>
      </c>
      <c r="I528">
        <v>98</v>
      </c>
      <c r="J528">
        <v>0</v>
      </c>
      <c r="K528">
        <v>1</v>
      </c>
      <c r="L528" t="s">
        <v>48</v>
      </c>
      <c r="M528" t="s">
        <v>440</v>
      </c>
      <c r="N528">
        <v>10</v>
      </c>
      <c r="O528" t="s">
        <v>413</v>
      </c>
      <c r="P528" t="s">
        <v>48</v>
      </c>
      <c r="Q528" t="s">
        <v>48</v>
      </c>
      <c r="R528" t="s">
        <v>48</v>
      </c>
      <c r="S528" t="s">
        <v>48</v>
      </c>
      <c r="T528" t="s">
        <v>48</v>
      </c>
      <c r="U528" t="s">
        <v>412</v>
      </c>
      <c r="V528">
        <v>0</v>
      </c>
      <c r="W528" t="s">
        <v>48</v>
      </c>
      <c r="X528" t="s">
        <v>48</v>
      </c>
      <c r="Y528">
        <v>0</v>
      </c>
      <c r="Z528">
        <v>48</v>
      </c>
      <c r="AA528">
        <v>0</v>
      </c>
      <c r="AB528">
        <v>1</v>
      </c>
      <c r="AC528">
        <v>1</v>
      </c>
      <c r="AD528">
        <v>1</v>
      </c>
      <c r="AE528">
        <v>1</v>
      </c>
      <c r="AF528">
        <v>0.44800000000000001</v>
      </c>
      <c r="AG528">
        <v>0</v>
      </c>
      <c r="AH528">
        <v>0.218</v>
      </c>
      <c r="AI528">
        <v>3.0009999999999999</v>
      </c>
      <c r="AJ528">
        <v>309.09300000000002</v>
      </c>
      <c r="AK528">
        <v>318.149</v>
      </c>
    </row>
    <row r="529" spans="1:37" x14ac:dyDescent="0.35">
      <c r="A529">
        <v>202</v>
      </c>
      <c r="B529">
        <v>202</v>
      </c>
      <c r="C529" t="s">
        <v>38</v>
      </c>
      <c r="D529">
        <v>2</v>
      </c>
      <c r="E529" t="s">
        <v>474</v>
      </c>
      <c r="F529">
        <v>2</v>
      </c>
      <c r="G529">
        <v>8</v>
      </c>
      <c r="H529">
        <v>1</v>
      </c>
      <c r="I529">
        <v>99</v>
      </c>
      <c r="J529">
        <v>0</v>
      </c>
      <c r="K529">
        <v>1</v>
      </c>
      <c r="L529" t="s">
        <v>48</v>
      </c>
      <c r="M529" t="s">
        <v>48</v>
      </c>
      <c r="N529">
        <v>11</v>
      </c>
      <c r="O529" t="s">
        <v>416</v>
      </c>
      <c r="P529" t="s">
        <v>48</v>
      </c>
      <c r="Q529" t="s">
        <v>48</v>
      </c>
      <c r="R529" t="s">
        <v>48</v>
      </c>
      <c r="S529" t="s">
        <v>48</v>
      </c>
      <c r="T529" t="s">
        <v>48</v>
      </c>
      <c r="U529" t="s">
        <v>48</v>
      </c>
      <c r="V529">
        <v>0</v>
      </c>
      <c r="W529" t="s">
        <v>48</v>
      </c>
      <c r="X529" t="s">
        <v>48</v>
      </c>
      <c r="Y529">
        <v>0</v>
      </c>
      <c r="Z529">
        <v>48</v>
      </c>
      <c r="AA529">
        <v>0</v>
      </c>
      <c r="AB529">
        <v>-1</v>
      </c>
      <c r="AC529">
        <v>-1</v>
      </c>
      <c r="AD529">
        <v>1</v>
      </c>
      <c r="AE529">
        <v>0</v>
      </c>
      <c r="AF529">
        <v>-1</v>
      </c>
      <c r="AG529">
        <v>0</v>
      </c>
      <c r="AH529">
        <v>0.217</v>
      </c>
      <c r="AI529">
        <v>3.0009999999999999</v>
      </c>
      <c r="AJ529">
        <v>312.09399999999999</v>
      </c>
      <c r="AK529">
        <v>321.14999999999998</v>
      </c>
    </row>
    <row r="530" spans="1:37" x14ac:dyDescent="0.35">
      <c r="A530">
        <v>202</v>
      </c>
      <c r="B530">
        <v>202</v>
      </c>
      <c r="C530" t="s">
        <v>38</v>
      </c>
      <c r="D530">
        <v>2</v>
      </c>
      <c r="E530" t="s">
        <v>474</v>
      </c>
      <c r="F530">
        <v>2</v>
      </c>
      <c r="G530">
        <v>8</v>
      </c>
      <c r="H530">
        <v>1</v>
      </c>
      <c r="I530">
        <v>100</v>
      </c>
      <c r="J530">
        <v>0</v>
      </c>
      <c r="K530">
        <v>1</v>
      </c>
      <c r="L530" t="s">
        <v>48</v>
      </c>
      <c r="M530" t="s">
        <v>48</v>
      </c>
      <c r="N530">
        <v>11</v>
      </c>
      <c r="O530" t="s">
        <v>416</v>
      </c>
      <c r="P530" t="s">
        <v>48</v>
      </c>
      <c r="Q530" t="s">
        <v>48</v>
      </c>
      <c r="R530" t="s">
        <v>48</v>
      </c>
      <c r="S530" t="s">
        <v>48</v>
      </c>
      <c r="T530" t="s">
        <v>48</v>
      </c>
      <c r="U530" t="s">
        <v>48</v>
      </c>
      <c r="V530">
        <v>0</v>
      </c>
      <c r="W530" t="s">
        <v>48</v>
      </c>
      <c r="X530" t="s">
        <v>48</v>
      </c>
      <c r="Y530">
        <v>0</v>
      </c>
      <c r="Z530">
        <v>48</v>
      </c>
      <c r="AA530">
        <v>0</v>
      </c>
      <c r="AB530">
        <v>-1</v>
      </c>
      <c r="AC530">
        <v>-1</v>
      </c>
      <c r="AD530">
        <v>1</v>
      </c>
      <c r="AE530">
        <v>0</v>
      </c>
      <c r="AF530">
        <v>-1</v>
      </c>
      <c r="AG530">
        <v>0</v>
      </c>
      <c r="AH530">
        <v>0.217</v>
      </c>
      <c r="AI530">
        <v>3.0009999999999999</v>
      </c>
      <c r="AJ530">
        <v>315.09500000000003</v>
      </c>
      <c r="AK530">
        <v>324.15100000000001</v>
      </c>
    </row>
    <row r="531" spans="1:37" x14ac:dyDescent="0.35">
      <c r="A531">
        <v>202</v>
      </c>
      <c r="B531">
        <v>202</v>
      </c>
      <c r="C531" t="s">
        <v>38</v>
      </c>
      <c r="D531">
        <v>2</v>
      </c>
      <c r="E531" t="s">
        <v>474</v>
      </c>
      <c r="F531">
        <v>2</v>
      </c>
      <c r="G531">
        <v>8</v>
      </c>
      <c r="H531">
        <v>1</v>
      </c>
      <c r="I531">
        <v>101</v>
      </c>
      <c r="J531">
        <v>13</v>
      </c>
      <c r="K531">
        <v>1</v>
      </c>
      <c r="L531" t="s">
        <v>298</v>
      </c>
      <c r="M531" t="s">
        <v>468</v>
      </c>
      <c r="N531">
        <v>5</v>
      </c>
      <c r="O531" t="s">
        <v>438</v>
      </c>
      <c r="P531" t="s">
        <v>163</v>
      </c>
      <c r="Q531" t="s">
        <v>164</v>
      </c>
      <c r="R531" t="s">
        <v>147</v>
      </c>
      <c r="S531" t="s">
        <v>63</v>
      </c>
      <c r="T531" t="s">
        <v>299</v>
      </c>
      <c r="U531" t="s">
        <v>299</v>
      </c>
      <c r="V531">
        <v>3</v>
      </c>
      <c r="W531" t="s">
        <v>164</v>
      </c>
      <c r="X531" t="s">
        <v>63</v>
      </c>
      <c r="Y531">
        <v>2</v>
      </c>
      <c r="Z531">
        <v>48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1.391</v>
      </c>
      <c r="AG531">
        <v>0</v>
      </c>
      <c r="AH531">
        <v>0.217</v>
      </c>
      <c r="AI531">
        <v>4.0010000000000003</v>
      </c>
      <c r="AJ531">
        <v>319.09699999999998</v>
      </c>
      <c r="AK531">
        <v>328.15199999999999</v>
      </c>
    </row>
    <row r="532" spans="1:37" x14ac:dyDescent="0.35">
      <c r="A532">
        <v>202</v>
      </c>
      <c r="B532">
        <v>202</v>
      </c>
      <c r="C532" t="s">
        <v>38</v>
      </c>
      <c r="D532">
        <v>2</v>
      </c>
      <c r="E532" t="s">
        <v>474</v>
      </c>
      <c r="F532">
        <v>2</v>
      </c>
      <c r="G532">
        <v>8</v>
      </c>
      <c r="H532">
        <v>1</v>
      </c>
      <c r="I532">
        <v>102</v>
      </c>
      <c r="J532">
        <v>6</v>
      </c>
      <c r="K532">
        <v>1</v>
      </c>
      <c r="L532" t="s">
        <v>266</v>
      </c>
      <c r="M532" t="s">
        <v>457</v>
      </c>
      <c r="N532">
        <v>2</v>
      </c>
      <c r="O532" t="s">
        <v>429</v>
      </c>
      <c r="P532" t="s">
        <v>60</v>
      </c>
      <c r="Q532" t="s">
        <v>61</v>
      </c>
      <c r="R532" t="s">
        <v>80</v>
      </c>
      <c r="S532" t="s">
        <v>81</v>
      </c>
      <c r="T532" t="s">
        <v>267</v>
      </c>
      <c r="U532" t="s">
        <v>267</v>
      </c>
      <c r="V532">
        <v>3</v>
      </c>
      <c r="W532" t="s">
        <v>61</v>
      </c>
      <c r="X532" t="s">
        <v>81</v>
      </c>
      <c r="Y532">
        <v>2</v>
      </c>
      <c r="Z532">
        <v>48</v>
      </c>
      <c r="AA532">
        <v>1</v>
      </c>
      <c r="AB532">
        <v>1</v>
      </c>
      <c r="AC532">
        <v>2</v>
      </c>
      <c r="AD532">
        <v>2</v>
      </c>
      <c r="AE532">
        <v>1</v>
      </c>
      <c r="AF532">
        <v>1.175</v>
      </c>
      <c r="AG532">
        <v>0</v>
      </c>
      <c r="AH532">
        <v>0.22500000000000001</v>
      </c>
      <c r="AI532">
        <v>4.0010000000000003</v>
      </c>
      <c r="AJ532">
        <v>323.09800000000001</v>
      </c>
      <c r="AK532">
        <v>332.154</v>
      </c>
    </row>
    <row r="533" spans="1:37" x14ac:dyDescent="0.35">
      <c r="A533">
        <v>202</v>
      </c>
      <c r="B533">
        <v>202</v>
      </c>
      <c r="C533" t="s">
        <v>38</v>
      </c>
      <c r="D533">
        <v>2</v>
      </c>
      <c r="E533" t="s">
        <v>474</v>
      </c>
      <c r="F533">
        <v>2</v>
      </c>
      <c r="G533">
        <v>8</v>
      </c>
      <c r="H533">
        <v>1</v>
      </c>
      <c r="I533">
        <v>103</v>
      </c>
      <c r="J533">
        <v>20</v>
      </c>
      <c r="K533">
        <v>1</v>
      </c>
      <c r="L533" t="s">
        <v>288</v>
      </c>
      <c r="M533" t="s">
        <v>419</v>
      </c>
      <c r="N533">
        <v>6</v>
      </c>
      <c r="O533" t="s">
        <v>417</v>
      </c>
      <c r="P533" t="s">
        <v>135</v>
      </c>
      <c r="Q533" t="s">
        <v>136</v>
      </c>
      <c r="R533" t="s">
        <v>147</v>
      </c>
      <c r="S533" t="s">
        <v>63</v>
      </c>
      <c r="T533" t="s">
        <v>289</v>
      </c>
      <c r="U533" t="s">
        <v>293</v>
      </c>
      <c r="V533">
        <v>1</v>
      </c>
      <c r="W533" t="s">
        <v>136</v>
      </c>
      <c r="X533" t="s">
        <v>81</v>
      </c>
      <c r="Y533">
        <v>2</v>
      </c>
      <c r="Z533">
        <v>48</v>
      </c>
      <c r="AA533">
        <v>0</v>
      </c>
      <c r="AB533">
        <v>2</v>
      </c>
      <c r="AC533">
        <v>1</v>
      </c>
      <c r="AD533">
        <v>2</v>
      </c>
      <c r="AE533">
        <v>1</v>
      </c>
      <c r="AF533">
        <v>0.85799999999999998</v>
      </c>
      <c r="AG533">
        <v>0</v>
      </c>
      <c r="AH533">
        <v>0.223</v>
      </c>
      <c r="AI533">
        <v>3.0009999999999999</v>
      </c>
      <c r="AJ533">
        <v>326.09899999999999</v>
      </c>
      <c r="AK533">
        <v>335.154</v>
      </c>
    </row>
    <row r="534" spans="1:37" x14ac:dyDescent="0.35">
      <c r="A534">
        <v>202</v>
      </c>
      <c r="B534">
        <v>202</v>
      </c>
      <c r="C534" t="s">
        <v>38</v>
      </c>
      <c r="D534">
        <v>2</v>
      </c>
      <c r="E534" t="s">
        <v>474</v>
      </c>
      <c r="F534">
        <v>2</v>
      </c>
      <c r="G534">
        <v>8</v>
      </c>
      <c r="H534">
        <v>1</v>
      </c>
      <c r="I534">
        <v>104</v>
      </c>
      <c r="J534">
        <v>0</v>
      </c>
      <c r="K534">
        <v>1</v>
      </c>
      <c r="L534" t="s">
        <v>48</v>
      </c>
      <c r="M534" t="s">
        <v>449</v>
      </c>
      <c r="N534">
        <v>10</v>
      </c>
      <c r="O534" t="s">
        <v>413</v>
      </c>
      <c r="P534" t="s">
        <v>48</v>
      </c>
      <c r="Q534" t="s">
        <v>48</v>
      </c>
      <c r="R534" t="s">
        <v>48</v>
      </c>
      <c r="S534" t="s">
        <v>48</v>
      </c>
      <c r="T534" t="s">
        <v>48</v>
      </c>
      <c r="U534" t="s">
        <v>412</v>
      </c>
      <c r="V534">
        <v>0</v>
      </c>
      <c r="W534" t="s">
        <v>48</v>
      </c>
      <c r="X534" t="s">
        <v>48</v>
      </c>
      <c r="Y534">
        <v>0</v>
      </c>
      <c r="Z534">
        <v>48</v>
      </c>
      <c r="AA534">
        <v>0</v>
      </c>
      <c r="AB534">
        <v>1</v>
      </c>
      <c r="AC534">
        <v>-1</v>
      </c>
      <c r="AD534">
        <v>2</v>
      </c>
      <c r="AE534">
        <v>0</v>
      </c>
      <c r="AF534">
        <v>-1</v>
      </c>
      <c r="AG534">
        <v>0</v>
      </c>
      <c r="AH534">
        <v>0.222</v>
      </c>
      <c r="AI534">
        <v>3.0009999999999999</v>
      </c>
      <c r="AJ534">
        <v>329.09899999999999</v>
      </c>
      <c r="AK534">
        <v>338.15499999999997</v>
      </c>
    </row>
    <row r="535" spans="1:37" x14ac:dyDescent="0.35">
      <c r="A535">
        <v>202</v>
      </c>
      <c r="B535">
        <v>202</v>
      </c>
      <c r="C535" t="s">
        <v>38</v>
      </c>
      <c r="D535">
        <v>2</v>
      </c>
      <c r="E535" t="s">
        <v>474</v>
      </c>
      <c r="F535">
        <v>2</v>
      </c>
      <c r="G535">
        <v>8</v>
      </c>
      <c r="H535">
        <v>1</v>
      </c>
      <c r="I535">
        <v>105</v>
      </c>
      <c r="J535">
        <v>0</v>
      </c>
      <c r="K535">
        <v>1</v>
      </c>
      <c r="L535" t="s">
        <v>48</v>
      </c>
      <c r="M535" t="s">
        <v>48</v>
      </c>
      <c r="N535">
        <v>11</v>
      </c>
      <c r="O535" t="s">
        <v>416</v>
      </c>
      <c r="P535" t="s">
        <v>48</v>
      </c>
      <c r="Q535" t="s">
        <v>48</v>
      </c>
      <c r="R535" t="s">
        <v>48</v>
      </c>
      <c r="S535" t="s">
        <v>48</v>
      </c>
      <c r="T535" t="s">
        <v>48</v>
      </c>
      <c r="U535" t="s">
        <v>48</v>
      </c>
      <c r="V535">
        <v>0</v>
      </c>
      <c r="W535" t="s">
        <v>48</v>
      </c>
      <c r="X535" t="s">
        <v>48</v>
      </c>
      <c r="Y535">
        <v>0</v>
      </c>
      <c r="Z535">
        <v>48</v>
      </c>
      <c r="AA535">
        <v>0</v>
      </c>
      <c r="AB535">
        <v>-1</v>
      </c>
      <c r="AC535">
        <v>-1</v>
      </c>
      <c r="AD535">
        <v>1</v>
      </c>
      <c r="AE535">
        <v>0</v>
      </c>
      <c r="AF535">
        <v>-1</v>
      </c>
      <c r="AG535">
        <v>0</v>
      </c>
      <c r="AH535">
        <v>0.217</v>
      </c>
      <c r="AI535">
        <v>3.0009999999999999</v>
      </c>
      <c r="AJ535">
        <v>332.1</v>
      </c>
      <c r="AK535">
        <v>341.15600000000001</v>
      </c>
    </row>
    <row r="536" spans="1:37" x14ac:dyDescent="0.35">
      <c r="A536">
        <v>202</v>
      </c>
      <c r="B536">
        <v>202</v>
      </c>
      <c r="C536" t="s">
        <v>38</v>
      </c>
      <c r="D536">
        <v>2</v>
      </c>
      <c r="E536" t="s">
        <v>474</v>
      </c>
      <c r="F536">
        <v>2</v>
      </c>
      <c r="G536">
        <v>8</v>
      </c>
      <c r="H536">
        <v>1</v>
      </c>
      <c r="I536">
        <v>106</v>
      </c>
      <c r="J536">
        <v>36</v>
      </c>
      <c r="K536">
        <v>1</v>
      </c>
      <c r="L536" t="s">
        <v>320</v>
      </c>
      <c r="M536" t="s">
        <v>448</v>
      </c>
      <c r="N536">
        <v>8</v>
      </c>
      <c r="O536" t="s">
        <v>426</v>
      </c>
      <c r="P536" t="s">
        <v>202</v>
      </c>
      <c r="Q536" t="s">
        <v>232</v>
      </c>
      <c r="R536" t="s">
        <v>202</v>
      </c>
      <c r="S536" t="s">
        <v>63</v>
      </c>
      <c r="T536" t="s">
        <v>321</v>
      </c>
      <c r="U536" t="s">
        <v>321</v>
      </c>
      <c r="V536">
        <v>3</v>
      </c>
      <c r="W536" t="s">
        <v>232</v>
      </c>
      <c r="X536" t="s">
        <v>63</v>
      </c>
      <c r="Y536">
        <v>2</v>
      </c>
      <c r="Z536">
        <v>48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0.90700000000000003</v>
      </c>
      <c r="AG536">
        <v>0</v>
      </c>
      <c r="AH536">
        <v>0.221</v>
      </c>
      <c r="AI536">
        <v>4.0010000000000003</v>
      </c>
      <c r="AJ536">
        <v>336.10199999999998</v>
      </c>
      <c r="AK536">
        <v>345.15800000000002</v>
      </c>
    </row>
    <row r="537" spans="1:37" x14ac:dyDescent="0.35">
      <c r="A537">
        <v>202</v>
      </c>
      <c r="B537">
        <v>202</v>
      </c>
      <c r="C537" t="s">
        <v>38</v>
      </c>
      <c r="D537">
        <v>2</v>
      </c>
      <c r="E537" t="s">
        <v>474</v>
      </c>
      <c r="F537">
        <v>2</v>
      </c>
      <c r="G537">
        <v>8</v>
      </c>
      <c r="H537">
        <v>1</v>
      </c>
      <c r="I537">
        <v>107</v>
      </c>
      <c r="J537">
        <v>18</v>
      </c>
      <c r="K537">
        <v>1</v>
      </c>
      <c r="L537" t="s">
        <v>308</v>
      </c>
      <c r="M537" t="s">
        <v>451</v>
      </c>
      <c r="N537">
        <v>4</v>
      </c>
      <c r="O537" t="s">
        <v>431</v>
      </c>
      <c r="P537" t="s">
        <v>153</v>
      </c>
      <c r="Q537" t="s">
        <v>154</v>
      </c>
      <c r="R537" t="s">
        <v>132</v>
      </c>
      <c r="S537" t="s">
        <v>81</v>
      </c>
      <c r="T537" t="s">
        <v>309</v>
      </c>
      <c r="U537" t="s">
        <v>309</v>
      </c>
      <c r="V537">
        <v>3</v>
      </c>
      <c r="W537" t="s">
        <v>154</v>
      </c>
      <c r="X537" t="s">
        <v>81</v>
      </c>
      <c r="Y537">
        <v>2</v>
      </c>
      <c r="Z537">
        <v>48</v>
      </c>
      <c r="AA537">
        <v>0</v>
      </c>
      <c r="AB537">
        <v>1</v>
      </c>
      <c r="AC537">
        <v>1</v>
      </c>
      <c r="AD537">
        <v>1</v>
      </c>
      <c r="AE537">
        <v>1</v>
      </c>
      <c r="AF537">
        <v>0.70399999999999996</v>
      </c>
      <c r="AG537">
        <v>0</v>
      </c>
      <c r="AH537">
        <v>0.22</v>
      </c>
      <c r="AI537">
        <v>3.0009999999999999</v>
      </c>
      <c r="AJ537">
        <v>339.10199999999998</v>
      </c>
      <c r="AK537">
        <v>348.15800000000002</v>
      </c>
    </row>
    <row r="538" spans="1:37" x14ac:dyDescent="0.35">
      <c r="A538">
        <v>202</v>
      </c>
      <c r="B538">
        <v>202</v>
      </c>
      <c r="C538" t="s">
        <v>38</v>
      </c>
      <c r="D538">
        <v>2</v>
      </c>
      <c r="E538" t="s">
        <v>474</v>
      </c>
      <c r="F538">
        <v>2</v>
      </c>
      <c r="G538">
        <v>8</v>
      </c>
      <c r="H538">
        <v>1</v>
      </c>
      <c r="I538">
        <v>108</v>
      </c>
      <c r="J538">
        <v>7</v>
      </c>
      <c r="K538">
        <v>1</v>
      </c>
      <c r="L538" t="s">
        <v>274</v>
      </c>
      <c r="M538" t="s">
        <v>473</v>
      </c>
      <c r="N538">
        <v>2</v>
      </c>
      <c r="O538" t="s">
        <v>429</v>
      </c>
      <c r="P538" t="s">
        <v>43</v>
      </c>
      <c r="Q538" t="s">
        <v>44</v>
      </c>
      <c r="R538" t="s">
        <v>80</v>
      </c>
      <c r="S538" t="s">
        <v>81</v>
      </c>
      <c r="T538" t="s">
        <v>275</v>
      </c>
      <c r="U538" t="s">
        <v>275</v>
      </c>
      <c r="V538">
        <v>3</v>
      </c>
      <c r="W538" t="s">
        <v>44</v>
      </c>
      <c r="X538" t="s">
        <v>81</v>
      </c>
      <c r="Y538">
        <v>2</v>
      </c>
      <c r="Z538">
        <v>48</v>
      </c>
      <c r="AA538">
        <v>1</v>
      </c>
      <c r="AB538">
        <v>1</v>
      </c>
      <c r="AC538">
        <v>2</v>
      </c>
      <c r="AD538">
        <v>2</v>
      </c>
      <c r="AE538">
        <v>1</v>
      </c>
      <c r="AF538">
        <v>1.4870000000000001</v>
      </c>
      <c r="AG538">
        <v>0</v>
      </c>
      <c r="AH538">
        <v>0.219</v>
      </c>
      <c r="AI538">
        <v>4.0010000000000003</v>
      </c>
      <c r="AJ538">
        <v>343.10399999999998</v>
      </c>
      <c r="AK538">
        <v>352.16</v>
      </c>
    </row>
    <row r="539" spans="1:37" x14ac:dyDescent="0.35">
      <c r="A539">
        <v>202</v>
      </c>
      <c r="B539">
        <v>202</v>
      </c>
      <c r="C539" t="s">
        <v>38</v>
      </c>
      <c r="D539">
        <v>2</v>
      </c>
      <c r="E539" t="s">
        <v>474</v>
      </c>
      <c r="F539">
        <v>2</v>
      </c>
      <c r="G539">
        <v>8</v>
      </c>
      <c r="H539">
        <v>1</v>
      </c>
      <c r="I539">
        <v>109</v>
      </c>
      <c r="J539">
        <v>0</v>
      </c>
      <c r="K539">
        <v>1</v>
      </c>
      <c r="L539" t="s">
        <v>48</v>
      </c>
      <c r="M539" t="s">
        <v>48</v>
      </c>
      <c r="N539">
        <v>11</v>
      </c>
      <c r="O539" t="s">
        <v>416</v>
      </c>
      <c r="P539" t="s">
        <v>48</v>
      </c>
      <c r="Q539" t="s">
        <v>48</v>
      </c>
      <c r="R539" t="s">
        <v>48</v>
      </c>
      <c r="S539" t="s">
        <v>48</v>
      </c>
      <c r="T539" t="s">
        <v>48</v>
      </c>
      <c r="U539" t="s">
        <v>48</v>
      </c>
      <c r="V539">
        <v>0</v>
      </c>
      <c r="W539" t="s">
        <v>48</v>
      </c>
      <c r="X539" t="s">
        <v>48</v>
      </c>
      <c r="Y539">
        <v>0</v>
      </c>
      <c r="Z539">
        <v>48</v>
      </c>
      <c r="AA539">
        <v>0</v>
      </c>
      <c r="AB539">
        <v>-1</v>
      </c>
      <c r="AC539">
        <v>-1</v>
      </c>
      <c r="AD539">
        <v>1</v>
      </c>
      <c r="AE539">
        <v>0</v>
      </c>
      <c r="AF539">
        <v>-1</v>
      </c>
      <c r="AG539">
        <v>0</v>
      </c>
      <c r="AH539">
        <v>0.217</v>
      </c>
      <c r="AI539">
        <v>3.0009999999999999</v>
      </c>
      <c r="AJ539">
        <v>346.10500000000002</v>
      </c>
      <c r="AK539">
        <v>355.16</v>
      </c>
    </row>
    <row r="540" spans="1:37" x14ac:dyDescent="0.35">
      <c r="A540">
        <v>202</v>
      </c>
      <c r="B540">
        <v>202</v>
      </c>
      <c r="C540" t="s">
        <v>38</v>
      </c>
      <c r="D540">
        <v>2</v>
      </c>
      <c r="E540" t="s">
        <v>474</v>
      </c>
      <c r="F540">
        <v>2</v>
      </c>
      <c r="G540">
        <v>8</v>
      </c>
      <c r="H540">
        <v>1</v>
      </c>
      <c r="I540">
        <v>110</v>
      </c>
      <c r="J540">
        <v>0</v>
      </c>
      <c r="K540">
        <v>1</v>
      </c>
      <c r="L540" t="s">
        <v>48</v>
      </c>
      <c r="M540" t="s">
        <v>414</v>
      </c>
      <c r="N540">
        <v>10</v>
      </c>
      <c r="O540" t="s">
        <v>413</v>
      </c>
      <c r="P540" t="s">
        <v>48</v>
      </c>
      <c r="Q540" t="s">
        <v>48</v>
      </c>
      <c r="R540" t="s">
        <v>48</v>
      </c>
      <c r="S540" t="s">
        <v>48</v>
      </c>
      <c r="T540" t="s">
        <v>48</v>
      </c>
      <c r="U540" t="s">
        <v>412</v>
      </c>
      <c r="V540">
        <v>0</v>
      </c>
      <c r="W540" t="s">
        <v>48</v>
      </c>
      <c r="X540" t="s">
        <v>48</v>
      </c>
      <c r="Y540">
        <v>0</v>
      </c>
      <c r="Z540">
        <v>48</v>
      </c>
      <c r="AA540">
        <v>0</v>
      </c>
      <c r="AB540">
        <v>1</v>
      </c>
      <c r="AC540">
        <v>1</v>
      </c>
      <c r="AD540">
        <v>1</v>
      </c>
      <c r="AE540">
        <v>1</v>
      </c>
      <c r="AF540">
        <v>0.219</v>
      </c>
      <c r="AG540">
        <v>0</v>
      </c>
      <c r="AH540">
        <v>0.22600000000000001</v>
      </c>
      <c r="AI540">
        <v>3.0009999999999999</v>
      </c>
      <c r="AJ540">
        <v>349.10500000000002</v>
      </c>
      <c r="AK540">
        <v>358.161</v>
      </c>
    </row>
    <row r="541" spans="1:37" x14ac:dyDescent="0.35">
      <c r="A541">
        <v>202</v>
      </c>
      <c r="B541">
        <v>202</v>
      </c>
      <c r="C541" t="s">
        <v>38</v>
      </c>
      <c r="D541">
        <v>2</v>
      </c>
      <c r="E541" t="s">
        <v>474</v>
      </c>
      <c r="F541">
        <v>2</v>
      </c>
      <c r="G541">
        <v>8</v>
      </c>
      <c r="H541">
        <v>1</v>
      </c>
      <c r="I541">
        <v>111</v>
      </c>
      <c r="J541">
        <v>35</v>
      </c>
      <c r="K541">
        <v>1</v>
      </c>
      <c r="L541" t="s">
        <v>326</v>
      </c>
      <c r="M541" t="s">
        <v>463</v>
      </c>
      <c r="N541">
        <v>8</v>
      </c>
      <c r="O541" t="s">
        <v>426</v>
      </c>
      <c r="P541" t="s">
        <v>202</v>
      </c>
      <c r="Q541" t="s">
        <v>232</v>
      </c>
      <c r="R541" t="s">
        <v>202</v>
      </c>
      <c r="S541" t="s">
        <v>46</v>
      </c>
      <c r="T541" t="s">
        <v>327</v>
      </c>
      <c r="U541" t="s">
        <v>327</v>
      </c>
      <c r="V541">
        <v>3</v>
      </c>
      <c r="W541" t="s">
        <v>232</v>
      </c>
      <c r="X541" t="s">
        <v>46</v>
      </c>
      <c r="Y541">
        <v>2</v>
      </c>
      <c r="Z541">
        <v>48</v>
      </c>
      <c r="AA541">
        <v>1</v>
      </c>
      <c r="AB541">
        <v>1</v>
      </c>
      <c r="AC541">
        <v>2</v>
      </c>
      <c r="AD541">
        <v>2</v>
      </c>
      <c r="AE541">
        <v>2</v>
      </c>
      <c r="AF541">
        <v>1.696</v>
      </c>
      <c r="AG541">
        <v>0</v>
      </c>
      <c r="AH541">
        <v>0.22500000000000001</v>
      </c>
      <c r="AI541">
        <v>4.0010000000000003</v>
      </c>
      <c r="AJ541">
        <v>353.10700000000003</v>
      </c>
      <c r="AK541">
        <v>362.16300000000001</v>
      </c>
    </row>
    <row r="542" spans="1:37" x14ac:dyDescent="0.35">
      <c r="A542">
        <v>202</v>
      </c>
      <c r="B542">
        <v>202</v>
      </c>
      <c r="C542" t="s">
        <v>38</v>
      </c>
      <c r="D542">
        <v>2</v>
      </c>
      <c r="E542" t="s">
        <v>474</v>
      </c>
      <c r="F542">
        <v>2</v>
      </c>
      <c r="G542">
        <v>8</v>
      </c>
      <c r="H542">
        <v>1</v>
      </c>
      <c r="I542">
        <v>112</v>
      </c>
      <c r="J542">
        <v>33</v>
      </c>
      <c r="K542">
        <v>1</v>
      </c>
      <c r="L542" t="s">
        <v>318</v>
      </c>
      <c r="M542" t="s">
        <v>471</v>
      </c>
      <c r="N542">
        <v>7</v>
      </c>
      <c r="O542" t="s">
        <v>424</v>
      </c>
      <c r="P542" t="s">
        <v>202</v>
      </c>
      <c r="Q542" t="s">
        <v>209</v>
      </c>
      <c r="R542" t="s">
        <v>202</v>
      </c>
      <c r="S542" t="s">
        <v>81</v>
      </c>
      <c r="T542" t="s">
        <v>319</v>
      </c>
      <c r="U542" t="s">
        <v>319</v>
      </c>
      <c r="V542">
        <v>3</v>
      </c>
      <c r="W542" t="s">
        <v>209</v>
      </c>
      <c r="X542" t="s">
        <v>81</v>
      </c>
      <c r="Y542">
        <v>2</v>
      </c>
      <c r="Z542">
        <v>48</v>
      </c>
      <c r="AA542">
        <v>0</v>
      </c>
      <c r="AB542">
        <v>1</v>
      </c>
      <c r="AC542">
        <v>-1</v>
      </c>
      <c r="AD542">
        <v>2</v>
      </c>
      <c r="AE542">
        <v>0</v>
      </c>
      <c r="AF542">
        <v>-1</v>
      </c>
      <c r="AG542">
        <v>0</v>
      </c>
      <c r="AH542">
        <v>0.224</v>
      </c>
      <c r="AI542">
        <v>3.0009999999999999</v>
      </c>
      <c r="AJ542">
        <v>356.108</v>
      </c>
      <c r="AK542">
        <v>365.16300000000001</v>
      </c>
    </row>
    <row r="543" spans="1:37" x14ac:dyDescent="0.35">
      <c r="A543">
        <v>202</v>
      </c>
      <c r="B543">
        <v>202</v>
      </c>
      <c r="C543" t="s">
        <v>38</v>
      </c>
      <c r="D543">
        <v>2</v>
      </c>
      <c r="E543" t="s">
        <v>474</v>
      </c>
      <c r="F543">
        <v>2</v>
      </c>
      <c r="G543">
        <v>8</v>
      </c>
      <c r="H543">
        <v>1</v>
      </c>
      <c r="I543">
        <v>113</v>
      </c>
      <c r="J543">
        <v>0</v>
      </c>
      <c r="K543">
        <v>1</v>
      </c>
      <c r="L543" t="s">
        <v>48</v>
      </c>
      <c r="M543" t="s">
        <v>48</v>
      </c>
      <c r="N543">
        <v>11</v>
      </c>
      <c r="O543" t="s">
        <v>416</v>
      </c>
      <c r="P543" t="s">
        <v>48</v>
      </c>
      <c r="Q543" t="s">
        <v>48</v>
      </c>
      <c r="R543" t="s">
        <v>48</v>
      </c>
      <c r="S543" t="s">
        <v>48</v>
      </c>
      <c r="T543" t="s">
        <v>48</v>
      </c>
      <c r="U543" t="s">
        <v>48</v>
      </c>
      <c r="V543">
        <v>0</v>
      </c>
      <c r="W543" t="s">
        <v>48</v>
      </c>
      <c r="X543" t="s">
        <v>48</v>
      </c>
      <c r="Y543">
        <v>0</v>
      </c>
      <c r="Z543">
        <v>48</v>
      </c>
      <c r="AA543">
        <v>0</v>
      </c>
      <c r="AB543">
        <v>-1</v>
      </c>
      <c r="AC543">
        <v>-1</v>
      </c>
      <c r="AD543">
        <v>1</v>
      </c>
      <c r="AE543">
        <v>0</v>
      </c>
      <c r="AF543">
        <v>-1</v>
      </c>
      <c r="AG543">
        <v>0</v>
      </c>
      <c r="AH543">
        <v>0.217</v>
      </c>
      <c r="AI543">
        <v>3.0009999999999999</v>
      </c>
      <c r="AJ543">
        <v>359.10899999999998</v>
      </c>
      <c r="AK543">
        <v>368.16399999999999</v>
      </c>
    </row>
    <row r="544" spans="1:37" x14ac:dyDescent="0.35">
      <c r="A544">
        <v>202</v>
      </c>
      <c r="B544">
        <v>202</v>
      </c>
      <c r="C544" t="s">
        <v>38</v>
      </c>
      <c r="D544">
        <v>2</v>
      </c>
      <c r="E544" t="s">
        <v>474</v>
      </c>
      <c r="F544">
        <v>2</v>
      </c>
      <c r="G544">
        <v>8</v>
      </c>
      <c r="H544">
        <v>1</v>
      </c>
      <c r="I544">
        <v>114</v>
      </c>
      <c r="J544">
        <v>0</v>
      </c>
      <c r="K544">
        <v>1</v>
      </c>
      <c r="L544" t="s">
        <v>48</v>
      </c>
      <c r="M544" t="s">
        <v>454</v>
      </c>
      <c r="N544">
        <v>10</v>
      </c>
      <c r="O544" t="s">
        <v>413</v>
      </c>
      <c r="P544" t="s">
        <v>48</v>
      </c>
      <c r="Q544" t="s">
        <v>48</v>
      </c>
      <c r="R544" t="s">
        <v>48</v>
      </c>
      <c r="S544" t="s">
        <v>48</v>
      </c>
      <c r="T544" t="s">
        <v>48</v>
      </c>
      <c r="U544" t="s">
        <v>412</v>
      </c>
      <c r="V544">
        <v>0</v>
      </c>
      <c r="W544" t="s">
        <v>48</v>
      </c>
      <c r="X544" t="s">
        <v>48</v>
      </c>
      <c r="Y544">
        <v>0</v>
      </c>
      <c r="Z544">
        <v>48</v>
      </c>
      <c r="AA544">
        <v>0</v>
      </c>
      <c r="AB544">
        <v>1</v>
      </c>
      <c r="AC544">
        <v>1</v>
      </c>
      <c r="AD544">
        <v>1</v>
      </c>
      <c r="AE544">
        <v>1</v>
      </c>
      <c r="AF544">
        <v>0.80600000000000005</v>
      </c>
      <c r="AG544">
        <v>0</v>
      </c>
      <c r="AH544">
        <v>0.223</v>
      </c>
      <c r="AI544">
        <v>3.0009999999999999</v>
      </c>
      <c r="AJ544">
        <v>362.11</v>
      </c>
      <c r="AK544">
        <v>371.16500000000002</v>
      </c>
    </row>
    <row r="545" spans="1:37" x14ac:dyDescent="0.35">
      <c r="A545">
        <v>202</v>
      </c>
      <c r="B545">
        <v>202</v>
      </c>
      <c r="C545" t="s">
        <v>38</v>
      </c>
      <c r="D545">
        <v>2</v>
      </c>
      <c r="E545" t="s">
        <v>474</v>
      </c>
      <c r="F545">
        <v>2</v>
      </c>
      <c r="G545">
        <v>8</v>
      </c>
      <c r="H545">
        <v>1</v>
      </c>
      <c r="I545">
        <v>115</v>
      </c>
      <c r="J545">
        <v>14</v>
      </c>
      <c r="K545">
        <v>1</v>
      </c>
      <c r="L545" t="s">
        <v>290</v>
      </c>
      <c r="M545" t="s">
        <v>452</v>
      </c>
      <c r="N545">
        <v>6</v>
      </c>
      <c r="O545" t="s">
        <v>417</v>
      </c>
      <c r="P545" t="s">
        <v>163</v>
      </c>
      <c r="Q545" t="s">
        <v>164</v>
      </c>
      <c r="R545" t="s">
        <v>150</v>
      </c>
      <c r="S545" t="s">
        <v>53</v>
      </c>
      <c r="T545" t="s">
        <v>291</v>
      </c>
      <c r="U545" t="s">
        <v>305</v>
      </c>
      <c r="V545">
        <v>2</v>
      </c>
      <c r="W545" t="s">
        <v>158</v>
      </c>
      <c r="X545" t="s">
        <v>53</v>
      </c>
      <c r="Y545">
        <v>2</v>
      </c>
      <c r="Z545">
        <v>48</v>
      </c>
      <c r="AA545">
        <v>0</v>
      </c>
      <c r="AB545">
        <v>2</v>
      </c>
      <c r="AC545">
        <v>1</v>
      </c>
      <c r="AD545">
        <v>2</v>
      </c>
      <c r="AE545">
        <v>1</v>
      </c>
      <c r="AF545">
        <v>1.167</v>
      </c>
      <c r="AG545">
        <v>0</v>
      </c>
      <c r="AH545">
        <v>0.223</v>
      </c>
      <c r="AI545">
        <v>3.0009999999999999</v>
      </c>
      <c r="AJ545">
        <v>365.11099999999999</v>
      </c>
      <c r="AK545">
        <v>374.166</v>
      </c>
    </row>
    <row r="546" spans="1:37" x14ac:dyDescent="0.35">
      <c r="A546">
        <v>202</v>
      </c>
      <c r="B546">
        <v>202</v>
      </c>
      <c r="C546" t="s">
        <v>38</v>
      </c>
      <c r="D546">
        <v>2</v>
      </c>
      <c r="E546" t="s">
        <v>474</v>
      </c>
      <c r="F546">
        <v>2</v>
      </c>
      <c r="G546">
        <v>8</v>
      </c>
      <c r="H546">
        <v>1</v>
      </c>
      <c r="I546">
        <v>116</v>
      </c>
      <c r="J546">
        <v>3</v>
      </c>
      <c r="K546">
        <v>1</v>
      </c>
      <c r="L546" t="s">
        <v>284</v>
      </c>
      <c r="M546" t="s">
        <v>467</v>
      </c>
      <c r="N546">
        <v>1</v>
      </c>
      <c r="O546" t="s">
        <v>420</v>
      </c>
      <c r="P546" t="s">
        <v>70</v>
      </c>
      <c r="Q546" t="s">
        <v>71</v>
      </c>
      <c r="R546" t="s">
        <v>45</v>
      </c>
      <c r="S546" t="s">
        <v>46</v>
      </c>
      <c r="T546" t="s">
        <v>285</v>
      </c>
      <c r="U546" t="s">
        <v>285</v>
      </c>
      <c r="V546">
        <v>3</v>
      </c>
      <c r="W546" t="s">
        <v>71</v>
      </c>
      <c r="X546" t="s">
        <v>46</v>
      </c>
      <c r="Y546">
        <v>2</v>
      </c>
      <c r="Z546">
        <v>48</v>
      </c>
      <c r="AA546">
        <v>0</v>
      </c>
      <c r="AB546">
        <v>1</v>
      </c>
      <c r="AC546">
        <v>-1</v>
      </c>
      <c r="AD546">
        <v>2</v>
      </c>
      <c r="AE546">
        <v>0</v>
      </c>
      <c r="AF546">
        <v>-1</v>
      </c>
      <c r="AG546">
        <v>0</v>
      </c>
      <c r="AH546">
        <v>0.222</v>
      </c>
      <c r="AI546">
        <v>3.0009999999999999</v>
      </c>
      <c r="AJ546">
        <v>368.11099999999999</v>
      </c>
      <c r="AK546">
        <v>377.16699999999997</v>
      </c>
    </row>
    <row r="547" spans="1:37" x14ac:dyDescent="0.35">
      <c r="A547">
        <v>202</v>
      </c>
      <c r="B547">
        <v>202</v>
      </c>
      <c r="C547" t="s">
        <v>38</v>
      </c>
      <c r="D547">
        <v>2</v>
      </c>
      <c r="E547" t="s">
        <v>474</v>
      </c>
      <c r="F547">
        <v>2</v>
      </c>
      <c r="G547">
        <v>8</v>
      </c>
      <c r="H547">
        <v>1</v>
      </c>
      <c r="I547">
        <v>117</v>
      </c>
      <c r="J547">
        <v>19</v>
      </c>
      <c r="K547">
        <v>1</v>
      </c>
      <c r="L547" t="s">
        <v>292</v>
      </c>
      <c r="M547" t="s">
        <v>456</v>
      </c>
      <c r="N547">
        <v>6</v>
      </c>
      <c r="O547" t="s">
        <v>417</v>
      </c>
      <c r="P547" t="s">
        <v>135</v>
      </c>
      <c r="Q547" t="s">
        <v>136</v>
      </c>
      <c r="R547" t="s">
        <v>132</v>
      </c>
      <c r="S547" t="s">
        <v>81</v>
      </c>
      <c r="T547" t="s">
        <v>293</v>
      </c>
      <c r="U547" t="s">
        <v>289</v>
      </c>
      <c r="V547">
        <v>1</v>
      </c>
      <c r="W547" t="s">
        <v>136</v>
      </c>
      <c r="X547" t="s">
        <v>63</v>
      </c>
      <c r="Y547">
        <v>2</v>
      </c>
      <c r="Z547">
        <v>48</v>
      </c>
      <c r="AA547">
        <v>0</v>
      </c>
      <c r="AB547">
        <v>2</v>
      </c>
      <c r="AC547">
        <v>1</v>
      </c>
      <c r="AD547">
        <v>2</v>
      </c>
      <c r="AE547">
        <v>1</v>
      </c>
      <c r="AF547">
        <v>1.2749999999999999</v>
      </c>
      <c r="AG547">
        <v>0</v>
      </c>
      <c r="AH547">
        <v>0.22</v>
      </c>
      <c r="AI547">
        <v>3.0009999999999999</v>
      </c>
      <c r="AJ547">
        <v>371.11200000000002</v>
      </c>
      <c r="AK547">
        <v>380.16800000000001</v>
      </c>
    </row>
    <row r="548" spans="1:37" x14ac:dyDescent="0.35">
      <c r="A548">
        <v>202</v>
      </c>
      <c r="B548">
        <v>202</v>
      </c>
      <c r="C548" t="s">
        <v>38</v>
      </c>
      <c r="D548">
        <v>2</v>
      </c>
      <c r="E548" t="s">
        <v>474</v>
      </c>
      <c r="F548">
        <v>2</v>
      </c>
      <c r="G548">
        <v>8</v>
      </c>
      <c r="H548">
        <v>1</v>
      </c>
      <c r="I548">
        <v>118</v>
      </c>
      <c r="J548">
        <v>15</v>
      </c>
      <c r="K548">
        <v>1</v>
      </c>
      <c r="L548" t="s">
        <v>294</v>
      </c>
      <c r="M548" t="s">
        <v>439</v>
      </c>
      <c r="N548">
        <v>6</v>
      </c>
      <c r="O548" t="s">
        <v>417</v>
      </c>
      <c r="P548" t="s">
        <v>157</v>
      </c>
      <c r="Q548" t="s">
        <v>158</v>
      </c>
      <c r="R548" t="s">
        <v>127</v>
      </c>
      <c r="S548" t="s">
        <v>46</v>
      </c>
      <c r="T548" t="s">
        <v>295</v>
      </c>
      <c r="U548" t="s">
        <v>311</v>
      </c>
      <c r="V548">
        <v>2</v>
      </c>
      <c r="W548" t="s">
        <v>178</v>
      </c>
      <c r="X548" t="s">
        <v>46</v>
      </c>
      <c r="Y548">
        <v>2</v>
      </c>
      <c r="Z548">
        <v>48</v>
      </c>
      <c r="AA548">
        <v>0</v>
      </c>
      <c r="AB548">
        <v>2</v>
      </c>
      <c r="AC548">
        <v>1</v>
      </c>
      <c r="AD548">
        <v>2</v>
      </c>
      <c r="AE548">
        <v>1</v>
      </c>
      <c r="AF548">
        <v>1.214</v>
      </c>
      <c r="AG548">
        <v>0</v>
      </c>
      <c r="AH548">
        <v>0.219</v>
      </c>
      <c r="AI548">
        <v>3.0009999999999999</v>
      </c>
      <c r="AJ548">
        <v>374.113</v>
      </c>
      <c r="AK548">
        <v>383.16899999999998</v>
      </c>
    </row>
    <row r="549" spans="1:37" x14ac:dyDescent="0.35">
      <c r="A549">
        <v>202</v>
      </c>
      <c r="B549">
        <v>202</v>
      </c>
      <c r="C549" t="s">
        <v>38</v>
      </c>
      <c r="D549">
        <v>2</v>
      </c>
      <c r="E549" t="s">
        <v>474</v>
      </c>
      <c r="F549">
        <v>2</v>
      </c>
      <c r="G549">
        <v>8</v>
      </c>
      <c r="H549">
        <v>1</v>
      </c>
      <c r="I549">
        <v>119</v>
      </c>
      <c r="J549">
        <v>0</v>
      </c>
      <c r="K549">
        <v>1</v>
      </c>
      <c r="L549" t="s">
        <v>48</v>
      </c>
      <c r="M549" t="s">
        <v>48</v>
      </c>
      <c r="N549">
        <v>11</v>
      </c>
      <c r="O549" t="s">
        <v>416</v>
      </c>
      <c r="P549" t="s">
        <v>48</v>
      </c>
      <c r="Q549" t="s">
        <v>48</v>
      </c>
      <c r="R549" t="s">
        <v>48</v>
      </c>
      <c r="S549" t="s">
        <v>48</v>
      </c>
      <c r="T549" t="s">
        <v>48</v>
      </c>
      <c r="U549" t="s">
        <v>48</v>
      </c>
      <c r="V549">
        <v>0</v>
      </c>
      <c r="W549" t="s">
        <v>48</v>
      </c>
      <c r="X549" t="s">
        <v>48</v>
      </c>
      <c r="Y549">
        <v>0</v>
      </c>
      <c r="Z549">
        <v>48</v>
      </c>
      <c r="AA549">
        <v>0</v>
      </c>
      <c r="AB549">
        <v>-1</v>
      </c>
      <c r="AC549">
        <v>-1</v>
      </c>
      <c r="AD549">
        <v>1</v>
      </c>
      <c r="AE549">
        <v>0</v>
      </c>
      <c r="AF549">
        <v>-1</v>
      </c>
      <c r="AG549">
        <v>0</v>
      </c>
      <c r="AH549">
        <v>0.217</v>
      </c>
      <c r="AI549">
        <v>3.0009999999999999</v>
      </c>
      <c r="AJ549">
        <v>377.11399999999998</v>
      </c>
      <c r="AK549">
        <v>386.17</v>
      </c>
    </row>
    <row r="550" spans="1:37" x14ac:dyDescent="0.35">
      <c r="A550">
        <v>202</v>
      </c>
      <c r="B550">
        <v>202</v>
      </c>
      <c r="C550" t="s">
        <v>38</v>
      </c>
      <c r="D550">
        <v>2</v>
      </c>
      <c r="E550" t="s">
        <v>474</v>
      </c>
      <c r="F550">
        <v>2</v>
      </c>
      <c r="G550">
        <v>8</v>
      </c>
      <c r="H550">
        <v>1</v>
      </c>
      <c r="I550">
        <v>120</v>
      </c>
      <c r="J550">
        <v>0</v>
      </c>
      <c r="K550">
        <v>1</v>
      </c>
      <c r="L550" t="s">
        <v>48</v>
      </c>
      <c r="M550" t="s">
        <v>465</v>
      </c>
      <c r="N550">
        <v>10</v>
      </c>
      <c r="O550" t="s">
        <v>413</v>
      </c>
      <c r="P550" t="s">
        <v>48</v>
      </c>
      <c r="Q550" t="s">
        <v>48</v>
      </c>
      <c r="R550" t="s">
        <v>48</v>
      </c>
      <c r="S550" t="s">
        <v>48</v>
      </c>
      <c r="T550" t="s">
        <v>48</v>
      </c>
      <c r="U550" t="s">
        <v>412</v>
      </c>
      <c r="V550">
        <v>0</v>
      </c>
      <c r="W550" t="s">
        <v>48</v>
      </c>
      <c r="X550" t="s">
        <v>48</v>
      </c>
      <c r="Y550">
        <v>0</v>
      </c>
      <c r="Z550">
        <v>48</v>
      </c>
      <c r="AA550">
        <v>0</v>
      </c>
      <c r="AB550">
        <v>1</v>
      </c>
      <c r="AC550">
        <v>-1</v>
      </c>
      <c r="AD550">
        <v>2</v>
      </c>
      <c r="AE550">
        <v>0</v>
      </c>
      <c r="AF550">
        <v>-1</v>
      </c>
      <c r="AG550">
        <v>0</v>
      </c>
      <c r="AH550">
        <v>0.218</v>
      </c>
      <c r="AI550">
        <v>3.0009999999999999</v>
      </c>
      <c r="AJ550">
        <v>380.11500000000001</v>
      </c>
      <c r="AK550">
        <v>389.17099999999999</v>
      </c>
    </row>
    <row r="551" spans="1:37" x14ac:dyDescent="0.35">
      <c r="A551">
        <v>202</v>
      </c>
      <c r="B551">
        <v>202</v>
      </c>
      <c r="C551" t="s">
        <v>38</v>
      </c>
      <c r="D551">
        <v>2</v>
      </c>
      <c r="E551" t="s">
        <v>415</v>
      </c>
      <c r="F551">
        <v>2</v>
      </c>
      <c r="G551">
        <v>9</v>
      </c>
      <c r="H551">
        <v>1</v>
      </c>
      <c r="I551">
        <v>1</v>
      </c>
      <c r="J551">
        <v>0</v>
      </c>
      <c r="K551">
        <v>1</v>
      </c>
      <c r="L551" t="s">
        <v>48</v>
      </c>
      <c r="M551" t="s">
        <v>48</v>
      </c>
      <c r="N551">
        <v>11</v>
      </c>
      <c r="O551" t="s">
        <v>416</v>
      </c>
      <c r="P551" t="s">
        <v>48</v>
      </c>
      <c r="Q551" t="s">
        <v>48</v>
      </c>
      <c r="R551" t="s">
        <v>48</v>
      </c>
      <c r="S551" t="s">
        <v>48</v>
      </c>
      <c r="T551" t="s">
        <v>48</v>
      </c>
      <c r="U551" t="s">
        <v>48</v>
      </c>
      <c r="V551">
        <v>0</v>
      </c>
      <c r="W551" t="s">
        <v>48</v>
      </c>
      <c r="X551" t="s">
        <v>48</v>
      </c>
      <c r="Y551">
        <v>0</v>
      </c>
      <c r="Z551">
        <v>48</v>
      </c>
      <c r="AA551">
        <v>0</v>
      </c>
      <c r="AB551">
        <v>-1</v>
      </c>
      <c r="AC551">
        <v>-1</v>
      </c>
      <c r="AD551">
        <v>1</v>
      </c>
      <c r="AE551">
        <v>0</v>
      </c>
      <c r="AF551">
        <v>-1</v>
      </c>
      <c r="AG551">
        <v>0</v>
      </c>
      <c r="AH551">
        <v>0.217</v>
      </c>
      <c r="AI551">
        <v>3.0009999999999999</v>
      </c>
      <c r="AJ551">
        <v>3.0009999999999999</v>
      </c>
      <c r="AK551">
        <v>12.045999999999999</v>
      </c>
    </row>
    <row r="552" spans="1:37" x14ac:dyDescent="0.35">
      <c r="A552">
        <v>202</v>
      </c>
      <c r="B552">
        <v>202</v>
      </c>
      <c r="C552" t="s">
        <v>38</v>
      </c>
      <c r="D552">
        <v>2</v>
      </c>
      <c r="E552" t="s">
        <v>415</v>
      </c>
      <c r="F552">
        <v>2</v>
      </c>
      <c r="G552">
        <v>9</v>
      </c>
      <c r="H552">
        <v>1</v>
      </c>
      <c r="I552">
        <v>2</v>
      </c>
      <c r="J552">
        <v>0</v>
      </c>
      <c r="K552">
        <v>1</v>
      </c>
      <c r="L552" t="s">
        <v>48</v>
      </c>
      <c r="M552" t="s">
        <v>444</v>
      </c>
      <c r="N552">
        <v>10</v>
      </c>
      <c r="O552" t="s">
        <v>413</v>
      </c>
      <c r="P552" t="s">
        <v>48</v>
      </c>
      <c r="Q552" t="s">
        <v>48</v>
      </c>
      <c r="R552" t="s">
        <v>48</v>
      </c>
      <c r="S552" t="s">
        <v>48</v>
      </c>
      <c r="T552" t="s">
        <v>48</v>
      </c>
      <c r="U552" t="s">
        <v>412</v>
      </c>
      <c r="V552">
        <v>0</v>
      </c>
      <c r="W552" t="s">
        <v>48</v>
      </c>
      <c r="X552" t="s">
        <v>48</v>
      </c>
      <c r="Y552">
        <v>0</v>
      </c>
      <c r="Z552">
        <v>48</v>
      </c>
      <c r="AA552">
        <v>0</v>
      </c>
      <c r="AB552">
        <v>1</v>
      </c>
      <c r="AC552">
        <v>1</v>
      </c>
      <c r="AD552">
        <v>1</v>
      </c>
      <c r="AE552">
        <v>1</v>
      </c>
      <c r="AF552">
        <v>6.5000000000000002E-2</v>
      </c>
      <c r="AG552">
        <v>0</v>
      </c>
      <c r="AH552">
        <v>0.217</v>
      </c>
      <c r="AI552">
        <v>3.0009999999999999</v>
      </c>
      <c r="AJ552">
        <v>6.0019999999999998</v>
      </c>
      <c r="AK552">
        <v>15.047000000000001</v>
      </c>
    </row>
    <row r="553" spans="1:37" x14ac:dyDescent="0.35">
      <c r="A553">
        <v>202</v>
      </c>
      <c r="B553">
        <v>202</v>
      </c>
      <c r="C553" t="s">
        <v>38</v>
      </c>
      <c r="D553">
        <v>2</v>
      </c>
      <c r="E553" t="s">
        <v>415</v>
      </c>
      <c r="F553">
        <v>2</v>
      </c>
      <c r="G553">
        <v>9</v>
      </c>
      <c r="H553">
        <v>1</v>
      </c>
      <c r="I553">
        <v>3</v>
      </c>
      <c r="J553">
        <v>21</v>
      </c>
      <c r="K553">
        <v>1</v>
      </c>
      <c r="L553" t="s">
        <v>300</v>
      </c>
      <c r="M553" t="s">
        <v>432</v>
      </c>
      <c r="N553">
        <v>6</v>
      </c>
      <c r="O553" t="s">
        <v>417</v>
      </c>
      <c r="P553" t="s">
        <v>125</v>
      </c>
      <c r="Q553" t="s">
        <v>126</v>
      </c>
      <c r="R553" t="s">
        <v>132</v>
      </c>
      <c r="S553" t="s">
        <v>81</v>
      </c>
      <c r="T553" t="s">
        <v>301</v>
      </c>
      <c r="U553" t="s">
        <v>309</v>
      </c>
      <c r="V553">
        <v>2</v>
      </c>
      <c r="W553" t="s">
        <v>154</v>
      </c>
      <c r="X553" t="s">
        <v>81</v>
      </c>
      <c r="Y553">
        <v>1</v>
      </c>
      <c r="Z553">
        <v>48</v>
      </c>
      <c r="AA553">
        <v>0</v>
      </c>
      <c r="AB553">
        <v>2</v>
      </c>
      <c r="AC553">
        <v>2</v>
      </c>
      <c r="AD553">
        <v>1</v>
      </c>
      <c r="AE553">
        <v>1</v>
      </c>
      <c r="AF553">
        <v>1.0840000000000001</v>
      </c>
      <c r="AG553">
        <v>0</v>
      </c>
      <c r="AH553">
        <v>0.22700000000000001</v>
      </c>
      <c r="AI553">
        <v>3.0009999999999999</v>
      </c>
      <c r="AJ553">
        <v>9.0030000000000001</v>
      </c>
      <c r="AK553">
        <v>18.047999999999998</v>
      </c>
    </row>
    <row r="554" spans="1:37" x14ac:dyDescent="0.35">
      <c r="A554">
        <v>202</v>
      </c>
      <c r="B554">
        <v>202</v>
      </c>
      <c r="C554" t="s">
        <v>38</v>
      </c>
      <c r="D554">
        <v>2</v>
      </c>
      <c r="E554" t="s">
        <v>415</v>
      </c>
      <c r="F554">
        <v>2</v>
      </c>
      <c r="G554">
        <v>9</v>
      </c>
      <c r="H554">
        <v>1</v>
      </c>
      <c r="I554">
        <v>4</v>
      </c>
      <c r="J554">
        <v>29</v>
      </c>
      <c r="K554">
        <v>1</v>
      </c>
      <c r="L554" t="s">
        <v>314</v>
      </c>
      <c r="M554" t="s">
        <v>462</v>
      </c>
      <c r="N554">
        <v>9</v>
      </c>
      <c r="O554" t="s">
        <v>446</v>
      </c>
      <c r="P554" t="s">
        <v>202</v>
      </c>
      <c r="Q554" t="s">
        <v>215</v>
      </c>
      <c r="R554" t="s">
        <v>202</v>
      </c>
      <c r="S554" t="s">
        <v>46</v>
      </c>
      <c r="T554" t="s">
        <v>315</v>
      </c>
      <c r="U554" t="s">
        <v>327</v>
      </c>
      <c r="V554">
        <v>2</v>
      </c>
      <c r="W554" t="s">
        <v>232</v>
      </c>
      <c r="X554" t="s">
        <v>46</v>
      </c>
      <c r="Y554">
        <v>1</v>
      </c>
      <c r="Z554">
        <v>48</v>
      </c>
      <c r="AA554">
        <v>0</v>
      </c>
      <c r="AB554">
        <v>2</v>
      </c>
      <c r="AC554">
        <v>1</v>
      </c>
      <c r="AD554">
        <v>2</v>
      </c>
      <c r="AE554">
        <v>1</v>
      </c>
      <c r="AF554">
        <v>1.1990000000000001</v>
      </c>
      <c r="AG554">
        <v>0</v>
      </c>
      <c r="AH554">
        <v>0.22500000000000001</v>
      </c>
      <c r="AI554">
        <v>3.0009999999999999</v>
      </c>
      <c r="AJ554">
        <v>12.004</v>
      </c>
      <c r="AK554">
        <v>21.048999999999999</v>
      </c>
    </row>
    <row r="555" spans="1:37" x14ac:dyDescent="0.35">
      <c r="A555">
        <v>202</v>
      </c>
      <c r="B555">
        <v>202</v>
      </c>
      <c r="C555" t="s">
        <v>38</v>
      </c>
      <c r="D555">
        <v>2</v>
      </c>
      <c r="E555" t="s">
        <v>415</v>
      </c>
      <c r="F555">
        <v>2</v>
      </c>
      <c r="G555">
        <v>9</v>
      </c>
      <c r="H555">
        <v>1</v>
      </c>
      <c r="I555">
        <v>5</v>
      </c>
      <c r="J555">
        <v>0</v>
      </c>
      <c r="K555">
        <v>1</v>
      </c>
      <c r="L555" t="s">
        <v>48</v>
      </c>
      <c r="M555" t="s">
        <v>465</v>
      </c>
      <c r="N555">
        <v>10</v>
      </c>
      <c r="O555" t="s">
        <v>413</v>
      </c>
      <c r="P555" t="s">
        <v>48</v>
      </c>
      <c r="Q555" t="s">
        <v>48</v>
      </c>
      <c r="R555" t="s">
        <v>48</v>
      </c>
      <c r="S555" t="s">
        <v>48</v>
      </c>
      <c r="T555" t="s">
        <v>48</v>
      </c>
      <c r="U555" t="s">
        <v>412</v>
      </c>
      <c r="V555">
        <v>0</v>
      </c>
      <c r="W555" t="s">
        <v>48</v>
      </c>
      <c r="X555" t="s">
        <v>48</v>
      </c>
      <c r="Y555">
        <v>0</v>
      </c>
      <c r="Z555">
        <v>48</v>
      </c>
      <c r="AA555">
        <v>0</v>
      </c>
      <c r="AB555">
        <v>1</v>
      </c>
      <c r="AC555">
        <v>1</v>
      </c>
      <c r="AD555">
        <v>1</v>
      </c>
      <c r="AE555">
        <v>1</v>
      </c>
      <c r="AF555">
        <v>0.35</v>
      </c>
      <c r="AG555">
        <v>0</v>
      </c>
      <c r="AH555">
        <v>0.224</v>
      </c>
      <c r="AI555">
        <v>3.0009999999999999</v>
      </c>
      <c r="AJ555">
        <v>15.005000000000001</v>
      </c>
      <c r="AK555">
        <v>24.05</v>
      </c>
    </row>
    <row r="556" spans="1:37" x14ac:dyDescent="0.35">
      <c r="A556">
        <v>202</v>
      </c>
      <c r="B556">
        <v>202</v>
      </c>
      <c r="C556" t="s">
        <v>38</v>
      </c>
      <c r="D556">
        <v>2</v>
      </c>
      <c r="E556" t="s">
        <v>415</v>
      </c>
      <c r="F556">
        <v>2</v>
      </c>
      <c r="G556">
        <v>9</v>
      </c>
      <c r="H556">
        <v>1</v>
      </c>
      <c r="I556">
        <v>6</v>
      </c>
      <c r="J556">
        <v>11</v>
      </c>
      <c r="K556">
        <v>1</v>
      </c>
      <c r="L556" t="s">
        <v>278</v>
      </c>
      <c r="M556" t="s">
        <v>472</v>
      </c>
      <c r="N556">
        <v>3</v>
      </c>
      <c r="O556" t="s">
        <v>450</v>
      </c>
      <c r="P556" t="s">
        <v>78</v>
      </c>
      <c r="Q556" t="s">
        <v>79</v>
      </c>
      <c r="R556" t="s">
        <v>45</v>
      </c>
      <c r="S556" t="s">
        <v>46</v>
      </c>
      <c r="T556" t="s">
        <v>279</v>
      </c>
      <c r="U556" t="s">
        <v>287</v>
      </c>
      <c r="V556">
        <v>2</v>
      </c>
      <c r="W556" t="s">
        <v>61</v>
      </c>
      <c r="X556" t="s">
        <v>46</v>
      </c>
      <c r="Y556">
        <v>1</v>
      </c>
      <c r="Z556">
        <v>48</v>
      </c>
      <c r="AA556">
        <v>0</v>
      </c>
      <c r="AB556">
        <v>2</v>
      </c>
      <c r="AC556">
        <v>-1</v>
      </c>
      <c r="AD556">
        <v>2</v>
      </c>
      <c r="AE556">
        <v>0</v>
      </c>
      <c r="AF556">
        <v>-1</v>
      </c>
      <c r="AG556">
        <v>0</v>
      </c>
      <c r="AH556">
        <v>0.224</v>
      </c>
      <c r="AI556">
        <v>3.0009999999999999</v>
      </c>
      <c r="AJ556">
        <v>18.004999999999999</v>
      </c>
      <c r="AK556">
        <v>27.050999999999998</v>
      </c>
    </row>
    <row r="557" spans="1:37" x14ac:dyDescent="0.35">
      <c r="A557">
        <v>202</v>
      </c>
      <c r="B557">
        <v>202</v>
      </c>
      <c r="C557" t="s">
        <v>38</v>
      </c>
      <c r="D557">
        <v>2</v>
      </c>
      <c r="E557" t="s">
        <v>415</v>
      </c>
      <c r="F557">
        <v>2</v>
      </c>
      <c r="G557">
        <v>9</v>
      </c>
      <c r="H557">
        <v>1</v>
      </c>
      <c r="I557">
        <v>7</v>
      </c>
      <c r="J557">
        <v>13</v>
      </c>
      <c r="K557">
        <v>1</v>
      </c>
      <c r="L557" t="s">
        <v>298</v>
      </c>
      <c r="M557" t="s">
        <v>468</v>
      </c>
      <c r="N557">
        <v>6</v>
      </c>
      <c r="O557" t="s">
        <v>417</v>
      </c>
      <c r="P557" t="s">
        <v>163</v>
      </c>
      <c r="Q557" t="s">
        <v>164</v>
      </c>
      <c r="R557" t="s">
        <v>147</v>
      </c>
      <c r="S557" t="s">
        <v>63</v>
      </c>
      <c r="T557" t="s">
        <v>299</v>
      </c>
      <c r="U557" t="s">
        <v>289</v>
      </c>
      <c r="V557">
        <v>2</v>
      </c>
      <c r="W557" t="s">
        <v>136</v>
      </c>
      <c r="X557" t="s">
        <v>63</v>
      </c>
      <c r="Y557">
        <v>1</v>
      </c>
      <c r="Z557">
        <v>48</v>
      </c>
      <c r="AA557">
        <v>0</v>
      </c>
      <c r="AB557">
        <v>2</v>
      </c>
      <c r="AC557">
        <v>2</v>
      </c>
      <c r="AD557">
        <v>1</v>
      </c>
      <c r="AE557">
        <v>1</v>
      </c>
      <c r="AF557">
        <v>1.2829999999999999</v>
      </c>
      <c r="AG557">
        <v>0</v>
      </c>
      <c r="AH557">
        <v>0.222</v>
      </c>
      <c r="AI557">
        <v>3.0009999999999999</v>
      </c>
      <c r="AJ557">
        <v>21.006</v>
      </c>
      <c r="AK557">
        <v>30.052</v>
      </c>
    </row>
    <row r="558" spans="1:37" x14ac:dyDescent="0.35">
      <c r="A558">
        <v>202</v>
      </c>
      <c r="B558">
        <v>202</v>
      </c>
      <c r="C558" t="s">
        <v>38</v>
      </c>
      <c r="D558">
        <v>2</v>
      </c>
      <c r="E558" t="s">
        <v>415</v>
      </c>
      <c r="F558">
        <v>2</v>
      </c>
      <c r="G558">
        <v>9</v>
      </c>
      <c r="H558">
        <v>1</v>
      </c>
      <c r="I558">
        <v>8</v>
      </c>
      <c r="J558">
        <v>7</v>
      </c>
      <c r="K558">
        <v>1</v>
      </c>
      <c r="L558" t="s">
        <v>274</v>
      </c>
      <c r="M558" t="s">
        <v>473</v>
      </c>
      <c r="N558">
        <v>1</v>
      </c>
      <c r="O558" t="s">
        <v>420</v>
      </c>
      <c r="P558" t="s">
        <v>43</v>
      </c>
      <c r="Q558" t="s">
        <v>44</v>
      </c>
      <c r="R558" t="s">
        <v>80</v>
      </c>
      <c r="S558" t="s">
        <v>81</v>
      </c>
      <c r="T558" t="s">
        <v>275</v>
      </c>
      <c r="U558" t="s">
        <v>275</v>
      </c>
      <c r="V558">
        <v>3</v>
      </c>
      <c r="W558" t="s">
        <v>44</v>
      </c>
      <c r="X558" t="s">
        <v>81</v>
      </c>
      <c r="Y558">
        <v>1</v>
      </c>
      <c r="Z558">
        <v>48</v>
      </c>
      <c r="AA558">
        <v>0</v>
      </c>
      <c r="AB558">
        <v>1</v>
      </c>
      <c r="AC558">
        <v>1</v>
      </c>
      <c r="AD558">
        <v>1</v>
      </c>
      <c r="AE558">
        <v>1</v>
      </c>
      <c r="AF558">
        <v>1.3240000000000001</v>
      </c>
      <c r="AG558">
        <v>0</v>
      </c>
      <c r="AH558">
        <v>0.221</v>
      </c>
      <c r="AI558">
        <v>3.0009999999999999</v>
      </c>
      <c r="AJ558">
        <v>24.007000000000001</v>
      </c>
      <c r="AK558">
        <v>33.052999999999997</v>
      </c>
    </row>
    <row r="559" spans="1:37" x14ac:dyDescent="0.35">
      <c r="A559">
        <v>202</v>
      </c>
      <c r="B559">
        <v>202</v>
      </c>
      <c r="C559" t="s">
        <v>38</v>
      </c>
      <c r="D559">
        <v>2</v>
      </c>
      <c r="E559" t="s">
        <v>415</v>
      </c>
      <c r="F559">
        <v>2</v>
      </c>
      <c r="G559">
        <v>9</v>
      </c>
      <c r="H559">
        <v>1</v>
      </c>
      <c r="I559">
        <v>9</v>
      </c>
      <c r="J559">
        <v>12</v>
      </c>
      <c r="K559">
        <v>1</v>
      </c>
      <c r="L559" t="s">
        <v>270</v>
      </c>
      <c r="M559" t="s">
        <v>441</v>
      </c>
      <c r="N559">
        <v>3</v>
      </c>
      <c r="O559" t="s">
        <v>450</v>
      </c>
      <c r="P559" t="s">
        <v>78</v>
      </c>
      <c r="Q559" t="s">
        <v>79</v>
      </c>
      <c r="R559" t="s">
        <v>62</v>
      </c>
      <c r="S559" t="s">
        <v>63</v>
      </c>
      <c r="T559" t="s">
        <v>271</v>
      </c>
      <c r="U559" t="s">
        <v>283</v>
      </c>
      <c r="V559">
        <v>2</v>
      </c>
      <c r="W559" t="s">
        <v>44</v>
      </c>
      <c r="X559" t="s">
        <v>63</v>
      </c>
      <c r="Y559">
        <v>1</v>
      </c>
      <c r="Z559">
        <v>48</v>
      </c>
      <c r="AA559">
        <v>0</v>
      </c>
      <c r="AB559">
        <v>2</v>
      </c>
      <c r="AC559">
        <v>2</v>
      </c>
      <c r="AD559">
        <v>1</v>
      </c>
      <c r="AE559">
        <v>1</v>
      </c>
      <c r="AF559">
        <v>1.365</v>
      </c>
      <c r="AG559">
        <v>0</v>
      </c>
      <c r="AH559">
        <v>0.221</v>
      </c>
      <c r="AI559">
        <v>3.0009999999999999</v>
      </c>
      <c r="AJ559">
        <v>27.007999999999999</v>
      </c>
      <c r="AK559">
        <v>36.054000000000002</v>
      </c>
    </row>
    <row r="560" spans="1:37" x14ac:dyDescent="0.35">
      <c r="A560">
        <v>202</v>
      </c>
      <c r="B560">
        <v>202</v>
      </c>
      <c r="C560" t="s">
        <v>38</v>
      </c>
      <c r="D560">
        <v>2</v>
      </c>
      <c r="E560" t="s">
        <v>415</v>
      </c>
      <c r="F560">
        <v>2</v>
      </c>
      <c r="G560">
        <v>9</v>
      </c>
      <c r="H560">
        <v>1</v>
      </c>
      <c r="I560">
        <v>10</v>
      </c>
      <c r="J560">
        <v>0</v>
      </c>
      <c r="K560">
        <v>1</v>
      </c>
      <c r="L560" t="s">
        <v>48</v>
      </c>
      <c r="M560" t="s">
        <v>48</v>
      </c>
      <c r="N560">
        <v>11</v>
      </c>
      <c r="O560" t="s">
        <v>416</v>
      </c>
      <c r="P560" t="s">
        <v>48</v>
      </c>
      <c r="Q560" t="s">
        <v>48</v>
      </c>
      <c r="R560" t="s">
        <v>48</v>
      </c>
      <c r="S560" t="s">
        <v>48</v>
      </c>
      <c r="T560" t="s">
        <v>48</v>
      </c>
      <c r="U560" t="s">
        <v>48</v>
      </c>
      <c r="V560">
        <v>0</v>
      </c>
      <c r="W560" t="s">
        <v>48</v>
      </c>
      <c r="X560" t="s">
        <v>48</v>
      </c>
      <c r="Y560">
        <v>0</v>
      </c>
      <c r="Z560">
        <v>48</v>
      </c>
      <c r="AA560">
        <v>0</v>
      </c>
      <c r="AB560">
        <v>-1</v>
      </c>
      <c r="AC560">
        <v>-1</v>
      </c>
      <c r="AD560">
        <v>1</v>
      </c>
      <c r="AE560">
        <v>0</v>
      </c>
      <c r="AF560">
        <v>-1</v>
      </c>
      <c r="AG560">
        <v>0</v>
      </c>
      <c r="AH560">
        <v>0.217</v>
      </c>
      <c r="AI560">
        <v>3.0009999999999999</v>
      </c>
      <c r="AJ560">
        <v>30.009</v>
      </c>
      <c r="AK560">
        <v>39.054000000000002</v>
      </c>
    </row>
    <row r="561" spans="1:37" x14ac:dyDescent="0.35">
      <c r="A561">
        <v>202</v>
      </c>
      <c r="B561">
        <v>202</v>
      </c>
      <c r="C561" t="s">
        <v>38</v>
      </c>
      <c r="D561">
        <v>2</v>
      </c>
      <c r="E561" t="s">
        <v>415</v>
      </c>
      <c r="F561">
        <v>2</v>
      </c>
      <c r="G561">
        <v>9</v>
      </c>
      <c r="H561">
        <v>1</v>
      </c>
      <c r="I561">
        <v>11</v>
      </c>
      <c r="J561">
        <v>3</v>
      </c>
      <c r="K561">
        <v>1</v>
      </c>
      <c r="L561" t="s">
        <v>284</v>
      </c>
      <c r="M561" t="s">
        <v>467</v>
      </c>
      <c r="N561">
        <v>3</v>
      </c>
      <c r="O561" t="s">
        <v>450</v>
      </c>
      <c r="P561" t="s">
        <v>70</v>
      </c>
      <c r="Q561" t="s">
        <v>71</v>
      </c>
      <c r="R561" t="s">
        <v>45</v>
      </c>
      <c r="S561" t="s">
        <v>46</v>
      </c>
      <c r="T561" t="s">
        <v>285</v>
      </c>
      <c r="U561" t="s">
        <v>269</v>
      </c>
      <c r="V561">
        <v>1</v>
      </c>
      <c r="W561" t="s">
        <v>71</v>
      </c>
      <c r="X561" t="s">
        <v>53</v>
      </c>
      <c r="Y561">
        <v>1</v>
      </c>
      <c r="Z561">
        <v>48</v>
      </c>
      <c r="AA561">
        <v>0</v>
      </c>
      <c r="AB561">
        <v>2</v>
      </c>
      <c r="AC561">
        <v>2</v>
      </c>
      <c r="AD561">
        <v>1</v>
      </c>
      <c r="AE561">
        <v>3</v>
      </c>
      <c r="AF561">
        <v>1.7390000000000001</v>
      </c>
      <c r="AG561">
        <v>0</v>
      </c>
      <c r="AH561">
        <v>0.219</v>
      </c>
      <c r="AI561">
        <v>3.0009999999999999</v>
      </c>
      <c r="AJ561">
        <v>33.01</v>
      </c>
      <c r="AK561">
        <v>42.055</v>
      </c>
    </row>
    <row r="562" spans="1:37" x14ac:dyDescent="0.35">
      <c r="A562">
        <v>202</v>
      </c>
      <c r="B562">
        <v>202</v>
      </c>
      <c r="C562" t="s">
        <v>38</v>
      </c>
      <c r="D562">
        <v>2</v>
      </c>
      <c r="E562" t="s">
        <v>415</v>
      </c>
      <c r="F562">
        <v>2</v>
      </c>
      <c r="G562">
        <v>9</v>
      </c>
      <c r="H562">
        <v>1</v>
      </c>
      <c r="I562">
        <v>12</v>
      </c>
      <c r="J562">
        <v>7</v>
      </c>
      <c r="K562">
        <v>1</v>
      </c>
      <c r="L562" t="s">
        <v>274</v>
      </c>
      <c r="M562" t="s">
        <v>473</v>
      </c>
      <c r="N562">
        <v>3</v>
      </c>
      <c r="O562" t="s">
        <v>450</v>
      </c>
      <c r="P562" t="s">
        <v>43</v>
      </c>
      <c r="Q562" t="s">
        <v>44</v>
      </c>
      <c r="R562" t="s">
        <v>80</v>
      </c>
      <c r="S562" t="s">
        <v>81</v>
      </c>
      <c r="T562" t="s">
        <v>275</v>
      </c>
      <c r="U562" t="s">
        <v>267</v>
      </c>
      <c r="V562">
        <v>2</v>
      </c>
      <c r="W562" t="s">
        <v>61</v>
      </c>
      <c r="X562" t="s">
        <v>81</v>
      </c>
      <c r="Y562">
        <v>1</v>
      </c>
      <c r="Z562">
        <v>48</v>
      </c>
      <c r="AA562">
        <v>0</v>
      </c>
      <c r="AB562">
        <v>2</v>
      </c>
      <c r="AC562">
        <v>2</v>
      </c>
      <c r="AD562">
        <v>1</v>
      </c>
      <c r="AE562">
        <v>1</v>
      </c>
      <c r="AF562">
        <v>0.99399999999999999</v>
      </c>
      <c r="AG562">
        <v>0</v>
      </c>
      <c r="AH562">
        <v>0.218</v>
      </c>
      <c r="AI562">
        <v>3.0009999999999999</v>
      </c>
      <c r="AJ562">
        <v>36.011000000000003</v>
      </c>
      <c r="AK562">
        <v>45.055999999999997</v>
      </c>
    </row>
    <row r="563" spans="1:37" x14ac:dyDescent="0.35">
      <c r="A563">
        <v>202</v>
      </c>
      <c r="B563">
        <v>202</v>
      </c>
      <c r="C563" t="s">
        <v>38</v>
      </c>
      <c r="D563">
        <v>2</v>
      </c>
      <c r="E563" t="s">
        <v>415</v>
      </c>
      <c r="F563">
        <v>2</v>
      </c>
      <c r="G563">
        <v>9</v>
      </c>
      <c r="H563">
        <v>1</v>
      </c>
      <c r="I563">
        <v>13</v>
      </c>
      <c r="J563">
        <v>15</v>
      </c>
      <c r="K563">
        <v>1</v>
      </c>
      <c r="L563" t="s">
        <v>294</v>
      </c>
      <c r="M563" t="s">
        <v>439</v>
      </c>
      <c r="N563">
        <v>6</v>
      </c>
      <c r="O563" t="s">
        <v>417</v>
      </c>
      <c r="P563" t="s">
        <v>157</v>
      </c>
      <c r="Q563" t="s">
        <v>158</v>
      </c>
      <c r="R563" t="s">
        <v>127</v>
      </c>
      <c r="S563" t="s">
        <v>46</v>
      </c>
      <c r="T563" t="s">
        <v>295</v>
      </c>
      <c r="U563" t="s">
        <v>305</v>
      </c>
      <c r="V563">
        <v>1</v>
      </c>
      <c r="W563" t="s">
        <v>158</v>
      </c>
      <c r="X563" t="s">
        <v>53</v>
      </c>
      <c r="Y563">
        <v>1</v>
      </c>
      <c r="Z563">
        <v>48</v>
      </c>
      <c r="AA563">
        <v>0</v>
      </c>
      <c r="AB563">
        <v>2</v>
      </c>
      <c r="AC563">
        <v>-1</v>
      </c>
      <c r="AD563">
        <v>2</v>
      </c>
      <c r="AE563">
        <v>0</v>
      </c>
      <c r="AF563">
        <v>-1</v>
      </c>
      <c r="AG563">
        <v>0</v>
      </c>
      <c r="AH563">
        <v>0.218</v>
      </c>
      <c r="AI563">
        <v>3.0009999999999999</v>
      </c>
      <c r="AJ563">
        <v>39.012</v>
      </c>
      <c r="AK563">
        <v>48.057000000000002</v>
      </c>
    </row>
    <row r="564" spans="1:37" x14ac:dyDescent="0.35">
      <c r="A564">
        <v>202</v>
      </c>
      <c r="B564">
        <v>202</v>
      </c>
      <c r="C564" t="s">
        <v>38</v>
      </c>
      <c r="D564">
        <v>2</v>
      </c>
      <c r="E564" t="s">
        <v>415</v>
      </c>
      <c r="F564">
        <v>2</v>
      </c>
      <c r="G564">
        <v>9</v>
      </c>
      <c r="H564">
        <v>1</v>
      </c>
      <c r="I564">
        <v>14</v>
      </c>
      <c r="J564">
        <v>33</v>
      </c>
      <c r="K564">
        <v>1</v>
      </c>
      <c r="L564" t="s">
        <v>318</v>
      </c>
      <c r="M564" t="s">
        <v>471</v>
      </c>
      <c r="N564">
        <v>9</v>
      </c>
      <c r="O564" t="s">
        <v>446</v>
      </c>
      <c r="P564" t="s">
        <v>202</v>
      </c>
      <c r="Q564" t="s">
        <v>209</v>
      </c>
      <c r="R564" t="s">
        <v>202</v>
      </c>
      <c r="S564" t="s">
        <v>81</v>
      </c>
      <c r="T564" t="s">
        <v>319</v>
      </c>
      <c r="U564" t="s">
        <v>325</v>
      </c>
      <c r="V564">
        <v>1</v>
      </c>
      <c r="W564" t="s">
        <v>209</v>
      </c>
      <c r="X564" t="s">
        <v>53</v>
      </c>
      <c r="Y564">
        <v>1</v>
      </c>
      <c r="Z564">
        <v>48</v>
      </c>
      <c r="AA564">
        <v>0</v>
      </c>
      <c r="AB564">
        <v>2</v>
      </c>
      <c r="AC564">
        <v>1</v>
      </c>
      <c r="AD564">
        <v>2</v>
      </c>
      <c r="AE564">
        <v>1</v>
      </c>
      <c r="AF564">
        <v>1.075</v>
      </c>
      <c r="AG564">
        <v>0</v>
      </c>
      <c r="AH564">
        <v>0.22700000000000001</v>
      </c>
      <c r="AI564">
        <v>3.0009999999999999</v>
      </c>
      <c r="AJ564">
        <v>42.012999999999998</v>
      </c>
      <c r="AK564">
        <v>51.058</v>
      </c>
    </row>
    <row r="565" spans="1:37" x14ac:dyDescent="0.35">
      <c r="A565">
        <v>202</v>
      </c>
      <c r="B565">
        <v>202</v>
      </c>
      <c r="C565" t="s">
        <v>38</v>
      </c>
      <c r="D565">
        <v>2</v>
      </c>
      <c r="E565" t="s">
        <v>415</v>
      </c>
      <c r="F565">
        <v>2</v>
      </c>
      <c r="G565">
        <v>9</v>
      </c>
      <c r="H565">
        <v>1</v>
      </c>
      <c r="I565">
        <v>15</v>
      </c>
      <c r="J565">
        <v>6</v>
      </c>
      <c r="K565">
        <v>1</v>
      </c>
      <c r="L565" t="s">
        <v>266</v>
      </c>
      <c r="M565" t="s">
        <v>457</v>
      </c>
      <c r="N565">
        <v>3</v>
      </c>
      <c r="O565" t="s">
        <v>450</v>
      </c>
      <c r="P565" t="s">
        <v>60</v>
      </c>
      <c r="Q565" t="s">
        <v>61</v>
      </c>
      <c r="R565" t="s">
        <v>80</v>
      </c>
      <c r="S565" t="s">
        <v>81</v>
      </c>
      <c r="T565" t="s">
        <v>267</v>
      </c>
      <c r="U565" t="s">
        <v>275</v>
      </c>
      <c r="V565">
        <v>2</v>
      </c>
      <c r="W565" t="s">
        <v>44</v>
      </c>
      <c r="X565" t="s">
        <v>81</v>
      </c>
      <c r="Y565">
        <v>2</v>
      </c>
      <c r="Z565">
        <v>48</v>
      </c>
      <c r="AA565">
        <v>0</v>
      </c>
      <c r="AB565">
        <v>2</v>
      </c>
      <c r="AC565">
        <v>2</v>
      </c>
      <c r="AD565">
        <v>1</v>
      </c>
      <c r="AE565">
        <v>1</v>
      </c>
      <c r="AF565">
        <v>1.397</v>
      </c>
      <c r="AG565">
        <v>0</v>
      </c>
      <c r="AH565">
        <v>0.22500000000000001</v>
      </c>
      <c r="AI565">
        <v>3.0009999999999999</v>
      </c>
      <c r="AJ565">
        <v>45.012999999999998</v>
      </c>
      <c r="AK565">
        <v>54.058999999999997</v>
      </c>
    </row>
    <row r="566" spans="1:37" x14ac:dyDescent="0.35">
      <c r="A566">
        <v>202</v>
      </c>
      <c r="B566">
        <v>202</v>
      </c>
      <c r="C566" t="s">
        <v>38</v>
      </c>
      <c r="D566">
        <v>2</v>
      </c>
      <c r="E566" t="s">
        <v>415</v>
      </c>
      <c r="F566">
        <v>2</v>
      </c>
      <c r="G566">
        <v>9</v>
      </c>
      <c r="H566">
        <v>1</v>
      </c>
      <c r="I566">
        <v>16</v>
      </c>
      <c r="J566">
        <v>0</v>
      </c>
      <c r="K566">
        <v>1</v>
      </c>
      <c r="L566" t="s">
        <v>48</v>
      </c>
      <c r="M566" t="s">
        <v>440</v>
      </c>
      <c r="N566">
        <v>10</v>
      </c>
      <c r="O566" t="s">
        <v>413</v>
      </c>
      <c r="P566" t="s">
        <v>48</v>
      </c>
      <c r="Q566" t="s">
        <v>48</v>
      </c>
      <c r="R566" t="s">
        <v>48</v>
      </c>
      <c r="S566" t="s">
        <v>48</v>
      </c>
      <c r="T566" t="s">
        <v>48</v>
      </c>
      <c r="U566" t="s">
        <v>412</v>
      </c>
      <c r="V566">
        <v>0</v>
      </c>
      <c r="W566" t="s">
        <v>48</v>
      </c>
      <c r="X566" t="s">
        <v>48</v>
      </c>
      <c r="Y566">
        <v>0</v>
      </c>
      <c r="Z566">
        <v>48</v>
      </c>
      <c r="AA566">
        <v>0</v>
      </c>
      <c r="AB566">
        <v>1</v>
      </c>
      <c r="AC566">
        <v>-1</v>
      </c>
      <c r="AD566">
        <v>2</v>
      </c>
      <c r="AE566">
        <v>0</v>
      </c>
      <c r="AF566">
        <v>-1</v>
      </c>
      <c r="AG566">
        <v>0</v>
      </c>
      <c r="AH566">
        <v>0.224</v>
      </c>
      <c r="AI566">
        <v>3.0009999999999999</v>
      </c>
      <c r="AJ566">
        <v>48.014000000000003</v>
      </c>
      <c r="AK566">
        <v>57.06</v>
      </c>
    </row>
    <row r="567" spans="1:37" x14ac:dyDescent="0.35">
      <c r="A567">
        <v>202</v>
      </c>
      <c r="B567">
        <v>202</v>
      </c>
      <c r="C567" t="s">
        <v>38</v>
      </c>
      <c r="D567">
        <v>2</v>
      </c>
      <c r="E567" t="s">
        <v>415</v>
      </c>
      <c r="F567">
        <v>2</v>
      </c>
      <c r="G567">
        <v>9</v>
      </c>
      <c r="H567">
        <v>1</v>
      </c>
      <c r="I567">
        <v>17</v>
      </c>
      <c r="J567">
        <v>0</v>
      </c>
      <c r="K567">
        <v>1</v>
      </c>
      <c r="L567" t="s">
        <v>48</v>
      </c>
      <c r="M567" t="s">
        <v>48</v>
      </c>
      <c r="N567">
        <v>11</v>
      </c>
      <c r="O567" t="s">
        <v>416</v>
      </c>
      <c r="P567" t="s">
        <v>48</v>
      </c>
      <c r="Q567" t="s">
        <v>48</v>
      </c>
      <c r="R567" t="s">
        <v>48</v>
      </c>
      <c r="S567" t="s">
        <v>48</v>
      </c>
      <c r="T567" t="s">
        <v>48</v>
      </c>
      <c r="U567" t="s">
        <v>48</v>
      </c>
      <c r="V567">
        <v>0</v>
      </c>
      <c r="W567" t="s">
        <v>48</v>
      </c>
      <c r="X567" t="s">
        <v>48</v>
      </c>
      <c r="Y567">
        <v>0</v>
      </c>
      <c r="Z567">
        <v>48</v>
      </c>
      <c r="AA567">
        <v>0</v>
      </c>
      <c r="AB567">
        <v>-1</v>
      </c>
      <c r="AC567">
        <v>-1</v>
      </c>
      <c r="AD567">
        <v>1</v>
      </c>
      <c r="AE567">
        <v>0</v>
      </c>
      <c r="AF567">
        <v>-1</v>
      </c>
      <c r="AG567">
        <v>0</v>
      </c>
      <c r="AH567">
        <v>0.217</v>
      </c>
      <c r="AI567">
        <v>3.0009999999999999</v>
      </c>
      <c r="AJ567">
        <v>51.015000000000001</v>
      </c>
      <c r="AK567">
        <v>60.061</v>
      </c>
    </row>
    <row r="568" spans="1:37" x14ac:dyDescent="0.35">
      <c r="A568">
        <v>202</v>
      </c>
      <c r="B568">
        <v>202</v>
      </c>
      <c r="C568" t="s">
        <v>38</v>
      </c>
      <c r="D568">
        <v>2</v>
      </c>
      <c r="E568" t="s">
        <v>415</v>
      </c>
      <c r="F568">
        <v>2</v>
      </c>
      <c r="G568">
        <v>9</v>
      </c>
      <c r="H568">
        <v>1</v>
      </c>
      <c r="I568">
        <v>18</v>
      </c>
      <c r="J568">
        <v>0</v>
      </c>
      <c r="K568">
        <v>1</v>
      </c>
      <c r="L568" t="s">
        <v>48</v>
      </c>
      <c r="M568" t="s">
        <v>454</v>
      </c>
      <c r="N568">
        <v>10</v>
      </c>
      <c r="O568" t="s">
        <v>413</v>
      </c>
      <c r="P568" t="s">
        <v>48</v>
      </c>
      <c r="Q568" t="s">
        <v>48</v>
      </c>
      <c r="R568" t="s">
        <v>48</v>
      </c>
      <c r="S568" t="s">
        <v>48</v>
      </c>
      <c r="T568" t="s">
        <v>48</v>
      </c>
      <c r="U568" t="s">
        <v>412</v>
      </c>
      <c r="V568">
        <v>0</v>
      </c>
      <c r="W568" t="s">
        <v>48</v>
      </c>
      <c r="X568" t="s">
        <v>48</v>
      </c>
      <c r="Y568">
        <v>0</v>
      </c>
      <c r="Z568">
        <v>48</v>
      </c>
      <c r="AA568">
        <v>0</v>
      </c>
      <c r="AB568">
        <v>1</v>
      </c>
      <c r="AC568">
        <v>1</v>
      </c>
      <c r="AD568">
        <v>1</v>
      </c>
      <c r="AE568">
        <v>1</v>
      </c>
      <c r="AF568">
        <v>0.81299999999999994</v>
      </c>
      <c r="AG568">
        <v>0</v>
      </c>
      <c r="AH568">
        <v>0.223</v>
      </c>
      <c r="AI568">
        <v>3.0009999999999999</v>
      </c>
      <c r="AJ568">
        <v>54.015999999999998</v>
      </c>
      <c r="AK568">
        <v>63.061999999999998</v>
      </c>
    </row>
    <row r="569" spans="1:37" x14ac:dyDescent="0.35">
      <c r="A569">
        <v>202</v>
      </c>
      <c r="B569">
        <v>202</v>
      </c>
      <c r="C569" t="s">
        <v>38</v>
      </c>
      <c r="D569">
        <v>2</v>
      </c>
      <c r="E569" t="s">
        <v>415</v>
      </c>
      <c r="F569">
        <v>2</v>
      </c>
      <c r="G569">
        <v>9</v>
      </c>
      <c r="H569">
        <v>1</v>
      </c>
      <c r="I569">
        <v>19</v>
      </c>
      <c r="J569">
        <v>14</v>
      </c>
      <c r="K569">
        <v>1</v>
      </c>
      <c r="L569" t="s">
        <v>290</v>
      </c>
      <c r="M569" t="s">
        <v>452</v>
      </c>
      <c r="N569">
        <v>4</v>
      </c>
      <c r="O569" t="s">
        <v>431</v>
      </c>
      <c r="P569" t="s">
        <v>163</v>
      </c>
      <c r="Q569" t="s">
        <v>164</v>
      </c>
      <c r="R569" t="s">
        <v>150</v>
      </c>
      <c r="S569" t="s">
        <v>53</v>
      </c>
      <c r="T569" t="s">
        <v>291</v>
      </c>
      <c r="U569" t="s">
        <v>291</v>
      </c>
      <c r="V569">
        <v>3</v>
      </c>
      <c r="W569" t="s">
        <v>164</v>
      </c>
      <c r="X569" t="s">
        <v>53</v>
      </c>
      <c r="Y569">
        <v>1</v>
      </c>
      <c r="Z569">
        <v>48</v>
      </c>
      <c r="AA569">
        <v>0</v>
      </c>
      <c r="AB569">
        <v>1</v>
      </c>
      <c r="AC569">
        <v>-1</v>
      </c>
      <c r="AD569">
        <v>2</v>
      </c>
      <c r="AE569">
        <v>0</v>
      </c>
      <c r="AF569">
        <v>-1</v>
      </c>
      <c r="AG569">
        <v>0</v>
      </c>
      <c r="AH569">
        <v>0.222</v>
      </c>
      <c r="AI569">
        <v>3.0009999999999999</v>
      </c>
      <c r="AJ569">
        <v>57.017000000000003</v>
      </c>
      <c r="AK569">
        <v>66.063000000000002</v>
      </c>
    </row>
    <row r="570" spans="1:37" x14ac:dyDescent="0.35">
      <c r="A570">
        <v>202</v>
      </c>
      <c r="B570">
        <v>202</v>
      </c>
      <c r="C570" t="s">
        <v>38</v>
      </c>
      <c r="D570">
        <v>2</v>
      </c>
      <c r="E570" t="s">
        <v>415</v>
      </c>
      <c r="F570">
        <v>2</v>
      </c>
      <c r="G570">
        <v>9</v>
      </c>
      <c r="H570">
        <v>1</v>
      </c>
      <c r="I570">
        <v>20</v>
      </c>
      <c r="J570">
        <v>11</v>
      </c>
      <c r="K570">
        <v>1</v>
      </c>
      <c r="L570" t="s">
        <v>278</v>
      </c>
      <c r="M570" t="s">
        <v>472</v>
      </c>
      <c r="N570">
        <v>2</v>
      </c>
      <c r="O570" t="s">
        <v>429</v>
      </c>
      <c r="P570" t="s">
        <v>78</v>
      </c>
      <c r="Q570" t="s">
        <v>79</v>
      </c>
      <c r="R570" t="s">
        <v>45</v>
      </c>
      <c r="S570" t="s">
        <v>46</v>
      </c>
      <c r="T570" t="s">
        <v>279</v>
      </c>
      <c r="U570" t="s">
        <v>279</v>
      </c>
      <c r="V570">
        <v>3</v>
      </c>
      <c r="W570" t="s">
        <v>79</v>
      </c>
      <c r="X570" t="s">
        <v>46</v>
      </c>
      <c r="Y570">
        <v>1</v>
      </c>
      <c r="Z570">
        <v>48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1.19</v>
      </c>
      <c r="AG570">
        <v>0</v>
      </c>
      <c r="AH570">
        <v>0.22</v>
      </c>
      <c r="AI570">
        <v>4.0010000000000003</v>
      </c>
      <c r="AJ570">
        <v>61.018000000000001</v>
      </c>
      <c r="AK570">
        <v>70.063999999999993</v>
      </c>
    </row>
    <row r="571" spans="1:37" x14ac:dyDescent="0.35">
      <c r="A571">
        <v>202</v>
      </c>
      <c r="B571">
        <v>202</v>
      </c>
      <c r="C571" t="s">
        <v>38</v>
      </c>
      <c r="D571">
        <v>2</v>
      </c>
      <c r="E571" t="s">
        <v>415</v>
      </c>
      <c r="F571">
        <v>2</v>
      </c>
      <c r="G571">
        <v>9</v>
      </c>
      <c r="H571">
        <v>1</v>
      </c>
      <c r="I571">
        <v>21</v>
      </c>
      <c r="J571">
        <v>20</v>
      </c>
      <c r="K571">
        <v>1</v>
      </c>
      <c r="L571" t="s">
        <v>288</v>
      </c>
      <c r="M571" t="s">
        <v>419</v>
      </c>
      <c r="N571">
        <v>5</v>
      </c>
      <c r="O571" t="s">
        <v>438</v>
      </c>
      <c r="P571" t="s">
        <v>135</v>
      </c>
      <c r="Q571" t="s">
        <v>136</v>
      </c>
      <c r="R571" t="s">
        <v>147</v>
      </c>
      <c r="S571" t="s">
        <v>63</v>
      </c>
      <c r="T571" t="s">
        <v>289</v>
      </c>
      <c r="U571" t="s">
        <v>289</v>
      </c>
      <c r="V571">
        <v>3</v>
      </c>
      <c r="W571" t="s">
        <v>136</v>
      </c>
      <c r="X571" t="s">
        <v>63</v>
      </c>
      <c r="Y571">
        <v>2</v>
      </c>
      <c r="Z571">
        <v>48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1.0549999999999999</v>
      </c>
      <c r="AG571">
        <v>0</v>
      </c>
      <c r="AH571">
        <v>0.219</v>
      </c>
      <c r="AI571">
        <v>4.0010000000000003</v>
      </c>
      <c r="AJ571">
        <v>65.02</v>
      </c>
      <c r="AK571">
        <v>74.064999999999998</v>
      </c>
    </row>
    <row r="572" spans="1:37" x14ac:dyDescent="0.35">
      <c r="A572">
        <v>202</v>
      </c>
      <c r="B572">
        <v>202</v>
      </c>
      <c r="C572" t="s">
        <v>38</v>
      </c>
      <c r="D572">
        <v>2</v>
      </c>
      <c r="E572" t="s">
        <v>415</v>
      </c>
      <c r="F572">
        <v>2</v>
      </c>
      <c r="G572">
        <v>9</v>
      </c>
      <c r="H572">
        <v>1</v>
      </c>
      <c r="I572">
        <v>22</v>
      </c>
      <c r="J572">
        <v>10</v>
      </c>
      <c r="K572">
        <v>1</v>
      </c>
      <c r="L572" t="s">
        <v>264</v>
      </c>
      <c r="M572" t="s">
        <v>469</v>
      </c>
      <c r="N572">
        <v>3</v>
      </c>
      <c r="O572" t="s">
        <v>450</v>
      </c>
      <c r="P572" t="s">
        <v>56</v>
      </c>
      <c r="Q572" t="s">
        <v>57</v>
      </c>
      <c r="R572" t="s">
        <v>52</v>
      </c>
      <c r="S572" t="s">
        <v>53</v>
      </c>
      <c r="T572" t="s">
        <v>265</v>
      </c>
      <c r="U572" t="s">
        <v>273</v>
      </c>
      <c r="V572">
        <v>1</v>
      </c>
      <c r="W572" t="s">
        <v>57</v>
      </c>
      <c r="X572" t="s">
        <v>81</v>
      </c>
      <c r="Y572">
        <v>1</v>
      </c>
      <c r="Z572">
        <v>48</v>
      </c>
      <c r="AA572">
        <v>0</v>
      </c>
      <c r="AB572">
        <v>2</v>
      </c>
      <c r="AC572">
        <v>2</v>
      </c>
      <c r="AD572">
        <v>1</v>
      </c>
      <c r="AE572">
        <v>1</v>
      </c>
      <c r="AF572">
        <v>1.3149999999999999</v>
      </c>
      <c r="AG572">
        <v>0</v>
      </c>
      <c r="AH572">
        <v>0.218</v>
      </c>
      <c r="AI572">
        <v>3.0009999999999999</v>
      </c>
      <c r="AJ572">
        <v>68.021000000000001</v>
      </c>
      <c r="AK572">
        <v>77.066000000000003</v>
      </c>
    </row>
    <row r="573" spans="1:37" x14ac:dyDescent="0.35">
      <c r="A573">
        <v>202</v>
      </c>
      <c r="B573">
        <v>202</v>
      </c>
      <c r="C573" t="s">
        <v>38</v>
      </c>
      <c r="D573">
        <v>2</v>
      </c>
      <c r="E573" t="s">
        <v>415</v>
      </c>
      <c r="F573">
        <v>2</v>
      </c>
      <c r="G573">
        <v>9</v>
      </c>
      <c r="H573">
        <v>1</v>
      </c>
      <c r="I573">
        <v>23</v>
      </c>
      <c r="J573">
        <v>0</v>
      </c>
      <c r="K573">
        <v>1</v>
      </c>
      <c r="L573" t="s">
        <v>48</v>
      </c>
      <c r="M573" t="s">
        <v>449</v>
      </c>
      <c r="N573">
        <v>10</v>
      </c>
      <c r="O573" t="s">
        <v>413</v>
      </c>
      <c r="P573" t="s">
        <v>48</v>
      </c>
      <c r="Q573" t="s">
        <v>48</v>
      </c>
      <c r="R573" t="s">
        <v>48</v>
      </c>
      <c r="S573" t="s">
        <v>48</v>
      </c>
      <c r="T573" t="s">
        <v>48</v>
      </c>
      <c r="U573" t="s">
        <v>412</v>
      </c>
      <c r="V573">
        <v>0</v>
      </c>
      <c r="W573" t="s">
        <v>48</v>
      </c>
      <c r="X573" t="s">
        <v>48</v>
      </c>
      <c r="Y573">
        <v>0</v>
      </c>
      <c r="Z573">
        <v>48</v>
      </c>
      <c r="AA573">
        <v>0</v>
      </c>
      <c r="AB573">
        <v>1</v>
      </c>
      <c r="AC573">
        <v>1</v>
      </c>
      <c r="AD573">
        <v>1</v>
      </c>
      <c r="AE573">
        <v>1</v>
      </c>
      <c r="AF573">
        <v>0.39600000000000002</v>
      </c>
      <c r="AG573">
        <v>0</v>
      </c>
      <c r="AH573">
        <v>0.218</v>
      </c>
      <c r="AI573">
        <v>3.0009999999999999</v>
      </c>
      <c r="AJ573">
        <v>71.021000000000001</v>
      </c>
      <c r="AK573">
        <v>80.066999999999993</v>
      </c>
    </row>
    <row r="574" spans="1:37" x14ac:dyDescent="0.35">
      <c r="A574">
        <v>202</v>
      </c>
      <c r="B574">
        <v>202</v>
      </c>
      <c r="C574" t="s">
        <v>38</v>
      </c>
      <c r="D574">
        <v>2</v>
      </c>
      <c r="E574" t="s">
        <v>415</v>
      </c>
      <c r="F574">
        <v>2</v>
      </c>
      <c r="G574">
        <v>9</v>
      </c>
      <c r="H574">
        <v>1</v>
      </c>
      <c r="I574">
        <v>24</v>
      </c>
      <c r="J574">
        <v>34</v>
      </c>
      <c r="K574">
        <v>1</v>
      </c>
      <c r="L574" t="s">
        <v>324</v>
      </c>
      <c r="M574" t="s">
        <v>447</v>
      </c>
      <c r="N574">
        <v>9</v>
      </c>
      <c r="O574" t="s">
        <v>446</v>
      </c>
      <c r="P574" t="s">
        <v>202</v>
      </c>
      <c r="Q574" t="s">
        <v>209</v>
      </c>
      <c r="R574" t="s">
        <v>202</v>
      </c>
      <c r="S574" t="s">
        <v>53</v>
      </c>
      <c r="T574" t="s">
        <v>325</v>
      </c>
      <c r="U574" t="s">
        <v>319</v>
      </c>
      <c r="V574">
        <v>1</v>
      </c>
      <c r="W574" t="s">
        <v>209</v>
      </c>
      <c r="X574" t="s">
        <v>81</v>
      </c>
      <c r="Y574">
        <v>1</v>
      </c>
      <c r="Z574">
        <v>48</v>
      </c>
      <c r="AA574">
        <v>0</v>
      </c>
      <c r="AB574">
        <v>2</v>
      </c>
      <c r="AC574">
        <v>2</v>
      </c>
      <c r="AD574">
        <v>1</v>
      </c>
      <c r="AE574">
        <v>1</v>
      </c>
      <c r="AF574">
        <v>1.0840000000000001</v>
      </c>
      <c r="AG574">
        <v>0</v>
      </c>
      <c r="AH574">
        <v>0.217</v>
      </c>
      <c r="AI574">
        <v>3.0009999999999999</v>
      </c>
      <c r="AJ574">
        <v>74.022000000000006</v>
      </c>
      <c r="AK574">
        <v>83.067999999999998</v>
      </c>
    </row>
    <row r="575" spans="1:37" x14ac:dyDescent="0.35">
      <c r="A575">
        <v>202</v>
      </c>
      <c r="B575">
        <v>202</v>
      </c>
      <c r="C575" t="s">
        <v>38</v>
      </c>
      <c r="D575">
        <v>2</v>
      </c>
      <c r="E575" t="s">
        <v>415</v>
      </c>
      <c r="F575">
        <v>2</v>
      </c>
      <c r="G575">
        <v>9</v>
      </c>
      <c r="H575">
        <v>1</v>
      </c>
      <c r="I575">
        <v>25</v>
      </c>
      <c r="J575">
        <v>31</v>
      </c>
      <c r="K575">
        <v>1</v>
      </c>
      <c r="L575" t="s">
        <v>316</v>
      </c>
      <c r="M575" t="s">
        <v>470</v>
      </c>
      <c r="N575">
        <v>8</v>
      </c>
      <c r="O575" t="s">
        <v>426</v>
      </c>
      <c r="P575" t="s">
        <v>202</v>
      </c>
      <c r="Q575" t="s">
        <v>212</v>
      </c>
      <c r="R575" t="s">
        <v>202</v>
      </c>
      <c r="S575" t="s">
        <v>81</v>
      </c>
      <c r="T575" t="s">
        <v>317</v>
      </c>
      <c r="U575" t="s">
        <v>317</v>
      </c>
      <c r="V575">
        <v>3</v>
      </c>
      <c r="W575" t="s">
        <v>212</v>
      </c>
      <c r="X575" t="s">
        <v>81</v>
      </c>
      <c r="Y575">
        <v>1</v>
      </c>
      <c r="Z575">
        <v>48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0.89400000000000002</v>
      </c>
      <c r="AG575">
        <v>0</v>
      </c>
      <c r="AH575">
        <v>0.22600000000000001</v>
      </c>
      <c r="AI575">
        <v>4.0010000000000003</v>
      </c>
      <c r="AJ575">
        <v>78.022999999999996</v>
      </c>
      <c r="AK575">
        <v>87.069000000000003</v>
      </c>
    </row>
    <row r="576" spans="1:37" x14ac:dyDescent="0.35">
      <c r="A576">
        <v>202</v>
      </c>
      <c r="B576">
        <v>202</v>
      </c>
      <c r="C576" t="s">
        <v>38</v>
      </c>
      <c r="D576">
        <v>2</v>
      </c>
      <c r="E576" t="s">
        <v>415</v>
      </c>
      <c r="F576">
        <v>2</v>
      </c>
      <c r="G576">
        <v>9</v>
      </c>
      <c r="H576">
        <v>1</v>
      </c>
      <c r="I576">
        <v>26</v>
      </c>
      <c r="J576">
        <v>32</v>
      </c>
      <c r="K576">
        <v>1</v>
      </c>
      <c r="L576" t="s">
        <v>332</v>
      </c>
      <c r="M576" t="s">
        <v>460</v>
      </c>
      <c r="N576">
        <v>9</v>
      </c>
      <c r="O576" t="s">
        <v>446</v>
      </c>
      <c r="P576" t="s">
        <v>202</v>
      </c>
      <c r="Q576" t="s">
        <v>212</v>
      </c>
      <c r="R576" t="s">
        <v>202</v>
      </c>
      <c r="S576" t="s">
        <v>63</v>
      </c>
      <c r="T576" t="s">
        <v>333</v>
      </c>
      <c r="U576" t="s">
        <v>321</v>
      </c>
      <c r="V576">
        <v>2</v>
      </c>
      <c r="W576" t="s">
        <v>232</v>
      </c>
      <c r="X576" t="s">
        <v>63</v>
      </c>
      <c r="Y576">
        <v>1</v>
      </c>
      <c r="Z576">
        <v>48</v>
      </c>
      <c r="AA576">
        <v>0</v>
      </c>
      <c r="AB576">
        <v>2</v>
      </c>
      <c r="AC576">
        <v>-1</v>
      </c>
      <c r="AD576">
        <v>2</v>
      </c>
      <c r="AE576">
        <v>0</v>
      </c>
      <c r="AF576">
        <v>-1</v>
      </c>
      <c r="AG576">
        <v>0</v>
      </c>
      <c r="AH576">
        <v>0.22500000000000001</v>
      </c>
      <c r="AI576">
        <v>3.0009999999999999</v>
      </c>
      <c r="AJ576">
        <v>81.024000000000001</v>
      </c>
      <c r="AK576">
        <v>90.07</v>
      </c>
    </row>
    <row r="577" spans="1:37" x14ac:dyDescent="0.35">
      <c r="A577">
        <v>202</v>
      </c>
      <c r="B577">
        <v>202</v>
      </c>
      <c r="C577" t="s">
        <v>38</v>
      </c>
      <c r="D577">
        <v>2</v>
      </c>
      <c r="E577" t="s">
        <v>415</v>
      </c>
      <c r="F577">
        <v>2</v>
      </c>
      <c r="G577">
        <v>9</v>
      </c>
      <c r="H577">
        <v>1</v>
      </c>
      <c r="I577">
        <v>27</v>
      </c>
      <c r="J577">
        <v>9</v>
      </c>
      <c r="K577">
        <v>1</v>
      </c>
      <c r="L577" t="s">
        <v>272</v>
      </c>
      <c r="M577" t="s">
        <v>466</v>
      </c>
      <c r="N577">
        <v>3</v>
      </c>
      <c r="O577" t="s">
        <v>450</v>
      </c>
      <c r="P577" t="s">
        <v>56</v>
      </c>
      <c r="Q577" t="s">
        <v>57</v>
      </c>
      <c r="R577" t="s">
        <v>80</v>
      </c>
      <c r="S577" t="s">
        <v>81</v>
      </c>
      <c r="T577" t="s">
        <v>273</v>
      </c>
      <c r="U577" t="s">
        <v>265</v>
      </c>
      <c r="V577">
        <v>1</v>
      </c>
      <c r="W577" t="s">
        <v>57</v>
      </c>
      <c r="X577" t="s">
        <v>53</v>
      </c>
      <c r="Y577">
        <v>1</v>
      </c>
      <c r="Z577">
        <v>48</v>
      </c>
      <c r="AA577">
        <v>0</v>
      </c>
      <c r="AB577">
        <v>2</v>
      </c>
      <c r="AC577">
        <v>1</v>
      </c>
      <c r="AD577">
        <v>2</v>
      </c>
      <c r="AE577">
        <v>1</v>
      </c>
      <c r="AF577">
        <v>1.409</v>
      </c>
      <c r="AG577">
        <v>0</v>
      </c>
      <c r="AH577">
        <v>0.224</v>
      </c>
      <c r="AI577">
        <v>3.0009999999999999</v>
      </c>
      <c r="AJ577">
        <v>84.025000000000006</v>
      </c>
      <c r="AK577">
        <v>93.070999999999998</v>
      </c>
    </row>
    <row r="578" spans="1:37" x14ac:dyDescent="0.35">
      <c r="A578">
        <v>202</v>
      </c>
      <c r="B578">
        <v>202</v>
      </c>
      <c r="C578" t="s">
        <v>38</v>
      </c>
      <c r="D578">
        <v>2</v>
      </c>
      <c r="E578" t="s">
        <v>415</v>
      </c>
      <c r="F578">
        <v>2</v>
      </c>
      <c r="G578">
        <v>9</v>
      </c>
      <c r="H578">
        <v>1</v>
      </c>
      <c r="I578">
        <v>28</v>
      </c>
      <c r="J578">
        <v>4</v>
      </c>
      <c r="K578">
        <v>1</v>
      </c>
      <c r="L578" t="s">
        <v>268</v>
      </c>
      <c r="M578" t="s">
        <v>453</v>
      </c>
      <c r="N578">
        <v>2</v>
      </c>
      <c r="O578" t="s">
        <v>429</v>
      </c>
      <c r="P578" t="s">
        <v>70</v>
      </c>
      <c r="Q578" t="s">
        <v>71</v>
      </c>
      <c r="R578" t="s">
        <v>52</v>
      </c>
      <c r="S578" t="s">
        <v>53</v>
      </c>
      <c r="T578" t="s">
        <v>269</v>
      </c>
      <c r="U578" t="s">
        <v>269</v>
      </c>
      <c r="V578">
        <v>3</v>
      </c>
      <c r="W578" t="s">
        <v>71</v>
      </c>
      <c r="X578" t="s">
        <v>53</v>
      </c>
      <c r="Y578">
        <v>2</v>
      </c>
      <c r="Z578">
        <v>48</v>
      </c>
      <c r="AA578">
        <v>1</v>
      </c>
      <c r="AB578">
        <v>1</v>
      </c>
      <c r="AC578">
        <v>2</v>
      </c>
      <c r="AD578">
        <v>2</v>
      </c>
      <c r="AE578">
        <v>1</v>
      </c>
      <c r="AF578">
        <v>1.5449999999999999</v>
      </c>
      <c r="AG578">
        <v>0</v>
      </c>
      <c r="AH578">
        <v>0.223</v>
      </c>
      <c r="AI578">
        <v>4.0010000000000003</v>
      </c>
      <c r="AJ578">
        <v>88.027000000000001</v>
      </c>
      <c r="AK578">
        <v>97.072000000000003</v>
      </c>
    </row>
    <row r="579" spans="1:37" x14ac:dyDescent="0.35">
      <c r="A579">
        <v>202</v>
      </c>
      <c r="B579">
        <v>202</v>
      </c>
      <c r="C579" t="s">
        <v>38</v>
      </c>
      <c r="D579">
        <v>2</v>
      </c>
      <c r="E579" t="s">
        <v>415</v>
      </c>
      <c r="F579">
        <v>2</v>
      </c>
      <c r="G579">
        <v>9</v>
      </c>
      <c r="H579">
        <v>1</v>
      </c>
      <c r="I579">
        <v>29</v>
      </c>
      <c r="J579">
        <v>16</v>
      </c>
      <c r="K579">
        <v>1</v>
      </c>
      <c r="L579" t="s">
        <v>304</v>
      </c>
      <c r="M579" t="s">
        <v>418</v>
      </c>
      <c r="N579">
        <v>5</v>
      </c>
      <c r="O579" t="s">
        <v>438</v>
      </c>
      <c r="P579" t="s">
        <v>157</v>
      </c>
      <c r="Q579" t="s">
        <v>158</v>
      </c>
      <c r="R579" t="s">
        <v>150</v>
      </c>
      <c r="S579" t="s">
        <v>53</v>
      </c>
      <c r="T579" t="s">
        <v>305</v>
      </c>
      <c r="U579" t="s">
        <v>305</v>
      </c>
      <c r="V579">
        <v>3</v>
      </c>
      <c r="W579" t="s">
        <v>158</v>
      </c>
      <c r="X579" t="s">
        <v>53</v>
      </c>
      <c r="Y579">
        <v>2</v>
      </c>
      <c r="Z579">
        <v>48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1.014</v>
      </c>
      <c r="AG579">
        <v>0</v>
      </c>
      <c r="AH579">
        <v>0.221</v>
      </c>
      <c r="AI579">
        <v>4.0010000000000003</v>
      </c>
      <c r="AJ579">
        <v>92.028000000000006</v>
      </c>
      <c r="AK579">
        <v>101.07299999999999</v>
      </c>
    </row>
    <row r="580" spans="1:37" x14ac:dyDescent="0.35">
      <c r="A580">
        <v>202</v>
      </c>
      <c r="B580">
        <v>202</v>
      </c>
      <c r="C580" t="s">
        <v>38</v>
      </c>
      <c r="D580">
        <v>2</v>
      </c>
      <c r="E580" t="s">
        <v>415</v>
      </c>
      <c r="F580">
        <v>2</v>
      </c>
      <c r="G580">
        <v>9</v>
      </c>
      <c r="H580">
        <v>1</v>
      </c>
      <c r="I580">
        <v>30</v>
      </c>
      <c r="J580">
        <v>0</v>
      </c>
      <c r="K580">
        <v>1</v>
      </c>
      <c r="L580" t="s">
        <v>48</v>
      </c>
      <c r="M580" t="s">
        <v>48</v>
      </c>
      <c r="N580">
        <v>11</v>
      </c>
      <c r="O580" t="s">
        <v>416</v>
      </c>
      <c r="P580" t="s">
        <v>48</v>
      </c>
      <c r="Q580" t="s">
        <v>48</v>
      </c>
      <c r="R580" t="s">
        <v>48</v>
      </c>
      <c r="S580" t="s">
        <v>48</v>
      </c>
      <c r="T580" t="s">
        <v>48</v>
      </c>
      <c r="U580" t="s">
        <v>48</v>
      </c>
      <c r="V580">
        <v>0</v>
      </c>
      <c r="W580" t="s">
        <v>48</v>
      </c>
      <c r="X580" t="s">
        <v>48</v>
      </c>
      <c r="Y580">
        <v>0</v>
      </c>
      <c r="Z580">
        <v>48</v>
      </c>
      <c r="AA580">
        <v>0</v>
      </c>
      <c r="AB580">
        <v>-1</v>
      </c>
      <c r="AC580">
        <v>-1</v>
      </c>
      <c r="AD580">
        <v>1</v>
      </c>
      <c r="AE580">
        <v>0</v>
      </c>
      <c r="AF580">
        <v>-1</v>
      </c>
      <c r="AG580">
        <v>0</v>
      </c>
      <c r="AH580">
        <v>0.217</v>
      </c>
      <c r="AI580">
        <v>3.0009999999999999</v>
      </c>
      <c r="AJ580">
        <v>95.028999999999996</v>
      </c>
      <c r="AK580">
        <v>104.074</v>
      </c>
    </row>
    <row r="581" spans="1:37" x14ac:dyDescent="0.35">
      <c r="A581">
        <v>202</v>
      </c>
      <c r="B581">
        <v>202</v>
      </c>
      <c r="C581" t="s">
        <v>38</v>
      </c>
      <c r="D581">
        <v>2</v>
      </c>
      <c r="E581" t="s">
        <v>415</v>
      </c>
      <c r="F581">
        <v>2</v>
      </c>
      <c r="G581">
        <v>9</v>
      </c>
      <c r="H581">
        <v>1</v>
      </c>
      <c r="I581">
        <v>31</v>
      </c>
      <c r="J581">
        <v>1</v>
      </c>
      <c r="K581">
        <v>1</v>
      </c>
      <c r="L581" t="s">
        <v>280</v>
      </c>
      <c r="M581" t="s">
        <v>464</v>
      </c>
      <c r="N581">
        <v>3</v>
      </c>
      <c r="O581" t="s">
        <v>450</v>
      </c>
      <c r="P581" t="s">
        <v>98</v>
      </c>
      <c r="Q581" t="s">
        <v>99</v>
      </c>
      <c r="R581" t="s">
        <v>62</v>
      </c>
      <c r="S581" t="s">
        <v>63</v>
      </c>
      <c r="T581" t="s">
        <v>281</v>
      </c>
      <c r="U581" t="s">
        <v>277</v>
      </c>
      <c r="V581">
        <v>1</v>
      </c>
      <c r="W581" t="s">
        <v>99</v>
      </c>
      <c r="X581" t="s">
        <v>53</v>
      </c>
      <c r="Y581">
        <v>1</v>
      </c>
      <c r="Z581">
        <v>48</v>
      </c>
      <c r="AA581">
        <v>0</v>
      </c>
      <c r="AB581">
        <v>2</v>
      </c>
      <c r="AC581">
        <v>1</v>
      </c>
      <c r="AD581">
        <v>2</v>
      </c>
      <c r="AE581">
        <v>1</v>
      </c>
      <c r="AF581">
        <v>0.96599999999999997</v>
      </c>
      <c r="AG581">
        <v>0</v>
      </c>
      <c r="AH581">
        <v>0.218</v>
      </c>
      <c r="AI581">
        <v>3.0009999999999999</v>
      </c>
      <c r="AJ581">
        <v>98.03</v>
      </c>
      <c r="AK581">
        <v>107.075</v>
      </c>
    </row>
    <row r="582" spans="1:37" x14ac:dyDescent="0.35">
      <c r="A582">
        <v>202</v>
      </c>
      <c r="B582">
        <v>202</v>
      </c>
      <c r="C582" t="s">
        <v>38</v>
      </c>
      <c r="D582">
        <v>2</v>
      </c>
      <c r="E582" t="s">
        <v>415</v>
      </c>
      <c r="F582">
        <v>2</v>
      </c>
      <c r="G582">
        <v>9</v>
      </c>
      <c r="H582">
        <v>1</v>
      </c>
      <c r="I582">
        <v>32</v>
      </c>
      <c r="J582">
        <v>33</v>
      </c>
      <c r="K582">
        <v>1</v>
      </c>
      <c r="L582" t="s">
        <v>318</v>
      </c>
      <c r="M582" t="s">
        <v>471</v>
      </c>
      <c r="N582">
        <v>7</v>
      </c>
      <c r="O582" t="s">
        <v>424</v>
      </c>
      <c r="P582" t="s">
        <v>202</v>
      </c>
      <c r="Q582" t="s">
        <v>209</v>
      </c>
      <c r="R582" t="s">
        <v>202</v>
      </c>
      <c r="S582" t="s">
        <v>81</v>
      </c>
      <c r="T582" t="s">
        <v>319</v>
      </c>
      <c r="U582" t="s">
        <v>319</v>
      </c>
      <c r="V582">
        <v>3</v>
      </c>
      <c r="W582" t="s">
        <v>209</v>
      </c>
      <c r="X582" t="s">
        <v>81</v>
      </c>
      <c r="Y582">
        <v>2</v>
      </c>
      <c r="Z582">
        <v>48</v>
      </c>
      <c r="AA582">
        <v>0</v>
      </c>
      <c r="AB582">
        <v>1</v>
      </c>
      <c r="AC582">
        <v>-1</v>
      </c>
      <c r="AD582">
        <v>2</v>
      </c>
      <c r="AE582">
        <v>0</v>
      </c>
      <c r="AF582">
        <v>-1</v>
      </c>
      <c r="AG582">
        <v>0</v>
      </c>
      <c r="AH582">
        <v>0.218</v>
      </c>
      <c r="AI582">
        <v>3.0009999999999999</v>
      </c>
      <c r="AJ582">
        <v>101.03100000000001</v>
      </c>
      <c r="AK582">
        <v>110.07599999999999</v>
      </c>
    </row>
    <row r="583" spans="1:37" x14ac:dyDescent="0.35">
      <c r="A583">
        <v>202</v>
      </c>
      <c r="B583">
        <v>202</v>
      </c>
      <c r="C583" t="s">
        <v>38</v>
      </c>
      <c r="D583">
        <v>2</v>
      </c>
      <c r="E583" t="s">
        <v>415</v>
      </c>
      <c r="F583">
        <v>2</v>
      </c>
      <c r="G583">
        <v>9</v>
      </c>
      <c r="H583">
        <v>1</v>
      </c>
      <c r="I583">
        <v>33</v>
      </c>
      <c r="J583">
        <v>0</v>
      </c>
      <c r="K583">
        <v>1</v>
      </c>
      <c r="L583" t="s">
        <v>48</v>
      </c>
      <c r="M583" t="s">
        <v>48</v>
      </c>
      <c r="N583">
        <v>11</v>
      </c>
      <c r="O583" t="s">
        <v>416</v>
      </c>
      <c r="P583" t="s">
        <v>48</v>
      </c>
      <c r="Q583" t="s">
        <v>48</v>
      </c>
      <c r="R583" t="s">
        <v>48</v>
      </c>
      <c r="S583" t="s">
        <v>48</v>
      </c>
      <c r="T583" t="s">
        <v>48</v>
      </c>
      <c r="U583" t="s">
        <v>48</v>
      </c>
      <c r="V583">
        <v>0</v>
      </c>
      <c r="W583" t="s">
        <v>48</v>
      </c>
      <c r="X583" t="s">
        <v>48</v>
      </c>
      <c r="Y583">
        <v>0</v>
      </c>
      <c r="Z583">
        <v>48</v>
      </c>
      <c r="AA583">
        <v>0</v>
      </c>
      <c r="AB583">
        <v>-1</v>
      </c>
      <c r="AC583">
        <v>-1</v>
      </c>
      <c r="AD583">
        <v>1</v>
      </c>
      <c r="AE583">
        <v>0</v>
      </c>
      <c r="AF583">
        <v>-1</v>
      </c>
      <c r="AG583">
        <v>0</v>
      </c>
      <c r="AH583">
        <v>0.217</v>
      </c>
      <c r="AI583">
        <v>3.0009999999999999</v>
      </c>
      <c r="AJ583">
        <v>104.03100000000001</v>
      </c>
      <c r="AK583">
        <v>113.077</v>
      </c>
    </row>
    <row r="584" spans="1:37" x14ac:dyDescent="0.35">
      <c r="A584">
        <v>202</v>
      </c>
      <c r="B584">
        <v>202</v>
      </c>
      <c r="C584" t="s">
        <v>38</v>
      </c>
      <c r="D584">
        <v>2</v>
      </c>
      <c r="E584" t="s">
        <v>415</v>
      </c>
      <c r="F584">
        <v>2</v>
      </c>
      <c r="G584">
        <v>9</v>
      </c>
      <c r="H584">
        <v>1</v>
      </c>
      <c r="I584">
        <v>34</v>
      </c>
      <c r="J584">
        <v>0</v>
      </c>
      <c r="K584">
        <v>1</v>
      </c>
      <c r="L584" t="s">
        <v>48</v>
      </c>
      <c r="M584" t="s">
        <v>423</v>
      </c>
      <c r="N584">
        <v>10</v>
      </c>
      <c r="O584" t="s">
        <v>413</v>
      </c>
      <c r="P584" t="s">
        <v>48</v>
      </c>
      <c r="Q584" t="s">
        <v>48</v>
      </c>
      <c r="R584" t="s">
        <v>48</v>
      </c>
      <c r="S584" t="s">
        <v>48</v>
      </c>
      <c r="T584" t="s">
        <v>48</v>
      </c>
      <c r="U584" t="s">
        <v>412</v>
      </c>
      <c r="V584">
        <v>0</v>
      </c>
      <c r="W584" t="s">
        <v>48</v>
      </c>
      <c r="X584" t="s">
        <v>48</v>
      </c>
      <c r="Y584">
        <v>0</v>
      </c>
      <c r="Z584">
        <v>48</v>
      </c>
      <c r="AA584">
        <v>0</v>
      </c>
      <c r="AB584">
        <v>1</v>
      </c>
      <c r="AC584">
        <v>-1</v>
      </c>
      <c r="AD584">
        <v>2</v>
      </c>
      <c r="AE584">
        <v>0</v>
      </c>
      <c r="AF584">
        <v>-1</v>
      </c>
      <c r="AG584">
        <v>0</v>
      </c>
      <c r="AH584">
        <v>0.22600000000000001</v>
      </c>
      <c r="AI584">
        <v>3.0009999999999999</v>
      </c>
      <c r="AJ584">
        <v>107.032</v>
      </c>
      <c r="AK584">
        <v>116.078</v>
      </c>
    </row>
    <row r="585" spans="1:37" x14ac:dyDescent="0.35">
      <c r="A585">
        <v>202</v>
      </c>
      <c r="B585">
        <v>202</v>
      </c>
      <c r="C585" t="s">
        <v>38</v>
      </c>
      <c r="D585">
        <v>2</v>
      </c>
      <c r="E585" t="s">
        <v>415</v>
      </c>
      <c r="F585">
        <v>2</v>
      </c>
      <c r="G585">
        <v>9</v>
      </c>
      <c r="H585">
        <v>1</v>
      </c>
      <c r="I585">
        <v>35</v>
      </c>
      <c r="J585">
        <v>19</v>
      </c>
      <c r="K585">
        <v>1</v>
      </c>
      <c r="L585" t="s">
        <v>292</v>
      </c>
      <c r="M585" t="s">
        <v>456</v>
      </c>
      <c r="N585">
        <v>5</v>
      </c>
      <c r="O585" t="s">
        <v>438</v>
      </c>
      <c r="P585" t="s">
        <v>135</v>
      </c>
      <c r="Q585" t="s">
        <v>136</v>
      </c>
      <c r="R585" t="s">
        <v>132</v>
      </c>
      <c r="S585" t="s">
        <v>81</v>
      </c>
      <c r="T585" t="s">
        <v>293</v>
      </c>
      <c r="U585" t="s">
        <v>293</v>
      </c>
      <c r="V585">
        <v>3</v>
      </c>
      <c r="W585" t="s">
        <v>136</v>
      </c>
      <c r="X585" t="s">
        <v>81</v>
      </c>
      <c r="Y585">
        <v>1</v>
      </c>
      <c r="Z585">
        <v>48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1.306</v>
      </c>
      <c r="AG585">
        <v>0</v>
      </c>
      <c r="AH585">
        <v>0.22600000000000001</v>
      </c>
      <c r="AI585">
        <v>4.0010000000000003</v>
      </c>
      <c r="AJ585">
        <v>111.03400000000001</v>
      </c>
      <c r="AK585">
        <v>120.07899999999999</v>
      </c>
    </row>
    <row r="586" spans="1:37" x14ac:dyDescent="0.35">
      <c r="A586">
        <v>202</v>
      </c>
      <c r="B586">
        <v>202</v>
      </c>
      <c r="C586" t="s">
        <v>38</v>
      </c>
      <c r="D586">
        <v>2</v>
      </c>
      <c r="E586" t="s">
        <v>415</v>
      </c>
      <c r="F586">
        <v>2</v>
      </c>
      <c r="G586">
        <v>9</v>
      </c>
      <c r="H586">
        <v>1</v>
      </c>
      <c r="I586">
        <v>36</v>
      </c>
      <c r="J586">
        <v>31</v>
      </c>
      <c r="K586">
        <v>1</v>
      </c>
      <c r="L586" t="s">
        <v>316</v>
      </c>
      <c r="M586" t="s">
        <v>470</v>
      </c>
      <c r="N586">
        <v>9</v>
      </c>
      <c r="O586" t="s">
        <v>446</v>
      </c>
      <c r="P586" t="s">
        <v>202</v>
      </c>
      <c r="Q586" t="s">
        <v>212</v>
      </c>
      <c r="R586" t="s">
        <v>202</v>
      </c>
      <c r="S586" t="s">
        <v>81</v>
      </c>
      <c r="T586" t="s">
        <v>317</v>
      </c>
      <c r="U586" t="s">
        <v>335</v>
      </c>
      <c r="V586">
        <v>2</v>
      </c>
      <c r="W586" t="s">
        <v>215</v>
      </c>
      <c r="X586" t="s">
        <v>81</v>
      </c>
      <c r="Y586">
        <v>1</v>
      </c>
      <c r="Z586">
        <v>48</v>
      </c>
      <c r="AA586">
        <v>0</v>
      </c>
      <c r="AB586">
        <v>2</v>
      </c>
      <c r="AC586">
        <v>-1</v>
      </c>
      <c r="AD586">
        <v>2</v>
      </c>
      <c r="AE586">
        <v>0</v>
      </c>
      <c r="AF586">
        <v>-1</v>
      </c>
      <c r="AG586">
        <v>0</v>
      </c>
      <c r="AH586">
        <v>0.22500000000000001</v>
      </c>
      <c r="AI586">
        <v>3.0009999999999999</v>
      </c>
      <c r="AJ586">
        <v>114.03400000000001</v>
      </c>
      <c r="AK586">
        <v>123.08</v>
      </c>
    </row>
    <row r="587" spans="1:37" x14ac:dyDescent="0.35">
      <c r="A587">
        <v>202</v>
      </c>
      <c r="B587">
        <v>202</v>
      </c>
      <c r="C587" t="s">
        <v>38</v>
      </c>
      <c r="D587">
        <v>2</v>
      </c>
      <c r="E587" t="s">
        <v>415</v>
      </c>
      <c r="F587">
        <v>2</v>
      </c>
      <c r="G587">
        <v>9</v>
      </c>
      <c r="H587">
        <v>1</v>
      </c>
      <c r="I587">
        <v>37</v>
      </c>
      <c r="J587">
        <v>18</v>
      </c>
      <c r="K587">
        <v>1</v>
      </c>
      <c r="L587" t="s">
        <v>308</v>
      </c>
      <c r="M587" t="s">
        <v>451</v>
      </c>
      <c r="N587">
        <v>6</v>
      </c>
      <c r="O587" t="s">
        <v>417</v>
      </c>
      <c r="P587" t="s">
        <v>153</v>
      </c>
      <c r="Q587" t="s">
        <v>154</v>
      </c>
      <c r="R587" t="s">
        <v>132</v>
      </c>
      <c r="S587" t="s">
        <v>81</v>
      </c>
      <c r="T587" t="s">
        <v>309</v>
      </c>
      <c r="U587" t="s">
        <v>303</v>
      </c>
      <c r="V587">
        <v>1</v>
      </c>
      <c r="W587" t="s">
        <v>154</v>
      </c>
      <c r="X587" t="s">
        <v>46</v>
      </c>
      <c r="Y587">
        <v>1</v>
      </c>
      <c r="Z587">
        <v>48</v>
      </c>
      <c r="AA587">
        <v>0</v>
      </c>
      <c r="AB587">
        <v>2</v>
      </c>
      <c r="AC587">
        <v>1</v>
      </c>
      <c r="AD587">
        <v>2</v>
      </c>
      <c r="AE587">
        <v>1</v>
      </c>
      <c r="AF587">
        <v>0.754</v>
      </c>
      <c r="AG587">
        <v>0</v>
      </c>
      <c r="AH587">
        <v>0.223</v>
      </c>
      <c r="AI587">
        <v>3.0009999999999999</v>
      </c>
      <c r="AJ587">
        <v>117.035</v>
      </c>
      <c r="AK587">
        <v>126.081</v>
      </c>
    </row>
    <row r="588" spans="1:37" x14ac:dyDescent="0.35">
      <c r="A588">
        <v>202</v>
      </c>
      <c r="B588">
        <v>202</v>
      </c>
      <c r="C588" t="s">
        <v>38</v>
      </c>
      <c r="D588">
        <v>2</v>
      </c>
      <c r="E588" t="s">
        <v>415</v>
      </c>
      <c r="F588">
        <v>2</v>
      </c>
      <c r="G588">
        <v>9</v>
      </c>
      <c r="H588">
        <v>1</v>
      </c>
      <c r="I588">
        <v>38</v>
      </c>
      <c r="J588">
        <v>8</v>
      </c>
      <c r="K588">
        <v>1</v>
      </c>
      <c r="L588" t="s">
        <v>282</v>
      </c>
      <c r="M588" t="s">
        <v>421</v>
      </c>
      <c r="N588">
        <v>3</v>
      </c>
      <c r="O588" t="s">
        <v>450</v>
      </c>
      <c r="P588" t="s">
        <v>43</v>
      </c>
      <c r="Q588" t="s">
        <v>44</v>
      </c>
      <c r="R588" t="s">
        <v>62</v>
      </c>
      <c r="S588" t="s">
        <v>63</v>
      </c>
      <c r="T588" t="s">
        <v>283</v>
      </c>
      <c r="U588" t="s">
        <v>271</v>
      </c>
      <c r="V588">
        <v>2</v>
      </c>
      <c r="W588" t="s">
        <v>79</v>
      </c>
      <c r="X588" t="s">
        <v>63</v>
      </c>
      <c r="Y588">
        <v>1</v>
      </c>
      <c r="Z588">
        <v>48</v>
      </c>
      <c r="AA588">
        <v>1</v>
      </c>
      <c r="AB588">
        <v>2</v>
      </c>
      <c r="AC588">
        <v>2</v>
      </c>
      <c r="AD588">
        <v>1</v>
      </c>
      <c r="AE588">
        <v>1</v>
      </c>
      <c r="AF588">
        <v>1.24</v>
      </c>
      <c r="AG588">
        <v>0</v>
      </c>
      <c r="AH588">
        <v>0.223</v>
      </c>
      <c r="AI588">
        <v>4.0010000000000003</v>
      </c>
      <c r="AJ588">
        <v>121.03700000000001</v>
      </c>
      <c r="AK588">
        <v>130.08199999999999</v>
      </c>
    </row>
    <row r="589" spans="1:37" x14ac:dyDescent="0.35">
      <c r="A589">
        <v>202</v>
      </c>
      <c r="B589">
        <v>202</v>
      </c>
      <c r="C589" t="s">
        <v>38</v>
      </c>
      <c r="D589">
        <v>2</v>
      </c>
      <c r="E589" t="s">
        <v>415</v>
      </c>
      <c r="F589">
        <v>2</v>
      </c>
      <c r="G589">
        <v>9</v>
      </c>
      <c r="H589">
        <v>1</v>
      </c>
      <c r="I589">
        <v>39</v>
      </c>
      <c r="J589">
        <v>27</v>
      </c>
      <c r="K589">
        <v>1</v>
      </c>
      <c r="L589" t="s">
        <v>328</v>
      </c>
      <c r="M589" t="s">
        <v>458</v>
      </c>
      <c r="N589">
        <v>7</v>
      </c>
      <c r="O589" t="s">
        <v>424</v>
      </c>
      <c r="P589" t="s">
        <v>202</v>
      </c>
      <c r="Q589" t="s">
        <v>206</v>
      </c>
      <c r="R589" t="s">
        <v>202</v>
      </c>
      <c r="S589" t="s">
        <v>46</v>
      </c>
      <c r="T589" t="s">
        <v>329</v>
      </c>
      <c r="U589" t="s">
        <v>329</v>
      </c>
      <c r="V589">
        <v>3</v>
      </c>
      <c r="W589" t="s">
        <v>206</v>
      </c>
      <c r="X589" t="s">
        <v>46</v>
      </c>
      <c r="Y589">
        <v>1</v>
      </c>
      <c r="Z589">
        <v>48</v>
      </c>
      <c r="AA589">
        <v>0</v>
      </c>
      <c r="AB589">
        <v>1</v>
      </c>
      <c r="AC589">
        <v>1</v>
      </c>
      <c r="AD589">
        <v>1</v>
      </c>
      <c r="AE589">
        <v>1</v>
      </c>
      <c r="AF589">
        <v>1.127</v>
      </c>
      <c r="AG589">
        <v>0</v>
      </c>
      <c r="AH589">
        <v>0.221</v>
      </c>
      <c r="AI589">
        <v>3.0009999999999999</v>
      </c>
      <c r="AJ589">
        <v>124.03700000000001</v>
      </c>
      <c r="AK589">
        <v>133.083</v>
      </c>
    </row>
    <row r="590" spans="1:37" x14ac:dyDescent="0.35">
      <c r="A590">
        <v>202</v>
      </c>
      <c r="B590">
        <v>202</v>
      </c>
      <c r="C590" t="s">
        <v>38</v>
      </c>
      <c r="D590">
        <v>2</v>
      </c>
      <c r="E590" t="s">
        <v>415</v>
      </c>
      <c r="F590">
        <v>2</v>
      </c>
      <c r="G590">
        <v>9</v>
      </c>
      <c r="H590">
        <v>1</v>
      </c>
      <c r="I590">
        <v>40</v>
      </c>
      <c r="J590">
        <v>0</v>
      </c>
      <c r="K590">
        <v>1</v>
      </c>
      <c r="L590" t="s">
        <v>48</v>
      </c>
      <c r="M590" t="s">
        <v>455</v>
      </c>
      <c r="N590">
        <v>10</v>
      </c>
      <c r="O590" t="s">
        <v>413</v>
      </c>
      <c r="P590" t="s">
        <v>48</v>
      </c>
      <c r="Q590" t="s">
        <v>48</v>
      </c>
      <c r="R590" t="s">
        <v>48</v>
      </c>
      <c r="S590" t="s">
        <v>48</v>
      </c>
      <c r="T590" t="s">
        <v>48</v>
      </c>
      <c r="U590" t="s">
        <v>412</v>
      </c>
      <c r="V590">
        <v>0</v>
      </c>
      <c r="W590" t="s">
        <v>48</v>
      </c>
      <c r="X590" t="s">
        <v>48</v>
      </c>
      <c r="Y590">
        <v>0</v>
      </c>
      <c r="Z590">
        <v>48</v>
      </c>
      <c r="AA590">
        <v>0</v>
      </c>
      <c r="AB590">
        <v>1</v>
      </c>
      <c r="AC590">
        <v>1</v>
      </c>
      <c r="AD590">
        <v>1</v>
      </c>
      <c r="AE590">
        <v>1</v>
      </c>
      <c r="AF590">
        <v>0.63</v>
      </c>
      <c r="AG590">
        <v>0</v>
      </c>
      <c r="AH590">
        <v>0.22</v>
      </c>
      <c r="AI590">
        <v>3.0009999999999999</v>
      </c>
      <c r="AJ590">
        <v>127.038</v>
      </c>
      <c r="AK590">
        <v>136.084</v>
      </c>
    </row>
    <row r="591" spans="1:37" x14ac:dyDescent="0.35">
      <c r="A591">
        <v>202</v>
      </c>
      <c r="B591">
        <v>202</v>
      </c>
      <c r="C591" t="s">
        <v>38</v>
      </c>
      <c r="D591">
        <v>2</v>
      </c>
      <c r="E591" t="s">
        <v>415</v>
      </c>
      <c r="F591">
        <v>2</v>
      </c>
      <c r="G591">
        <v>9</v>
      </c>
      <c r="H591">
        <v>1</v>
      </c>
      <c r="I591">
        <v>41</v>
      </c>
      <c r="J591">
        <v>0</v>
      </c>
      <c r="K591">
        <v>1</v>
      </c>
      <c r="L591" t="s">
        <v>48</v>
      </c>
      <c r="M591" t="s">
        <v>48</v>
      </c>
      <c r="N591">
        <v>11</v>
      </c>
      <c r="O591" t="s">
        <v>416</v>
      </c>
      <c r="P591" t="s">
        <v>48</v>
      </c>
      <c r="Q591" t="s">
        <v>48</v>
      </c>
      <c r="R591" t="s">
        <v>48</v>
      </c>
      <c r="S591" t="s">
        <v>48</v>
      </c>
      <c r="T591" t="s">
        <v>48</v>
      </c>
      <c r="U591" t="s">
        <v>48</v>
      </c>
      <c r="V591">
        <v>0</v>
      </c>
      <c r="W591" t="s">
        <v>48</v>
      </c>
      <c r="X591" t="s">
        <v>48</v>
      </c>
      <c r="Y591">
        <v>0</v>
      </c>
      <c r="Z591">
        <v>48</v>
      </c>
      <c r="AA591">
        <v>0</v>
      </c>
      <c r="AB591">
        <v>-1</v>
      </c>
      <c r="AC591">
        <v>-1</v>
      </c>
      <c r="AD591">
        <v>1</v>
      </c>
      <c r="AE591">
        <v>0</v>
      </c>
      <c r="AF591">
        <v>-1</v>
      </c>
      <c r="AG591">
        <v>0</v>
      </c>
      <c r="AH591">
        <v>0.217</v>
      </c>
      <c r="AI591">
        <v>3.0009999999999999</v>
      </c>
      <c r="AJ591">
        <v>130.03899999999999</v>
      </c>
      <c r="AK591">
        <v>139.08500000000001</v>
      </c>
    </row>
    <row r="592" spans="1:37" x14ac:dyDescent="0.35">
      <c r="A592">
        <v>202</v>
      </c>
      <c r="B592">
        <v>202</v>
      </c>
      <c r="C592" t="s">
        <v>38</v>
      </c>
      <c r="D592">
        <v>2</v>
      </c>
      <c r="E592" t="s">
        <v>415</v>
      </c>
      <c r="F592">
        <v>2</v>
      </c>
      <c r="G592">
        <v>9</v>
      </c>
      <c r="H592">
        <v>1</v>
      </c>
      <c r="I592">
        <v>42</v>
      </c>
      <c r="J592">
        <v>23</v>
      </c>
      <c r="K592">
        <v>1</v>
      </c>
      <c r="L592" t="s">
        <v>310</v>
      </c>
      <c r="M592" t="s">
        <v>442</v>
      </c>
      <c r="N592">
        <v>4</v>
      </c>
      <c r="O592" t="s">
        <v>431</v>
      </c>
      <c r="P592" t="s">
        <v>177</v>
      </c>
      <c r="Q592" t="s">
        <v>178</v>
      </c>
      <c r="R592" t="s">
        <v>127</v>
      </c>
      <c r="S592" t="s">
        <v>46</v>
      </c>
      <c r="T592" t="s">
        <v>311</v>
      </c>
      <c r="U592" t="s">
        <v>311</v>
      </c>
      <c r="V592">
        <v>3</v>
      </c>
      <c r="W592" t="s">
        <v>178</v>
      </c>
      <c r="X592" t="s">
        <v>46</v>
      </c>
      <c r="Y592">
        <v>1</v>
      </c>
      <c r="Z592">
        <v>48</v>
      </c>
      <c r="AA592">
        <v>0</v>
      </c>
      <c r="AB592">
        <v>1</v>
      </c>
      <c r="AC592">
        <v>1</v>
      </c>
      <c r="AD592">
        <v>1</v>
      </c>
      <c r="AE592">
        <v>1</v>
      </c>
      <c r="AF592">
        <v>1.1839999999999999</v>
      </c>
      <c r="AG592">
        <v>0</v>
      </c>
      <c r="AH592">
        <v>0.219</v>
      </c>
      <c r="AI592">
        <v>3.0009999999999999</v>
      </c>
      <c r="AJ592">
        <v>133.04</v>
      </c>
      <c r="AK592">
        <v>142.08600000000001</v>
      </c>
    </row>
    <row r="593" spans="1:37" x14ac:dyDescent="0.35">
      <c r="A593">
        <v>202</v>
      </c>
      <c r="B593">
        <v>202</v>
      </c>
      <c r="C593" t="s">
        <v>38</v>
      </c>
      <c r="D593">
        <v>2</v>
      </c>
      <c r="E593" t="s">
        <v>415</v>
      </c>
      <c r="F593">
        <v>2</v>
      </c>
      <c r="G593">
        <v>9</v>
      </c>
      <c r="H593">
        <v>1</v>
      </c>
      <c r="I593">
        <v>43</v>
      </c>
      <c r="J593">
        <v>0</v>
      </c>
      <c r="K593">
        <v>1</v>
      </c>
      <c r="L593" t="s">
        <v>48</v>
      </c>
      <c r="M593" t="s">
        <v>48</v>
      </c>
      <c r="N593">
        <v>11</v>
      </c>
      <c r="O593" t="s">
        <v>416</v>
      </c>
      <c r="P593" t="s">
        <v>48</v>
      </c>
      <c r="Q593" t="s">
        <v>48</v>
      </c>
      <c r="R593" t="s">
        <v>48</v>
      </c>
      <c r="S593" t="s">
        <v>48</v>
      </c>
      <c r="T593" t="s">
        <v>48</v>
      </c>
      <c r="U593" t="s">
        <v>48</v>
      </c>
      <c r="V593">
        <v>0</v>
      </c>
      <c r="W593" t="s">
        <v>48</v>
      </c>
      <c r="X593" t="s">
        <v>48</v>
      </c>
      <c r="Y593">
        <v>0</v>
      </c>
      <c r="Z593">
        <v>48</v>
      </c>
      <c r="AA593">
        <v>0</v>
      </c>
      <c r="AB593">
        <v>-1</v>
      </c>
      <c r="AC593">
        <v>-1</v>
      </c>
      <c r="AD593">
        <v>1</v>
      </c>
      <c r="AE593">
        <v>0</v>
      </c>
      <c r="AF593">
        <v>-1</v>
      </c>
      <c r="AG593">
        <v>0</v>
      </c>
      <c r="AH593">
        <v>0.217</v>
      </c>
      <c r="AI593">
        <v>3.0009999999999999</v>
      </c>
      <c r="AJ593">
        <v>136.041</v>
      </c>
      <c r="AK593">
        <v>145.08699999999999</v>
      </c>
    </row>
    <row r="594" spans="1:37" x14ac:dyDescent="0.35">
      <c r="A594">
        <v>202</v>
      </c>
      <c r="B594">
        <v>202</v>
      </c>
      <c r="C594" t="s">
        <v>38</v>
      </c>
      <c r="D594">
        <v>2</v>
      </c>
      <c r="E594" t="s">
        <v>415</v>
      </c>
      <c r="F594">
        <v>2</v>
      </c>
      <c r="G594">
        <v>9</v>
      </c>
      <c r="H594">
        <v>1</v>
      </c>
      <c r="I594">
        <v>44</v>
      </c>
      <c r="J594">
        <v>10</v>
      </c>
      <c r="K594">
        <v>1</v>
      </c>
      <c r="L594" t="s">
        <v>264</v>
      </c>
      <c r="M594" t="s">
        <v>469</v>
      </c>
      <c r="N594">
        <v>2</v>
      </c>
      <c r="O594" t="s">
        <v>429</v>
      </c>
      <c r="P594" t="s">
        <v>56</v>
      </c>
      <c r="Q594" t="s">
        <v>57</v>
      </c>
      <c r="R594" t="s">
        <v>52</v>
      </c>
      <c r="S594" t="s">
        <v>53</v>
      </c>
      <c r="T594" t="s">
        <v>265</v>
      </c>
      <c r="U594" t="s">
        <v>265</v>
      </c>
      <c r="V594">
        <v>3</v>
      </c>
      <c r="W594" t="s">
        <v>57</v>
      </c>
      <c r="X594" t="s">
        <v>53</v>
      </c>
      <c r="Y594">
        <v>2</v>
      </c>
      <c r="Z594">
        <v>48</v>
      </c>
      <c r="AA594">
        <v>1</v>
      </c>
      <c r="AB594">
        <v>1</v>
      </c>
      <c r="AC594">
        <v>2</v>
      </c>
      <c r="AD594">
        <v>2</v>
      </c>
      <c r="AE594">
        <v>1</v>
      </c>
      <c r="AF594">
        <v>0.94799999999999995</v>
      </c>
      <c r="AG594">
        <v>0</v>
      </c>
      <c r="AH594">
        <v>0.217</v>
      </c>
      <c r="AI594">
        <v>4.0010000000000003</v>
      </c>
      <c r="AJ594">
        <v>140.042</v>
      </c>
      <c r="AK594">
        <v>149.08799999999999</v>
      </c>
    </row>
    <row r="595" spans="1:37" x14ac:dyDescent="0.35">
      <c r="A595">
        <v>202</v>
      </c>
      <c r="B595">
        <v>202</v>
      </c>
      <c r="C595" t="s">
        <v>38</v>
      </c>
      <c r="D595">
        <v>2</v>
      </c>
      <c r="E595" t="s">
        <v>415</v>
      </c>
      <c r="F595">
        <v>2</v>
      </c>
      <c r="G595">
        <v>9</v>
      </c>
      <c r="H595">
        <v>1</v>
      </c>
      <c r="I595">
        <v>45</v>
      </c>
      <c r="J595">
        <v>0</v>
      </c>
      <c r="K595">
        <v>1</v>
      </c>
      <c r="L595" t="s">
        <v>48</v>
      </c>
      <c r="M595" t="s">
        <v>48</v>
      </c>
      <c r="N595">
        <v>11</v>
      </c>
      <c r="O595" t="s">
        <v>416</v>
      </c>
      <c r="P595" t="s">
        <v>48</v>
      </c>
      <c r="Q595" t="s">
        <v>48</v>
      </c>
      <c r="R595" t="s">
        <v>48</v>
      </c>
      <c r="S595" t="s">
        <v>48</v>
      </c>
      <c r="T595" t="s">
        <v>48</v>
      </c>
      <c r="U595" t="s">
        <v>48</v>
      </c>
      <c r="V595">
        <v>0</v>
      </c>
      <c r="W595" t="s">
        <v>48</v>
      </c>
      <c r="X595" t="s">
        <v>48</v>
      </c>
      <c r="Y595">
        <v>0</v>
      </c>
      <c r="Z595">
        <v>48</v>
      </c>
      <c r="AA595">
        <v>0</v>
      </c>
      <c r="AB595">
        <v>-1</v>
      </c>
      <c r="AC595">
        <v>-1</v>
      </c>
      <c r="AD595">
        <v>1</v>
      </c>
      <c r="AE595">
        <v>0</v>
      </c>
      <c r="AF595">
        <v>-1</v>
      </c>
      <c r="AG595">
        <v>0</v>
      </c>
      <c r="AH595">
        <v>0.217</v>
      </c>
      <c r="AI595">
        <v>3.0009999999999999</v>
      </c>
      <c r="AJ595">
        <v>143.04300000000001</v>
      </c>
      <c r="AK595">
        <v>152.089</v>
      </c>
    </row>
    <row r="596" spans="1:37" x14ac:dyDescent="0.35">
      <c r="A596">
        <v>202</v>
      </c>
      <c r="B596">
        <v>202</v>
      </c>
      <c r="C596" t="s">
        <v>38</v>
      </c>
      <c r="D596">
        <v>2</v>
      </c>
      <c r="E596" t="s">
        <v>415</v>
      </c>
      <c r="F596">
        <v>2</v>
      </c>
      <c r="G596">
        <v>9</v>
      </c>
      <c r="H596">
        <v>1</v>
      </c>
      <c r="I596">
        <v>46</v>
      </c>
      <c r="J596">
        <v>0</v>
      </c>
      <c r="K596">
        <v>1</v>
      </c>
      <c r="L596" t="s">
        <v>48</v>
      </c>
      <c r="M596" t="s">
        <v>435</v>
      </c>
      <c r="N596">
        <v>10</v>
      </c>
      <c r="O596" t="s">
        <v>413</v>
      </c>
      <c r="P596" t="s">
        <v>48</v>
      </c>
      <c r="Q596" t="s">
        <v>48</v>
      </c>
      <c r="R596" t="s">
        <v>48</v>
      </c>
      <c r="S596" t="s">
        <v>48</v>
      </c>
      <c r="T596" t="s">
        <v>48</v>
      </c>
      <c r="U596" t="s">
        <v>412</v>
      </c>
      <c r="V596">
        <v>0</v>
      </c>
      <c r="W596" t="s">
        <v>48</v>
      </c>
      <c r="X596" t="s">
        <v>48</v>
      </c>
      <c r="Y596">
        <v>0</v>
      </c>
      <c r="Z596">
        <v>48</v>
      </c>
      <c r="AA596">
        <v>0</v>
      </c>
      <c r="AB596">
        <v>1</v>
      </c>
      <c r="AC596">
        <v>1</v>
      </c>
      <c r="AD596">
        <v>1</v>
      </c>
      <c r="AE596">
        <v>1</v>
      </c>
      <c r="AF596">
        <v>0.51300000000000001</v>
      </c>
      <c r="AG596">
        <v>0</v>
      </c>
      <c r="AH596">
        <v>0.224</v>
      </c>
      <c r="AI596">
        <v>3.0009999999999999</v>
      </c>
      <c r="AJ596">
        <v>146.04400000000001</v>
      </c>
      <c r="AK596">
        <v>155.09</v>
      </c>
    </row>
    <row r="597" spans="1:37" x14ac:dyDescent="0.35">
      <c r="A597">
        <v>202</v>
      </c>
      <c r="B597">
        <v>202</v>
      </c>
      <c r="C597" t="s">
        <v>38</v>
      </c>
      <c r="D597">
        <v>2</v>
      </c>
      <c r="E597" t="s">
        <v>415</v>
      </c>
      <c r="F597">
        <v>2</v>
      </c>
      <c r="G597">
        <v>9</v>
      </c>
      <c r="H597">
        <v>1</v>
      </c>
      <c r="I597">
        <v>47</v>
      </c>
      <c r="J597">
        <v>13</v>
      </c>
      <c r="K597">
        <v>1</v>
      </c>
      <c r="L597" t="s">
        <v>298</v>
      </c>
      <c r="M597" t="s">
        <v>468</v>
      </c>
      <c r="N597">
        <v>5</v>
      </c>
      <c r="O597" t="s">
        <v>438</v>
      </c>
      <c r="P597" t="s">
        <v>163</v>
      </c>
      <c r="Q597" t="s">
        <v>164</v>
      </c>
      <c r="R597" t="s">
        <v>147</v>
      </c>
      <c r="S597" t="s">
        <v>63</v>
      </c>
      <c r="T597" t="s">
        <v>299</v>
      </c>
      <c r="U597" t="s">
        <v>299</v>
      </c>
      <c r="V597">
        <v>3</v>
      </c>
      <c r="W597" t="s">
        <v>164</v>
      </c>
      <c r="X597" t="s">
        <v>63</v>
      </c>
      <c r="Y597">
        <v>1</v>
      </c>
      <c r="Z597">
        <v>48</v>
      </c>
      <c r="AA597">
        <v>1</v>
      </c>
      <c r="AB597">
        <v>1</v>
      </c>
      <c r="AC597">
        <v>-1</v>
      </c>
      <c r="AD597">
        <v>2</v>
      </c>
      <c r="AE597">
        <v>0</v>
      </c>
      <c r="AF597">
        <v>-1</v>
      </c>
      <c r="AG597">
        <v>0</v>
      </c>
      <c r="AH597">
        <v>0.224</v>
      </c>
      <c r="AI597">
        <v>4.0010000000000003</v>
      </c>
      <c r="AJ597">
        <v>150.04499999999999</v>
      </c>
      <c r="AK597">
        <v>159.09100000000001</v>
      </c>
    </row>
    <row r="598" spans="1:37" x14ac:dyDescent="0.35">
      <c r="A598">
        <v>202</v>
      </c>
      <c r="B598">
        <v>202</v>
      </c>
      <c r="C598" t="s">
        <v>38</v>
      </c>
      <c r="D598">
        <v>2</v>
      </c>
      <c r="E598" t="s">
        <v>415</v>
      </c>
      <c r="F598">
        <v>2</v>
      </c>
      <c r="G598">
        <v>9</v>
      </c>
      <c r="H598">
        <v>1</v>
      </c>
      <c r="I598">
        <v>48</v>
      </c>
      <c r="J598">
        <v>30</v>
      </c>
      <c r="K598">
        <v>1</v>
      </c>
      <c r="L598" t="s">
        <v>334</v>
      </c>
      <c r="M598" t="s">
        <v>461</v>
      </c>
      <c r="N598">
        <v>7</v>
      </c>
      <c r="O598" t="s">
        <v>424</v>
      </c>
      <c r="P598" t="s">
        <v>202</v>
      </c>
      <c r="Q598" t="s">
        <v>215</v>
      </c>
      <c r="R598" t="s">
        <v>202</v>
      </c>
      <c r="S598" t="s">
        <v>81</v>
      </c>
      <c r="T598" t="s">
        <v>335</v>
      </c>
      <c r="U598" t="s">
        <v>335</v>
      </c>
      <c r="V598">
        <v>3</v>
      </c>
      <c r="W598" t="s">
        <v>215</v>
      </c>
      <c r="X598" t="s">
        <v>81</v>
      </c>
      <c r="Y598">
        <v>2</v>
      </c>
      <c r="Z598">
        <v>48</v>
      </c>
      <c r="AA598">
        <v>0</v>
      </c>
      <c r="AB598">
        <v>1</v>
      </c>
      <c r="AC598">
        <v>1</v>
      </c>
      <c r="AD598">
        <v>1</v>
      </c>
      <c r="AE598">
        <v>1</v>
      </c>
      <c r="AF598">
        <v>1.044</v>
      </c>
      <c r="AG598">
        <v>0</v>
      </c>
      <c r="AH598">
        <v>0.222</v>
      </c>
      <c r="AI598">
        <v>3.0009999999999999</v>
      </c>
      <c r="AJ598">
        <v>153.04599999999999</v>
      </c>
      <c r="AK598">
        <v>162.09200000000001</v>
      </c>
    </row>
    <row r="599" spans="1:37" x14ac:dyDescent="0.35">
      <c r="A599">
        <v>202</v>
      </c>
      <c r="B599">
        <v>202</v>
      </c>
      <c r="C599" t="s">
        <v>38</v>
      </c>
      <c r="D599">
        <v>2</v>
      </c>
      <c r="E599" t="s">
        <v>415</v>
      </c>
      <c r="F599">
        <v>2</v>
      </c>
      <c r="G599">
        <v>9</v>
      </c>
      <c r="H599">
        <v>1</v>
      </c>
      <c r="I599">
        <v>49</v>
      </c>
      <c r="J599">
        <v>3</v>
      </c>
      <c r="K599">
        <v>1</v>
      </c>
      <c r="L599" t="s">
        <v>284</v>
      </c>
      <c r="M599" t="s">
        <v>467</v>
      </c>
      <c r="N599">
        <v>2</v>
      </c>
      <c r="O599" t="s">
        <v>429</v>
      </c>
      <c r="P599" t="s">
        <v>70</v>
      </c>
      <c r="Q599" t="s">
        <v>71</v>
      </c>
      <c r="R599" t="s">
        <v>45</v>
      </c>
      <c r="S599" t="s">
        <v>46</v>
      </c>
      <c r="T599" t="s">
        <v>285</v>
      </c>
      <c r="U599" t="s">
        <v>285</v>
      </c>
      <c r="V599">
        <v>3</v>
      </c>
      <c r="W599" t="s">
        <v>71</v>
      </c>
      <c r="X599" t="s">
        <v>46</v>
      </c>
      <c r="Y599">
        <v>1</v>
      </c>
      <c r="Z599">
        <v>48</v>
      </c>
      <c r="AA599">
        <v>1</v>
      </c>
      <c r="AB599">
        <v>1</v>
      </c>
      <c r="AC599">
        <v>2</v>
      </c>
      <c r="AD599">
        <v>2</v>
      </c>
      <c r="AE599">
        <v>2</v>
      </c>
      <c r="AF599">
        <v>1.625</v>
      </c>
      <c r="AG599">
        <v>0</v>
      </c>
      <c r="AH599">
        <v>0.222</v>
      </c>
      <c r="AI599">
        <v>4.0010000000000003</v>
      </c>
      <c r="AJ599">
        <v>157.047</v>
      </c>
      <c r="AK599">
        <v>166.09299999999999</v>
      </c>
    </row>
    <row r="600" spans="1:37" x14ac:dyDescent="0.35">
      <c r="A600">
        <v>202</v>
      </c>
      <c r="B600">
        <v>202</v>
      </c>
      <c r="C600" t="s">
        <v>38</v>
      </c>
      <c r="D600">
        <v>2</v>
      </c>
      <c r="E600" t="s">
        <v>415</v>
      </c>
      <c r="F600">
        <v>2</v>
      </c>
      <c r="G600">
        <v>9</v>
      </c>
      <c r="H600">
        <v>1</v>
      </c>
      <c r="I600">
        <v>50</v>
      </c>
      <c r="J600">
        <v>35</v>
      </c>
      <c r="K600">
        <v>1</v>
      </c>
      <c r="L600" t="s">
        <v>326</v>
      </c>
      <c r="M600" t="s">
        <v>463</v>
      </c>
      <c r="N600">
        <v>9</v>
      </c>
      <c r="O600" t="s">
        <v>446</v>
      </c>
      <c r="P600" t="s">
        <v>202</v>
      </c>
      <c r="Q600" t="s">
        <v>232</v>
      </c>
      <c r="R600" t="s">
        <v>202</v>
      </c>
      <c r="S600" t="s">
        <v>46</v>
      </c>
      <c r="T600" t="s">
        <v>327</v>
      </c>
      <c r="U600" t="s">
        <v>315</v>
      </c>
      <c r="V600">
        <v>2</v>
      </c>
      <c r="W600" t="s">
        <v>215</v>
      </c>
      <c r="X600" t="s">
        <v>46</v>
      </c>
      <c r="Y600">
        <v>1</v>
      </c>
      <c r="Z600">
        <v>48</v>
      </c>
      <c r="AA600">
        <v>0</v>
      </c>
      <c r="AB600">
        <v>2</v>
      </c>
      <c r="AC600">
        <v>1</v>
      </c>
      <c r="AD600">
        <v>2</v>
      </c>
      <c r="AE600">
        <v>1</v>
      </c>
      <c r="AF600">
        <v>1.1020000000000001</v>
      </c>
      <c r="AG600">
        <v>0</v>
      </c>
      <c r="AH600">
        <v>0.22</v>
      </c>
      <c r="AI600">
        <v>3.0009999999999999</v>
      </c>
      <c r="AJ600">
        <v>160.048</v>
      </c>
      <c r="AK600">
        <v>169.09399999999999</v>
      </c>
    </row>
    <row r="601" spans="1:37" x14ac:dyDescent="0.35">
      <c r="A601">
        <v>202</v>
      </c>
      <c r="B601">
        <v>202</v>
      </c>
      <c r="C601" t="s">
        <v>38</v>
      </c>
      <c r="D601">
        <v>2</v>
      </c>
      <c r="E601" t="s">
        <v>415</v>
      </c>
      <c r="F601">
        <v>2</v>
      </c>
      <c r="G601">
        <v>9</v>
      </c>
      <c r="H601">
        <v>1</v>
      </c>
      <c r="I601">
        <v>51</v>
      </c>
      <c r="J601">
        <v>0</v>
      </c>
      <c r="K601">
        <v>1</v>
      </c>
      <c r="L601" t="s">
        <v>48</v>
      </c>
      <c r="M601" t="s">
        <v>445</v>
      </c>
      <c r="N601">
        <v>10</v>
      </c>
      <c r="O601" t="s">
        <v>413</v>
      </c>
      <c r="P601" t="s">
        <v>48</v>
      </c>
      <c r="Q601" t="s">
        <v>48</v>
      </c>
      <c r="R601" t="s">
        <v>48</v>
      </c>
      <c r="S601" t="s">
        <v>48</v>
      </c>
      <c r="T601" t="s">
        <v>48</v>
      </c>
      <c r="U601" t="s">
        <v>412</v>
      </c>
      <c r="V601">
        <v>0</v>
      </c>
      <c r="W601" t="s">
        <v>48</v>
      </c>
      <c r="X601" t="s">
        <v>48</v>
      </c>
      <c r="Y601">
        <v>0</v>
      </c>
      <c r="Z601">
        <v>48</v>
      </c>
      <c r="AA601">
        <v>0</v>
      </c>
      <c r="AB601">
        <v>1</v>
      </c>
      <c r="AC601">
        <v>1</v>
      </c>
      <c r="AD601">
        <v>1</v>
      </c>
      <c r="AE601">
        <v>1</v>
      </c>
      <c r="AF601">
        <v>0.5</v>
      </c>
      <c r="AG601">
        <v>0</v>
      </c>
      <c r="AH601">
        <v>0.22</v>
      </c>
      <c r="AI601">
        <v>3.0009999999999999</v>
      </c>
      <c r="AJ601">
        <v>163.04900000000001</v>
      </c>
      <c r="AK601">
        <v>172.095</v>
      </c>
    </row>
    <row r="602" spans="1:37" x14ac:dyDescent="0.35">
      <c r="A602">
        <v>202</v>
      </c>
      <c r="B602">
        <v>202</v>
      </c>
      <c r="C602" t="s">
        <v>38</v>
      </c>
      <c r="D602">
        <v>2</v>
      </c>
      <c r="E602" t="s">
        <v>415</v>
      </c>
      <c r="F602">
        <v>2</v>
      </c>
      <c r="G602">
        <v>9</v>
      </c>
      <c r="H602">
        <v>1</v>
      </c>
      <c r="I602">
        <v>52</v>
      </c>
      <c r="J602">
        <v>0</v>
      </c>
      <c r="K602">
        <v>1</v>
      </c>
      <c r="L602" t="s">
        <v>48</v>
      </c>
      <c r="M602" t="s">
        <v>48</v>
      </c>
      <c r="N602">
        <v>11</v>
      </c>
      <c r="O602" t="s">
        <v>416</v>
      </c>
      <c r="P602" t="s">
        <v>48</v>
      </c>
      <c r="Q602" t="s">
        <v>48</v>
      </c>
      <c r="R602" t="s">
        <v>48</v>
      </c>
      <c r="S602" t="s">
        <v>48</v>
      </c>
      <c r="T602" t="s">
        <v>48</v>
      </c>
      <c r="U602" t="s">
        <v>48</v>
      </c>
      <c r="V602">
        <v>0</v>
      </c>
      <c r="W602" t="s">
        <v>48</v>
      </c>
      <c r="X602" t="s">
        <v>48</v>
      </c>
      <c r="Y602">
        <v>0</v>
      </c>
      <c r="Z602">
        <v>48</v>
      </c>
      <c r="AA602">
        <v>0</v>
      </c>
      <c r="AB602">
        <v>-1</v>
      </c>
      <c r="AC602">
        <v>-1</v>
      </c>
      <c r="AD602">
        <v>1</v>
      </c>
      <c r="AE602">
        <v>0</v>
      </c>
      <c r="AF602">
        <v>-1</v>
      </c>
      <c r="AG602">
        <v>0</v>
      </c>
      <c r="AH602">
        <v>0.217</v>
      </c>
      <c r="AI602">
        <v>3.0009999999999999</v>
      </c>
      <c r="AJ602">
        <v>166.05</v>
      </c>
      <c r="AK602">
        <v>175.096</v>
      </c>
    </row>
    <row r="603" spans="1:37" x14ac:dyDescent="0.35">
      <c r="A603">
        <v>202</v>
      </c>
      <c r="B603">
        <v>202</v>
      </c>
      <c r="C603" t="s">
        <v>38</v>
      </c>
      <c r="D603">
        <v>2</v>
      </c>
      <c r="E603" t="s">
        <v>415</v>
      </c>
      <c r="F603">
        <v>2</v>
      </c>
      <c r="G603">
        <v>9</v>
      </c>
      <c r="H603">
        <v>1</v>
      </c>
      <c r="I603">
        <v>53</v>
      </c>
      <c r="J603">
        <v>0</v>
      </c>
      <c r="K603">
        <v>1</v>
      </c>
      <c r="L603" t="s">
        <v>48</v>
      </c>
      <c r="M603" t="s">
        <v>48</v>
      </c>
      <c r="N603">
        <v>11</v>
      </c>
      <c r="O603" t="s">
        <v>416</v>
      </c>
      <c r="P603" t="s">
        <v>48</v>
      </c>
      <c r="Q603" t="s">
        <v>48</v>
      </c>
      <c r="R603" t="s">
        <v>48</v>
      </c>
      <c r="S603" t="s">
        <v>48</v>
      </c>
      <c r="T603" t="s">
        <v>48</v>
      </c>
      <c r="U603" t="s">
        <v>48</v>
      </c>
      <c r="V603">
        <v>0</v>
      </c>
      <c r="W603" t="s">
        <v>48</v>
      </c>
      <c r="X603" t="s">
        <v>48</v>
      </c>
      <c r="Y603">
        <v>0</v>
      </c>
      <c r="Z603">
        <v>48</v>
      </c>
      <c r="AA603">
        <v>0</v>
      </c>
      <c r="AB603">
        <v>-1</v>
      </c>
      <c r="AC603">
        <v>-1</v>
      </c>
      <c r="AD603">
        <v>1</v>
      </c>
      <c r="AE603">
        <v>0</v>
      </c>
      <c r="AF603">
        <v>-1</v>
      </c>
      <c r="AG603">
        <v>0</v>
      </c>
      <c r="AH603">
        <v>0.217</v>
      </c>
      <c r="AI603">
        <v>3.0009999999999999</v>
      </c>
      <c r="AJ603">
        <v>169.05099999999999</v>
      </c>
      <c r="AK603">
        <v>178.09700000000001</v>
      </c>
    </row>
    <row r="604" spans="1:37" x14ac:dyDescent="0.35">
      <c r="A604">
        <v>202</v>
      </c>
      <c r="B604">
        <v>202</v>
      </c>
      <c r="C604" t="s">
        <v>38</v>
      </c>
      <c r="D604">
        <v>2</v>
      </c>
      <c r="E604" t="s">
        <v>415</v>
      </c>
      <c r="F604">
        <v>2</v>
      </c>
      <c r="G604">
        <v>9</v>
      </c>
      <c r="H604">
        <v>1</v>
      </c>
      <c r="I604">
        <v>54</v>
      </c>
      <c r="J604">
        <v>0</v>
      </c>
      <c r="K604">
        <v>1</v>
      </c>
      <c r="L604" t="s">
        <v>48</v>
      </c>
      <c r="M604" t="s">
        <v>428</v>
      </c>
      <c r="N604">
        <v>10</v>
      </c>
      <c r="O604" t="s">
        <v>413</v>
      </c>
      <c r="P604" t="s">
        <v>48</v>
      </c>
      <c r="Q604" t="s">
        <v>48</v>
      </c>
      <c r="R604" t="s">
        <v>48</v>
      </c>
      <c r="S604" t="s">
        <v>48</v>
      </c>
      <c r="T604" t="s">
        <v>48</v>
      </c>
      <c r="U604" t="s">
        <v>412</v>
      </c>
      <c r="V604">
        <v>0</v>
      </c>
      <c r="W604" t="s">
        <v>48</v>
      </c>
      <c r="X604" t="s">
        <v>48</v>
      </c>
      <c r="Y604">
        <v>0</v>
      </c>
      <c r="Z604">
        <v>48</v>
      </c>
      <c r="AA604">
        <v>0</v>
      </c>
      <c r="AB604">
        <v>1</v>
      </c>
      <c r="AC604">
        <v>1</v>
      </c>
      <c r="AD604">
        <v>1</v>
      </c>
      <c r="AE604">
        <v>1</v>
      </c>
      <c r="AF604">
        <v>0.24199999999999999</v>
      </c>
      <c r="AG604">
        <v>0</v>
      </c>
      <c r="AH604">
        <v>0.22800000000000001</v>
      </c>
      <c r="AI604">
        <v>3.0009999999999999</v>
      </c>
      <c r="AJ604">
        <v>172.05199999999999</v>
      </c>
      <c r="AK604">
        <v>181.09700000000001</v>
      </c>
    </row>
    <row r="605" spans="1:37" x14ac:dyDescent="0.35">
      <c r="A605">
        <v>202</v>
      </c>
      <c r="B605">
        <v>202</v>
      </c>
      <c r="C605" t="s">
        <v>38</v>
      </c>
      <c r="D605">
        <v>2</v>
      </c>
      <c r="E605" t="s">
        <v>415</v>
      </c>
      <c r="F605">
        <v>2</v>
      </c>
      <c r="G605">
        <v>9</v>
      </c>
      <c r="H605">
        <v>1</v>
      </c>
      <c r="I605">
        <v>55</v>
      </c>
      <c r="J605">
        <v>0</v>
      </c>
      <c r="K605">
        <v>1</v>
      </c>
      <c r="L605" t="s">
        <v>48</v>
      </c>
      <c r="M605" t="s">
        <v>48</v>
      </c>
      <c r="N605">
        <v>11</v>
      </c>
      <c r="O605" t="s">
        <v>416</v>
      </c>
      <c r="P605" t="s">
        <v>48</v>
      </c>
      <c r="Q605" t="s">
        <v>48</v>
      </c>
      <c r="R605" t="s">
        <v>48</v>
      </c>
      <c r="S605" t="s">
        <v>48</v>
      </c>
      <c r="T605" t="s">
        <v>48</v>
      </c>
      <c r="U605" t="s">
        <v>48</v>
      </c>
      <c r="V605">
        <v>0</v>
      </c>
      <c r="W605" t="s">
        <v>48</v>
      </c>
      <c r="X605" t="s">
        <v>48</v>
      </c>
      <c r="Y605">
        <v>0</v>
      </c>
      <c r="Z605">
        <v>48</v>
      </c>
      <c r="AA605">
        <v>0</v>
      </c>
      <c r="AB605">
        <v>-1</v>
      </c>
      <c r="AC605">
        <v>-1</v>
      </c>
      <c r="AD605">
        <v>1</v>
      </c>
      <c r="AE605">
        <v>0</v>
      </c>
      <c r="AF605">
        <v>-1</v>
      </c>
      <c r="AG605">
        <v>0</v>
      </c>
      <c r="AH605">
        <v>0.217</v>
      </c>
      <c r="AI605">
        <v>3.0009999999999999</v>
      </c>
      <c r="AJ605">
        <v>175.053</v>
      </c>
      <c r="AK605">
        <v>184.09800000000001</v>
      </c>
    </row>
    <row r="606" spans="1:37" x14ac:dyDescent="0.35">
      <c r="A606">
        <v>202</v>
      </c>
      <c r="B606">
        <v>202</v>
      </c>
      <c r="C606" t="s">
        <v>38</v>
      </c>
      <c r="D606">
        <v>2</v>
      </c>
      <c r="E606" t="s">
        <v>415</v>
      </c>
      <c r="F606">
        <v>2</v>
      </c>
      <c r="G606">
        <v>9</v>
      </c>
      <c r="H606">
        <v>1</v>
      </c>
      <c r="I606">
        <v>56</v>
      </c>
      <c r="J606">
        <v>36</v>
      </c>
      <c r="K606">
        <v>1</v>
      </c>
      <c r="L606" t="s">
        <v>320</v>
      </c>
      <c r="M606" t="s">
        <v>448</v>
      </c>
      <c r="N606">
        <v>7</v>
      </c>
      <c r="O606" t="s">
        <v>424</v>
      </c>
      <c r="P606" t="s">
        <v>202</v>
      </c>
      <c r="Q606" t="s">
        <v>232</v>
      </c>
      <c r="R606" t="s">
        <v>202</v>
      </c>
      <c r="S606" t="s">
        <v>63</v>
      </c>
      <c r="T606" t="s">
        <v>321</v>
      </c>
      <c r="U606" t="s">
        <v>321</v>
      </c>
      <c r="V606">
        <v>3</v>
      </c>
      <c r="W606" t="s">
        <v>232</v>
      </c>
      <c r="X606" t="s">
        <v>63</v>
      </c>
      <c r="Y606">
        <v>2</v>
      </c>
      <c r="Z606">
        <v>48</v>
      </c>
      <c r="AA606">
        <v>0</v>
      </c>
      <c r="AB606">
        <v>1</v>
      </c>
      <c r="AC606">
        <v>1</v>
      </c>
      <c r="AD606">
        <v>1</v>
      </c>
      <c r="AE606">
        <v>1</v>
      </c>
      <c r="AF606">
        <v>0.97799999999999998</v>
      </c>
      <c r="AG606">
        <v>0</v>
      </c>
      <c r="AH606">
        <v>0.224</v>
      </c>
      <c r="AI606">
        <v>3.0009999999999999</v>
      </c>
      <c r="AJ606">
        <v>178.054</v>
      </c>
      <c r="AK606">
        <v>187.09899999999999</v>
      </c>
    </row>
    <row r="607" spans="1:37" x14ac:dyDescent="0.35">
      <c r="A607">
        <v>202</v>
      </c>
      <c r="B607">
        <v>202</v>
      </c>
      <c r="C607" t="s">
        <v>38</v>
      </c>
      <c r="D607">
        <v>2</v>
      </c>
      <c r="E607" t="s">
        <v>415</v>
      </c>
      <c r="F607">
        <v>2</v>
      </c>
      <c r="G607">
        <v>9</v>
      </c>
      <c r="H607">
        <v>1</v>
      </c>
      <c r="I607">
        <v>57</v>
      </c>
      <c r="J607">
        <v>2</v>
      </c>
      <c r="K607">
        <v>1</v>
      </c>
      <c r="L607" t="s">
        <v>276</v>
      </c>
      <c r="M607" t="s">
        <v>430</v>
      </c>
      <c r="N607">
        <v>3</v>
      </c>
      <c r="O607" t="s">
        <v>450</v>
      </c>
      <c r="P607" t="s">
        <v>98</v>
      </c>
      <c r="Q607" t="s">
        <v>99</v>
      </c>
      <c r="R607" t="s">
        <v>52</v>
      </c>
      <c r="S607" t="s">
        <v>53</v>
      </c>
      <c r="T607" t="s">
        <v>277</v>
      </c>
      <c r="U607" t="s">
        <v>281</v>
      </c>
      <c r="V607">
        <v>1</v>
      </c>
      <c r="W607" t="s">
        <v>99</v>
      </c>
      <c r="X607" t="s">
        <v>63</v>
      </c>
      <c r="Y607">
        <v>1</v>
      </c>
      <c r="Z607">
        <v>48</v>
      </c>
      <c r="AA607">
        <v>0</v>
      </c>
      <c r="AB607">
        <v>2</v>
      </c>
      <c r="AC607">
        <v>1</v>
      </c>
      <c r="AD607">
        <v>2</v>
      </c>
      <c r="AE607">
        <v>1</v>
      </c>
      <c r="AF607">
        <v>1.23</v>
      </c>
      <c r="AG607">
        <v>0</v>
      </c>
      <c r="AH607">
        <v>0.224</v>
      </c>
      <c r="AI607">
        <v>3.0009999999999999</v>
      </c>
      <c r="AJ607">
        <v>181.05500000000001</v>
      </c>
      <c r="AK607">
        <v>190.1</v>
      </c>
    </row>
    <row r="608" spans="1:37" x14ac:dyDescent="0.35">
      <c r="A608">
        <v>202</v>
      </c>
      <c r="B608">
        <v>202</v>
      </c>
      <c r="C608" t="s">
        <v>38</v>
      </c>
      <c r="D608">
        <v>2</v>
      </c>
      <c r="E608" t="s">
        <v>415</v>
      </c>
      <c r="F608">
        <v>2</v>
      </c>
      <c r="G608">
        <v>9</v>
      </c>
      <c r="H608">
        <v>1</v>
      </c>
      <c r="I608">
        <v>58</v>
      </c>
      <c r="J608">
        <v>0</v>
      </c>
      <c r="K608">
        <v>1</v>
      </c>
      <c r="L608" t="s">
        <v>48</v>
      </c>
      <c r="M608" t="s">
        <v>414</v>
      </c>
      <c r="N608">
        <v>10</v>
      </c>
      <c r="O608" t="s">
        <v>413</v>
      </c>
      <c r="P608" t="s">
        <v>48</v>
      </c>
      <c r="Q608" t="s">
        <v>48</v>
      </c>
      <c r="R608" t="s">
        <v>48</v>
      </c>
      <c r="S608" t="s">
        <v>48</v>
      </c>
      <c r="T608" t="s">
        <v>48</v>
      </c>
      <c r="U608" t="s">
        <v>412</v>
      </c>
      <c r="V608">
        <v>0</v>
      </c>
      <c r="W608" t="s">
        <v>48</v>
      </c>
      <c r="X608" t="s">
        <v>48</v>
      </c>
      <c r="Y608">
        <v>0</v>
      </c>
      <c r="Z608">
        <v>48</v>
      </c>
      <c r="AA608">
        <v>0</v>
      </c>
      <c r="AB608">
        <v>1</v>
      </c>
      <c r="AC608">
        <v>1</v>
      </c>
      <c r="AD608">
        <v>1</v>
      </c>
      <c r="AE608">
        <v>1</v>
      </c>
      <c r="AF608">
        <v>0.47399999999999998</v>
      </c>
      <c r="AG608">
        <v>0</v>
      </c>
      <c r="AH608">
        <v>0.223</v>
      </c>
      <c r="AI608">
        <v>3.0009999999999999</v>
      </c>
      <c r="AJ608">
        <v>184.05600000000001</v>
      </c>
      <c r="AK608">
        <v>193.101</v>
      </c>
    </row>
    <row r="609" spans="1:37" x14ac:dyDescent="0.35">
      <c r="A609">
        <v>202</v>
      </c>
      <c r="B609">
        <v>202</v>
      </c>
      <c r="C609" t="s">
        <v>38</v>
      </c>
      <c r="D609">
        <v>2</v>
      </c>
      <c r="E609" t="s">
        <v>415</v>
      </c>
      <c r="F609">
        <v>2</v>
      </c>
      <c r="G609">
        <v>9</v>
      </c>
      <c r="H609">
        <v>1</v>
      </c>
      <c r="I609">
        <v>59</v>
      </c>
      <c r="J609">
        <v>9</v>
      </c>
      <c r="K609">
        <v>1</v>
      </c>
      <c r="L609" t="s">
        <v>272</v>
      </c>
      <c r="M609" t="s">
        <v>466</v>
      </c>
      <c r="N609">
        <v>1</v>
      </c>
      <c r="O609" t="s">
        <v>420</v>
      </c>
      <c r="P609" t="s">
        <v>56</v>
      </c>
      <c r="Q609" t="s">
        <v>57</v>
      </c>
      <c r="R609" t="s">
        <v>80</v>
      </c>
      <c r="S609" t="s">
        <v>81</v>
      </c>
      <c r="T609" t="s">
        <v>273</v>
      </c>
      <c r="U609" t="s">
        <v>273</v>
      </c>
      <c r="V609">
        <v>3</v>
      </c>
      <c r="W609" t="s">
        <v>57</v>
      </c>
      <c r="X609" t="s">
        <v>81</v>
      </c>
      <c r="Y609">
        <v>2</v>
      </c>
      <c r="Z609">
        <v>48</v>
      </c>
      <c r="AA609">
        <v>0</v>
      </c>
      <c r="AB609">
        <v>1</v>
      </c>
      <c r="AC609">
        <v>2</v>
      </c>
      <c r="AD609">
        <v>2</v>
      </c>
      <c r="AE609">
        <v>1</v>
      </c>
      <c r="AF609">
        <v>1.3320000000000001</v>
      </c>
      <c r="AG609">
        <v>0</v>
      </c>
      <c r="AH609">
        <v>0.223</v>
      </c>
      <c r="AI609">
        <v>3.0009999999999999</v>
      </c>
      <c r="AJ609">
        <v>187.05699999999999</v>
      </c>
      <c r="AK609">
        <v>196.102</v>
      </c>
    </row>
    <row r="610" spans="1:37" x14ac:dyDescent="0.35">
      <c r="A610">
        <v>202</v>
      </c>
      <c r="B610">
        <v>202</v>
      </c>
      <c r="C610" t="s">
        <v>38</v>
      </c>
      <c r="D610">
        <v>2</v>
      </c>
      <c r="E610" t="s">
        <v>415</v>
      </c>
      <c r="F610">
        <v>2</v>
      </c>
      <c r="G610">
        <v>9</v>
      </c>
      <c r="H610">
        <v>1</v>
      </c>
      <c r="I610">
        <v>60</v>
      </c>
      <c r="J610">
        <v>0</v>
      </c>
      <c r="K610">
        <v>1</v>
      </c>
      <c r="L610" t="s">
        <v>48</v>
      </c>
      <c r="M610" t="s">
        <v>459</v>
      </c>
      <c r="N610">
        <v>10</v>
      </c>
      <c r="O610" t="s">
        <v>413</v>
      </c>
      <c r="P610" t="s">
        <v>48</v>
      </c>
      <c r="Q610" t="s">
        <v>48</v>
      </c>
      <c r="R610" t="s">
        <v>48</v>
      </c>
      <c r="S610" t="s">
        <v>48</v>
      </c>
      <c r="T610" t="s">
        <v>48</v>
      </c>
      <c r="U610" t="s">
        <v>412</v>
      </c>
      <c r="V610">
        <v>0</v>
      </c>
      <c r="W610" t="s">
        <v>48</v>
      </c>
      <c r="X610" t="s">
        <v>48</v>
      </c>
      <c r="Y610">
        <v>0</v>
      </c>
      <c r="Z610">
        <v>48</v>
      </c>
      <c r="AA610">
        <v>0</v>
      </c>
      <c r="AB610">
        <v>1</v>
      </c>
      <c r="AC610">
        <v>1</v>
      </c>
      <c r="AD610">
        <v>1</v>
      </c>
      <c r="AE610">
        <v>1</v>
      </c>
      <c r="AF610">
        <v>1.508</v>
      </c>
      <c r="AG610">
        <v>0</v>
      </c>
      <c r="AH610">
        <v>0.222</v>
      </c>
      <c r="AI610">
        <v>3.0009999999999999</v>
      </c>
      <c r="AJ610">
        <v>190.05699999999999</v>
      </c>
      <c r="AK610">
        <v>199.10300000000001</v>
      </c>
    </row>
    <row r="611" spans="1:37" x14ac:dyDescent="0.35">
      <c r="A611">
        <v>202</v>
      </c>
      <c r="B611">
        <v>202</v>
      </c>
      <c r="C611" t="s">
        <v>38</v>
      </c>
      <c r="D611">
        <v>2</v>
      </c>
      <c r="E611" t="s">
        <v>415</v>
      </c>
      <c r="F611">
        <v>2</v>
      </c>
      <c r="G611">
        <v>9</v>
      </c>
      <c r="H611">
        <v>1</v>
      </c>
      <c r="I611">
        <v>61</v>
      </c>
      <c r="J611">
        <v>0</v>
      </c>
      <c r="K611">
        <v>1</v>
      </c>
      <c r="L611" t="s">
        <v>48</v>
      </c>
      <c r="M611" t="s">
        <v>465</v>
      </c>
      <c r="N611">
        <v>10</v>
      </c>
      <c r="O611" t="s">
        <v>413</v>
      </c>
      <c r="P611" t="s">
        <v>48</v>
      </c>
      <c r="Q611" t="s">
        <v>48</v>
      </c>
      <c r="R611" t="s">
        <v>48</v>
      </c>
      <c r="S611" t="s">
        <v>48</v>
      </c>
      <c r="T611" t="s">
        <v>48</v>
      </c>
      <c r="U611" t="s">
        <v>412</v>
      </c>
      <c r="V611">
        <v>0</v>
      </c>
      <c r="W611" t="s">
        <v>48</v>
      </c>
      <c r="X611" t="s">
        <v>48</v>
      </c>
      <c r="Y611">
        <v>0</v>
      </c>
      <c r="Z611">
        <v>48</v>
      </c>
      <c r="AA611">
        <v>0</v>
      </c>
      <c r="AB611">
        <v>1</v>
      </c>
      <c r="AC611">
        <v>1</v>
      </c>
      <c r="AD611">
        <v>1</v>
      </c>
      <c r="AE611">
        <v>1</v>
      </c>
      <c r="AF611">
        <v>0.443</v>
      </c>
      <c r="AG611">
        <v>0</v>
      </c>
      <c r="AH611">
        <v>0.22</v>
      </c>
      <c r="AI611">
        <v>3.0009999999999999</v>
      </c>
      <c r="AJ611">
        <v>193.05799999999999</v>
      </c>
      <c r="AK611">
        <v>202.10400000000001</v>
      </c>
    </row>
    <row r="612" spans="1:37" x14ac:dyDescent="0.35">
      <c r="A612">
        <v>202</v>
      </c>
      <c r="B612">
        <v>202</v>
      </c>
      <c r="C612" t="s">
        <v>38</v>
      </c>
      <c r="D612">
        <v>2</v>
      </c>
      <c r="E612" t="s">
        <v>415</v>
      </c>
      <c r="F612">
        <v>2</v>
      </c>
      <c r="G612">
        <v>9</v>
      </c>
      <c r="H612">
        <v>1</v>
      </c>
      <c r="I612">
        <v>62</v>
      </c>
      <c r="J612">
        <v>1</v>
      </c>
      <c r="K612">
        <v>1</v>
      </c>
      <c r="L612" t="s">
        <v>280</v>
      </c>
      <c r="M612" t="s">
        <v>464</v>
      </c>
      <c r="N612">
        <v>1</v>
      </c>
      <c r="O612" t="s">
        <v>420</v>
      </c>
      <c r="P612" t="s">
        <v>98</v>
      </c>
      <c r="Q612" t="s">
        <v>99</v>
      </c>
      <c r="R612" t="s">
        <v>62</v>
      </c>
      <c r="S612" t="s">
        <v>63</v>
      </c>
      <c r="T612" t="s">
        <v>281</v>
      </c>
      <c r="U612" t="s">
        <v>281</v>
      </c>
      <c r="V612">
        <v>3</v>
      </c>
      <c r="W612" t="s">
        <v>99</v>
      </c>
      <c r="X612" t="s">
        <v>63</v>
      </c>
      <c r="Y612">
        <v>2</v>
      </c>
      <c r="Z612">
        <v>48</v>
      </c>
      <c r="AA612">
        <v>0</v>
      </c>
      <c r="AB612">
        <v>1</v>
      </c>
      <c r="AC612">
        <v>1</v>
      </c>
      <c r="AD612">
        <v>1</v>
      </c>
      <c r="AE612">
        <v>1</v>
      </c>
      <c r="AF612">
        <v>0.73199999999999998</v>
      </c>
      <c r="AG612">
        <v>0</v>
      </c>
      <c r="AH612">
        <v>0.22</v>
      </c>
      <c r="AI612">
        <v>3.0009999999999999</v>
      </c>
      <c r="AJ612">
        <v>196.059</v>
      </c>
      <c r="AK612">
        <v>205.10499999999999</v>
      </c>
    </row>
    <row r="613" spans="1:37" x14ac:dyDescent="0.35">
      <c r="A613">
        <v>202</v>
      </c>
      <c r="B613">
        <v>202</v>
      </c>
      <c r="C613" t="s">
        <v>38</v>
      </c>
      <c r="D613">
        <v>2</v>
      </c>
      <c r="E613" t="s">
        <v>415</v>
      </c>
      <c r="F613">
        <v>2</v>
      </c>
      <c r="G613">
        <v>9</v>
      </c>
      <c r="H613">
        <v>1</v>
      </c>
      <c r="I613">
        <v>63</v>
      </c>
      <c r="J613">
        <v>35</v>
      </c>
      <c r="K613">
        <v>1</v>
      </c>
      <c r="L613" t="s">
        <v>326</v>
      </c>
      <c r="M613" t="s">
        <v>463</v>
      </c>
      <c r="N613">
        <v>8</v>
      </c>
      <c r="O613" t="s">
        <v>426</v>
      </c>
      <c r="P613" t="s">
        <v>202</v>
      </c>
      <c r="Q613" t="s">
        <v>232</v>
      </c>
      <c r="R613" t="s">
        <v>202</v>
      </c>
      <c r="S613" t="s">
        <v>46</v>
      </c>
      <c r="T613" t="s">
        <v>327</v>
      </c>
      <c r="U613" t="s">
        <v>327</v>
      </c>
      <c r="V613">
        <v>3</v>
      </c>
      <c r="W613" t="s">
        <v>232</v>
      </c>
      <c r="X613" t="s">
        <v>46</v>
      </c>
      <c r="Y613">
        <v>2</v>
      </c>
      <c r="Z613">
        <v>48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0.99</v>
      </c>
      <c r="AG613">
        <v>0</v>
      </c>
      <c r="AH613">
        <v>0.218</v>
      </c>
      <c r="AI613">
        <v>4.0010000000000003</v>
      </c>
      <c r="AJ613">
        <v>200.06100000000001</v>
      </c>
      <c r="AK613">
        <v>209.10599999999999</v>
      </c>
    </row>
    <row r="614" spans="1:37" x14ac:dyDescent="0.35">
      <c r="A614">
        <v>202</v>
      </c>
      <c r="B614">
        <v>202</v>
      </c>
      <c r="C614" t="s">
        <v>38</v>
      </c>
      <c r="D614">
        <v>2</v>
      </c>
      <c r="E614" t="s">
        <v>415</v>
      </c>
      <c r="F614">
        <v>2</v>
      </c>
      <c r="G614">
        <v>9</v>
      </c>
      <c r="H614">
        <v>1</v>
      </c>
      <c r="I614">
        <v>64</v>
      </c>
      <c r="J614">
        <v>17</v>
      </c>
      <c r="K614">
        <v>1</v>
      </c>
      <c r="L614" t="s">
        <v>302</v>
      </c>
      <c r="M614" t="s">
        <v>443</v>
      </c>
      <c r="N614">
        <v>6</v>
      </c>
      <c r="O614" t="s">
        <v>417</v>
      </c>
      <c r="P614" t="s">
        <v>153</v>
      </c>
      <c r="Q614" t="s">
        <v>154</v>
      </c>
      <c r="R614" t="s">
        <v>127</v>
      </c>
      <c r="S614" t="s">
        <v>46</v>
      </c>
      <c r="T614" t="s">
        <v>303</v>
      </c>
      <c r="U614" t="s">
        <v>295</v>
      </c>
      <c r="V614">
        <v>2</v>
      </c>
      <c r="W614" t="s">
        <v>158</v>
      </c>
      <c r="X614" t="s">
        <v>46</v>
      </c>
      <c r="Y614">
        <v>1</v>
      </c>
      <c r="Z614">
        <v>48</v>
      </c>
      <c r="AA614">
        <v>0</v>
      </c>
      <c r="AB614">
        <v>2</v>
      </c>
      <c r="AC614">
        <v>1</v>
      </c>
      <c r="AD614">
        <v>2</v>
      </c>
      <c r="AE614">
        <v>1</v>
      </c>
      <c r="AF614">
        <v>1.5169999999999999</v>
      </c>
      <c r="AG614">
        <v>0</v>
      </c>
      <c r="AH614">
        <v>0.218</v>
      </c>
      <c r="AI614">
        <v>3.0009999999999999</v>
      </c>
      <c r="AJ614">
        <v>203.06100000000001</v>
      </c>
      <c r="AK614">
        <v>212.107</v>
      </c>
    </row>
    <row r="615" spans="1:37" x14ac:dyDescent="0.35">
      <c r="A615">
        <v>202</v>
      </c>
      <c r="B615">
        <v>202</v>
      </c>
      <c r="C615" t="s">
        <v>38</v>
      </c>
      <c r="D615">
        <v>2</v>
      </c>
      <c r="E615" t="s">
        <v>415</v>
      </c>
      <c r="F615">
        <v>2</v>
      </c>
      <c r="G615">
        <v>9</v>
      </c>
      <c r="H615">
        <v>1</v>
      </c>
      <c r="I615">
        <v>65</v>
      </c>
      <c r="J615">
        <v>29</v>
      </c>
      <c r="K615">
        <v>1</v>
      </c>
      <c r="L615" t="s">
        <v>314</v>
      </c>
      <c r="M615" t="s">
        <v>462</v>
      </c>
      <c r="N615">
        <v>7</v>
      </c>
      <c r="O615" t="s">
        <v>424</v>
      </c>
      <c r="P615" t="s">
        <v>202</v>
      </c>
      <c r="Q615" t="s">
        <v>215</v>
      </c>
      <c r="R615" t="s">
        <v>202</v>
      </c>
      <c r="S615" t="s">
        <v>46</v>
      </c>
      <c r="T615" t="s">
        <v>315</v>
      </c>
      <c r="U615" t="s">
        <v>315</v>
      </c>
      <c r="V615">
        <v>3</v>
      </c>
      <c r="W615" t="s">
        <v>215</v>
      </c>
      <c r="X615" t="s">
        <v>46</v>
      </c>
      <c r="Y615">
        <v>2</v>
      </c>
      <c r="Z615">
        <v>48</v>
      </c>
      <c r="AA615">
        <v>0</v>
      </c>
      <c r="AB615">
        <v>1</v>
      </c>
      <c r="AC615">
        <v>-1</v>
      </c>
      <c r="AD615">
        <v>2</v>
      </c>
      <c r="AE615">
        <v>0</v>
      </c>
      <c r="AF615">
        <v>-1</v>
      </c>
      <c r="AG615">
        <v>0</v>
      </c>
      <c r="AH615">
        <v>0.22700000000000001</v>
      </c>
      <c r="AI615">
        <v>3.0009999999999999</v>
      </c>
      <c r="AJ615">
        <v>206.06200000000001</v>
      </c>
      <c r="AK615">
        <v>215.108</v>
      </c>
    </row>
    <row r="616" spans="1:37" x14ac:dyDescent="0.35">
      <c r="A616">
        <v>202</v>
      </c>
      <c r="B616">
        <v>202</v>
      </c>
      <c r="C616" t="s">
        <v>38</v>
      </c>
      <c r="D616">
        <v>2</v>
      </c>
      <c r="E616" t="s">
        <v>415</v>
      </c>
      <c r="F616">
        <v>2</v>
      </c>
      <c r="G616">
        <v>9</v>
      </c>
      <c r="H616">
        <v>1</v>
      </c>
      <c r="I616">
        <v>66</v>
      </c>
      <c r="J616">
        <v>30</v>
      </c>
      <c r="K616">
        <v>1</v>
      </c>
      <c r="L616" t="s">
        <v>334</v>
      </c>
      <c r="M616" t="s">
        <v>461</v>
      </c>
      <c r="N616">
        <v>9</v>
      </c>
      <c r="O616" t="s">
        <v>446</v>
      </c>
      <c r="P616" t="s">
        <v>202</v>
      </c>
      <c r="Q616" t="s">
        <v>215</v>
      </c>
      <c r="R616" t="s">
        <v>202</v>
      </c>
      <c r="S616" t="s">
        <v>81</v>
      </c>
      <c r="T616" t="s">
        <v>335</v>
      </c>
      <c r="U616" t="s">
        <v>317</v>
      </c>
      <c r="V616">
        <v>2</v>
      </c>
      <c r="W616" t="s">
        <v>212</v>
      </c>
      <c r="X616" t="s">
        <v>81</v>
      </c>
      <c r="Y616">
        <v>2</v>
      </c>
      <c r="Z616">
        <v>48</v>
      </c>
      <c r="AA616">
        <v>0</v>
      </c>
      <c r="AB616">
        <v>2</v>
      </c>
      <c r="AC616">
        <v>1</v>
      </c>
      <c r="AD616">
        <v>2</v>
      </c>
      <c r="AE616">
        <v>1</v>
      </c>
      <c r="AF616">
        <v>1.0449999999999999</v>
      </c>
      <c r="AG616">
        <v>0</v>
      </c>
      <c r="AH616">
        <v>0.22600000000000001</v>
      </c>
      <c r="AI616">
        <v>3.0009999999999999</v>
      </c>
      <c r="AJ616">
        <v>209.06299999999999</v>
      </c>
      <c r="AK616">
        <v>218.10900000000001</v>
      </c>
    </row>
    <row r="617" spans="1:37" x14ac:dyDescent="0.35">
      <c r="A617">
        <v>202</v>
      </c>
      <c r="B617">
        <v>202</v>
      </c>
      <c r="C617" t="s">
        <v>38</v>
      </c>
      <c r="D617">
        <v>2</v>
      </c>
      <c r="E617" t="s">
        <v>415</v>
      </c>
      <c r="F617">
        <v>2</v>
      </c>
      <c r="G617">
        <v>9</v>
      </c>
      <c r="H617">
        <v>1</v>
      </c>
      <c r="I617">
        <v>67</v>
      </c>
      <c r="J617">
        <v>32</v>
      </c>
      <c r="K617">
        <v>1</v>
      </c>
      <c r="L617" t="s">
        <v>332</v>
      </c>
      <c r="M617" t="s">
        <v>460</v>
      </c>
      <c r="N617">
        <v>8</v>
      </c>
      <c r="O617" t="s">
        <v>426</v>
      </c>
      <c r="P617" t="s">
        <v>202</v>
      </c>
      <c r="Q617" t="s">
        <v>212</v>
      </c>
      <c r="R617" t="s">
        <v>202</v>
      </c>
      <c r="S617" t="s">
        <v>63</v>
      </c>
      <c r="T617" t="s">
        <v>333</v>
      </c>
      <c r="U617" t="s">
        <v>333</v>
      </c>
      <c r="V617">
        <v>3</v>
      </c>
      <c r="W617" t="s">
        <v>212</v>
      </c>
      <c r="X617" t="s">
        <v>63</v>
      </c>
      <c r="Y617">
        <v>1</v>
      </c>
      <c r="Z617">
        <v>48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1.1160000000000001</v>
      </c>
      <c r="AG617">
        <v>0</v>
      </c>
      <c r="AH617">
        <v>0.22500000000000001</v>
      </c>
      <c r="AI617">
        <v>4.0010000000000003</v>
      </c>
      <c r="AJ617">
        <v>213.06399999999999</v>
      </c>
      <c r="AK617">
        <v>222.11</v>
      </c>
    </row>
    <row r="618" spans="1:37" x14ac:dyDescent="0.35">
      <c r="A618">
        <v>202</v>
      </c>
      <c r="B618">
        <v>202</v>
      </c>
      <c r="C618" t="s">
        <v>38</v>
      </c>
      <c r="D618">
        <v>2</v>
      </c>
      <c r="E618" t="s">
        <v>415</v>
      </c>
      <c r="F618">
        <v>2</v>
      </c>
      <c r="G618">
        <v>9</v>
      </c>
      <c r="H618">
        <v>1</v>
      </c>
      <c r="I618">
        <v>68</v>
      </c>
      <c r="J618">
        <v>0</v>
      </c>
      <c r="K618">
        <v>1</v>
      </c>
      <c r="L618" t="s">
        <v>48</v>
      </c>
      <c r="M618" t="s">
        <v>459</v>
      </c>
      <c r="N618">
        <v>10</v>
      </c>
      <c r="O618" t="s">
        <v>413</v>
      </c>
      <c r="P618" t="s">
        <v>48</v>
      </c>
      <c r="Q618" t="s">
        <v>48</v>
      </c>
      <c r="R618" t="s">
        <v>48</v>
      </c>
      <c r="S618" t="s">
        <v>48</v>
      </c>
      <c r="T618" t="s">
        <v>48</v>
      </c>
      <c r="U618" t="s">
        <v>412</v>
      </c>
      <c r="V618">
        <v>0</v>
      </c>
      <c r="W618" t="s">
        <v>48</v>
      </c>
      <c r="X618" t="s">
        <v>48</v>
      </c>
      <c r="Y618">
        <v>0</v>
      </c>
      <c r="Z618">
        <v>48</v>
      </c>
      <c r="AA618">
        <v>0</v>
      </c>
      <c r="AB618">
        <v>1</v>
      </c>
      <c r="AC618">
        <v>1</v>
      </c>
      <c r="AD618">
        <v>1</v>
      </c>
      <c r="AE618">
        <v>1</v>
      </c>
      <c r="AF618">
        <v>0.40500000000000003</v>
      </c>
      <c r="AG618">
        <v>0</v>
      </c>
      <c r="AH618">
        <v>0.223</v>
      </c>
      <c r="AI618">
        <v>3.0009999999999999</v>
      </c>
      <c r="AJ618">
        <v>216.065</v>
      </c>
      <c r="AK618">
        <v>225.11099999999999</v>
      </c>
    </row>
    <row r="619" spans="1:37" x14ac:dyDescent="0.35">
      <c r="A619">
        <v>202</v>
      </c>
      <c r="B619">
        <v>202</v>
      </c>
      <c r="C619" t="s">
        <v>38</v>
      </c>
      <c r="D619">
        <v>2</v>
      </c>
      <c r="E619" t="s">
        <v>415</v>
      </c>
      <c r="F619">
        <v>2</v>
      </c>
      <c r="G619">
        <v>9</v>
      </c>
      <c r="H619">
        <v>1</v>
      </c>
      <c r="I619">
        <v>69</v>
      </c>
      <c r="J619">
        <v>0</v>
      </c>
      <c r="K619">
        <v>1</v>
      </c>
      <c r="L619" t="s">
        <v>48</v>
      </c>
      <c r="M619" t="s">
        <v>48</v>
      </c>
      <c r="N619">
        <v>11</v>
      </c>
      <c r="O619" t="s">
        <v>416</v>
      </c>
      <c r="P619" t="s">
        <v>48</v>
      </c>
      <c r="Q619" t="s">
        <v>48</v>
      </c>
      <c r="R619" t="s">
        <v>48</v>
      </c>
      <c r="S619" t="s">
        <v>48</v>
      </c>
      <c r="T619" t="s">
        <v>48</v>
      </c>
      <c r="U619" t="s">
        <v>48</v>
      </c>
      <c r="V619">
        <v>0</v>
      </c>
      <c r="W619" t="s">
        <v>48</v>
      </c>
      <c r="X619" t="s">
        <v>48</v>
      </c>
      <c r="Y619">
        <v>0</v>
      </c>
      <c r="Z619">
        <v>48</v>
      </c>
      <c r="AA619">
        <v>1</v>
      </c>
      <c r="AB619">
        <v>-1</v>
      </c>
      <c r="AC619">
        <v>-1</v>
      </c>
      <c r="AD619">
        <v>1</v>
      </c>
      <c r="AE619">
        <v>0</v>
      </c>
      <c r="AF619">
        <v>-1</v>
      </c>
      <c r="AG619">
        <v>0</v>
      </c>
      <c r="AH619">
        <v>0.217</v>
      </c>
      <c r="AI619">
        <v>4.0010000000000003</v>
      </c>
      <c r="AJ619">
        <v>220.06700000000001</v>
      </c>
      <c r="AK619">
        <v>229.11199999999999</v>
      </c>
    </row>
    <row r="620" spans="1:37" x14ac:dyDescent="0.35">
      <c r="A620">
        <v>202</v>
      </c>
      <c r="B620">
        <v>202</v>
      </c>
      <c r="C620" t="s">
        <v>38</v>
      </c>
      <c r="D620">
        <v>2</v>
      </c>
      <c r="E620" t="s">
        <v>415</v>
      </c>
      <c r="F620">
        <v>2</v>
      </c>
      <c r="G620">
        <v>9</v>
      </c>
      <c r="H620">
        <v>1</v>
      </c>
      <c r="I620">
        <v>70</v>
      </c>
      <c r="J620">
        <v>0</v>
      </c>
      <c r="K620">
        <v>1</v>
      </c>
      <c r="L620" t="s">
        <v>48</v>
      </c>
      <c r="M620" t="s">
        <v>48</v>
      </c>
      <c r="N620">
        <v>11</v>
      </c>
      <c r="O620" t="s">
        <v>416</v>
      </c>
      <c r="P620" t="s">
        <v>48</v>
      </c>
      <c r="Q620" t="s">
        <v>48</v>
      </c>
      <c r="R620" t="s">
        <v>48</v>
      </c>
      <c r="S620" t="s">
        <v>48</v>
      </c>
      <c r="T620" t="s">
        <v>48</v>
      </c>
      <c r="U620" t="s">
        <v>48</v>
      </c>
      <c r="V620">
        <v>0</v>
      </c>
      <c r="W620" t="s">
        <v>48</v>
      </c>
      <c r="X620" t="s">
        <v>48</v>
      </c>
      <c r="Y620">
        <v>0</v>
      </c>
      <c r="Z620">
        <v>48</v>
      </c>
      <c r="AA620">
        <v>0</v>
      </c>
      <c r="AB620">
        <v>-1</v>
      </c>
      <c r="AC620">
        <v>-1</v>
      </c>
      <c r="AD620">
        <v>1</v>
      </c>
      <c r="AE620">
        <v>0</v>
      </c>
      <c r="AF620">
        <v>-1</v>
      </c>
      <c r="AG620">
        <v>0</v>
      </c>
      <c r="AH620">
        <v>0.217</v>
      </c>
      <c r="AI620">
        <v>3.0009999999999999</v>
      </c>
      <c r="AJ620">
        <v>223.06800000000001</v>
      </c>
      <c r="AK620">
        <v>232.113</v>
      </c>
    </row>
    <row r="621" spans="1:37" x14ac:dyDescent="0.35">
      <c r="A621">
        <v>202</v>
      </c>
      <c r="B621">
        <v>202</v>
      </c>
      <c r="C621" t="s">
        <v>38</v>
      </c>
      <c r="D621">
        <v>2</v>
      </c>
      <c r="E621" t="s">
        <v>415</v>
      </c>
      <c r="F621">
        <v>2</v>
      </c>
      <c r="G621">
        <v>9</v>
      </c>
      <c r="H621">
        <v>1</v>
      </c>
      <c r="I621">
        <v>71</v>
      </c>
      <c r="J621">
        <v>27</v>
      </c>
      <c r="K621">
        <v>1</v>
      </c>
      <c r="L621" t="s">
        <v>328</v>
      </c>
      <c r="M621" t="s">
        <v>458</v>
      </c>
      <c r="N621">
        <v>9</v>
      </c>
      <c r="O621" t="s">
        <v>446</v>
      </c>
      <c r="P621" t="s">
        <v>202</v>
      </c>
      <c r="Q621" t="s">
        <v>206</v>
      </c>
      <c r="R621" t="s">
        <v>202</v>
      </c>
      <c r="S621" t="s">
        <v>46</v>
      </c>
      <c r="T621" t="s">
        <v>329</v>
      </c>
      <c r="U621" t="s">
        <v>323</v>
      </c>
      <c r="V621">
        <v>1</v>
      </c>
      <c r="W621" t="s">
        <v>206</v>
      </c>
      <c r="X621" t="s">
        <v>53</v>
      </c>
      <c r="Y621">
        <v>1</v>
      </c>
      <c r="Z621">
        <v>48</v>
      </c>
      <c r="AA621">
        <v>0</v>
      </c>
      <c r="AB621">
        <v>2</v>
      </c>
      <c r="AC621">
        <v>-1</v>
      </c>
      <c r="AD621">
        <v>2</v>
      </c>
      <c r="AE621">
        <v>0</v>
      </c>
      <c r="AF621">
        <v>-1</v>
      </c>
      <c r="AG621">
        <v>0</v>
      </c>
      <c r="AH621">
        <v>0.221</v>
      </c>
      <c r="AI621">
        <v>3.0009999999999999</v>
      </c>
      <c r="AJ621">
        <v>226.06800000000001</v>
      </c>
      <c r="AK621">
        <v>235.114</v>
      </c>
    </row>
    <row r="622" spans="1:37" x14ac:dyDescent="0.35">
      <c r="A622">
        <v>202</v>
      </c>
      <c r="B622">
        <v>202</v>
      </c>
      <c r="C622" t="s">
        <v>38</v>
      </c>
      <c r="D622">
        <v>2</v>
      </c>
      <c r="E622" t="s">
        <v>415</v>
      </c>
      <c r="F622">
        <v>2</v>
      </c>
      <c r="G622">
        <v>9</v>
      </c>
      <c r="H622">
        <v>1</v>
      </c>
      <c r="I622">
        <v>72</v>
      </c>
      <c r="J622">
        <v>0</v>
      </c>
      <c r="K622">
        <v>1</v>
      </c>
      <c r="L622" t="s">
        <v>48</v>
      </c>
      <c r="M622" t="s">
        <v>48</v>
      </c>
      <c r="N622">
        <v>11</v>
      </c>
      <c r="O622" t="s">
        <v>416</v>
      </c>
      <c r="P622" t="s">
        <v>48</v>
      </c>
      <c r="Q622" t="s">
        <v>48</v>
      </c>
      <c r="R622" t="s">
        <v>48</v>
      </c>
      <c r="S622" t="s">
        <v>48</v>
      </c>
      <c r="T622" t="s">
        <v>48</v>
      </c>
      <c r="U622" t="s">
        <v>48</v>
      </c>
      <c r="V622">
        <v>0</v>
      </c>
      <c r="W622" t="s">
        <v>48</v>
      </c>
      <c r="X622" t="s">
        <v>48</v>
      </c>
      <c r="Y622">
        <v>0</v>
      </c>
      <c r="Z622">
        <v>48</v>
      </c>
      <c r="AA622">
        <v>0</v>
      </c>
      <c r="AB622">
        <v>-1</v>
      </c>
      <c r="AC622">
        <v>-1</v>
      </c>
      <c r="AD622">
        <v>1</v>
      </c>
      <c r="AE622">
        <v>0</v>
      </c>
      <c r="AF622">
        <v>-1</v>
      </c>
      <c r="AG622">
        <v>0</v>
      </c>
      <c r="AH622">
        <v>0.217</v>
      </c>
      <c r="AI622">
        <v>3.0009999999999999</v>
      </c>
      <c r="AJ622">
        <v>229.06899999999999</v>
      </c>
      <c r="AK622">
        <v>238.11500000000001</v>
      </c>
    </row>
    <row r="623" spans="1:37" x14ac:dyDescent="0.35">
      <c r="A623">
        <v>202</v>
      </c>
      <c r="B623">
        <v>202</v>
      </c>
      <c r="C623" t="s">
        <v>38</v>
      </c>
      <c r="D623">
        <v>2</v>
      </c>
      <c r="E623" t="s">
        <v>415</v>
      </c>
      <c r="F623">
        <v>2</v>
      </c>
      <c r="G623">
        <v>9</v>
      </c>
      <c r="H623">
        <v>1</v>
      </c>
      <c r="I623">
        <v>73</v>
      </c>
      <c r="J623">
        <v>6</v>
      </c>
      <c r="K623">
        <v>1</v>
      </c>
      <c r="L623" t="s">
        <v>266</v>
      </c>
      <c r="M623" t="s">
        <v>457</v>
      </c>
      <c r="N623">
        <v>1</v>
      </c>
      <c r="O623" t="s">
        <v>420</v>
      </c>
      <c r="P623" t="s">
        <v>60</v>
      </c>
      <c r="Q623" t="s">
        <v>61</v>
      </c>
      <c r="R623" t="s">
        <v>80</v>
      </c>
      <c r="S623" t="s">
        <v>81</v>
      </c>
      <c r="T623" t="s">
        <v>267</v>
      </c>
      <c r="U623" t="s">
        <v>267</v>
      </c>
      <c r="V623">
        <v>3</v>
      </c>
      <c r="W623" t="s">
        <v>61</v>
      </c>
      <c r="X623" t="s">
        <v>81</v>
      </c>
      <c r="Y623">
        <v>2</v>
      </c>
      <c r="Z623">
        <v>48</v>
      </c>
      <c r="AA623">
        <v>0</v>
      </c>
      <c r="AB623">
        <v>1</v>
      </c>
      <c r="AC623">
        <v>-1</v>
      </c>
      <c r="AD623">
        <v>2</v>
      </c>
      <c r="AE623">
        <v>0</v>
      </c>
      <c r="AF623">
        <v>-1</v>
      </c>
      <c r="AG623">
        <v>0</v>
      </c>
      <c r="AH623">
        <v>0.218</v>
      </c>
      <c r="AI623">
        <v>3.0009999999999999</v>
      </c>
      <c r="AJ623">
        <v>232.07</v>
      </c>
      <c r="AK623">
        <v>241.11600000000001</v>
      </c>
    </row>
    <row r="624" spans="1:37" x14ac:dyDescent="0.35">
      <c r="A624">
        <v>202</v>
      </c>
      <c r="B624">
        <v>202</v>
      </c>
      <c r="C624" t="s">
        <v>38</v>
      </c>
      <c r="D624">
        <v>2</v>
      </c>
      <c r="E624" t="s">
        <v>415</v>
      </c>
      <c r="F624">
        <v>2</v>
      </c>
      <c r="G624">
        <v>9</v>
      </c>
      <c r="H624">
        <v>1</v>
      </c>
      <c r="I624">
        <v>74</v>
      </c>
      <c r="J624">
        <v>19</v>
      </c>
      <c r="K624">
        <v>1</v>
      </c>
      <c r="L624" t="s">
        <v>292</v>
      </c>
      <c r="M624" t="s">
        <v>456</v>
      </c>
      <c r="N624">
        <v>6</v>
      </c>
      <c r="O624" t="s">
        <v>417</v>
      </c>
      <c r="P624" t="s">
        <v>135</v>
      </c>
      <c r="Q624" t="s">
        <v>136</v>
      </c>
      <c r="R624" t="s">
        <v>132</v>
      </c>
      <c r="S624" t="s">
        <v>81</v>
      </c>
      <c r="T624" t="s">
        <v>293</v>
      </c>
      <c r="U624" t="s">
        <v>301</v>
      </c>
      <c r="V624">
        <v>2</v>
      </c>
      <c r="W624" t="s">
        <v>126</v>
      </c>
      <c r="X624" t="s">
        <v>81</v>
      </c>
      <c r="Y624">
        <v>1</v>
      </c>
      <c r="Z624">
        <v>48</v>
      </c>
      <c r="AA624">
        <v>0</v>
      </c>
      <c r="AB624">
        <v>2</v>
      </c>
      <c r="AC624">
        <v>-1</v>
      </c>
      <c r="AD624">
        <v>2</v>
      </c>
      <c r="AE624">
        <v>0</v>
      </c>
      <c r="AF624">
        <v>-1</v>
      </c>
      <c r="AG624">
        <v>0</v>
      </c>
      <c r="AH624">
        <v>0.217</v>
      </c>
      <c r="AI624">
        <v>3.0009999999999999</v>
      </c>
      <c r="AJ624">
        <v>235.071</v>
      </c>
      <c r="AK624">
        <v>244.11699999999999</v>
      </c>
    </row>
    <row r="625" spans="1:37" x14ac:dyDescent="0.35">
      <c r="A625">
        <v>202</v>
      </c>
      <c r="B625">
        <v>202</v>
      </c>
      <c r="C625" t="s">
        <v>38</v>
      </c>
      <c r="D625">
        <v>2</v>
      </c>
      <c r="E625" t="s">
        <v>415</v>
      </c>
      <c r="F625">
        <v>2</v>
      </c>
      <c r="G625">
        <v>9</v>
      </c>
      <c r="H625">
        <v>1</v>
      </c>
      <c r="I625">
        <v>75</v>
      </c>
      <c r="J625">
        <v>28</v>
      </c>
      <c r="K625">
        <v>1</v>
      </c>
      <c r="L625" t="s">
        <v>322</v>
      </c>
      <c r="M625" t="s">
        <v>427</v>
      </c>
      <c r="N625">
        <v>9</v>
      </c>
      <c r="O625" t="s">
        <v>446</v>
      </c>
      <c r="P625" t="s">
        <v>202</v>
      </c>
      <c r="Q625" t="s">
        <v>206</v>
      </c>
      <c r="R625" t="s">
        <v>202</v>
      </c>
      <c r="S625" t="s">
        <v>53</v>
      </c>
      <c r="T625" t="s">
        <v>323</v>
      </c>
      <c r="U625" t="s">
        <v>329</v>
      </c>
      <c r="V625">
        <v>1</v>
      </c>
      <c r="W625" t="s">
        <v>206</v>
      </c>
      <c r="X625" t="s">
        <v>46</v>
      </c>
      <c r="Y625">
        <v>2</v>
      </c>
      <c r="Z625">
        <v>48</v>
      </c>
      <c r="AA625">
        <v>0</v>
      </c>
      <c r="AB625">
        <v>2</v>
      </c>
      <c r="AC625">
        <v>1</v>
      </c>
      <c r="AD625">
        <v>2</v>
      </c>
      <c r="AE625">
        <v>1</v>
      </c>
      <c r="AF625">
        <v>1.198</v>
      </c>
      <c r="AG625">
        <v>0</v>
      </c>
      <c r="AH625">
        <v>0.22700000000000001</v>
      </c>
      <c r="AI625">
        <v>3.0009999999999999</v>
      </c>
      <c r="AJ625">
        <v>238.072</v>
      </c>
      <c r="AK625">
        <v>247.11799999999999</v>
      </c>
    </row>
    <row r="626" spans="1:37" x14ac:dyDescent="0.35">
      <c r="A626">
        <v>202</v>
      </c>
      <c r="B626">
        <v>202</v>
      </c>
      <c r="C626" t="s">
        <v>38</v>
      </c>
      <c r="D626">
        <v>2</v>
      </c>
      <c r="E626" t="s">
        <v>415</v>
      </c>
      <c r="F626">
        <v>2</v>
      </c>
      <c r="G626">
        <v>9</v>
      </c>
      <c r="H626">
        <v>1</v>
      </c>
      <c r="I626">
        <v>76</v>
      </c>
      <c r="J626">
        <v>0</v>
      </c>
      <c r="K626">
        <v>1</v>
      </c>
      <c r="L626" t="s">
        <v>48</v>
      </c>
      <c r="M626" t="s">
        <v>48</v>
      </c>
      <c r="N626">
        <v>11</v>
      </c>
      <c r="O626" t="s">
        <v>416</v>
      </c>
      <c r="P626" t="s">
        <v>48</v>
      </c>
      <c r="Q626" t="s">
        <v>48</v>
      </c>
      <c r="R626" t="s">
        <v>48</v>
      </c>
      <c r="S626" t="s">
        <v>48</v>
      </c>
      <c r="T626" t="s">
        <v>48</v>
      </c>
      <c r="U626" t="s">
        <v>48</v>
      </c>
      <c r="V626">
        <v>0</v>
      </c>
      <c r="W626" t="s">
        <v>48</v>
      </c>
      <c r="X626" t="s">
        <v>48</v>
      </c>
      <c r="Y626">
        <v>0</v>
      </c>
      <c r="Z626">
        <v>48</v>
      </c>
      <c r="AA626">
        <v>0</v>
      </c>
      <c r="AB626">
        <v>-1</v>
      </c>
      <c r="AC626">
        <v>-1</v>
      </c>
      <c r="AD626">
        <v>1</v>
      </c>
      <c r="AE626">
        <v>0</v>
      </c>
      <c r="AF626">
        <v>-1</v>
      </c>
      <c r="AG626">
        <v>0</v>
      </c>
      <c r="AH626">
        <v>0.217</v>
      </c>
      <c r="AI626">
        <v>3.0009999999999999</v>
      </c>
      <c r="AJ626">
        <v>241.07300000000001</v>
      </c>
      <c r="AK626">
        <v>250.11799999999999</v>
      </c>
    </row>
    <row r="627" spans="1:37" x14ac:dyDescent="0.35">
      <c r="A627">
        <v>202</v>
      </c>
      <c r="B627">
        <v>202</v>
      </c>
      <c r="C627" t="s">
        <v>38</v>
      </c>
      <c r="D627">
        <v>2</v>
      </c>
      <c r="E627" t="s">
        <v>415</v>
      </c>
      <c r="F627">
        <v>2</v>
      </c>
      <c r="G627">
        <v>9</v>
      </c>
      <c r="H627">
        <v>1</v>
      </c>
      <c r="I627">
        <v>77</v>
      </c>
      <c r="J627">
        <v>24</v>
      </c>
      <c r="K627">
        <v>1</v>
      </c>
      <c r="L627" t="s">
        <v>296</v>
      </c>
      <c r="M627" t="s">
        <v>422</v>
      </c>
      <c r="N627">
        <v>4</v>
      </c>
      <c r="O627" t="s">
        <v>431</v>
      </c>
      <c r="P627" t="s">
        <v>177</v>
      </c>
      <c r="Q627" t="s">
        <v>178</v>
      </c>
      <c r="R627" t="s">
        <v>147</v>
      </c>
      <c r="S627" t="s">
        <v>63</v>
      </c>
      <c r="T627" t="s">
        <v>297</v>
      </c>
      <c r="U627" t="s">
        <v>297</v>
      </c>
      <c r="V627">
        <v>3</v>
      </c>
      <c r="W627" t="s">
        <v>178</v>
      </c>
      <c r="X627" t="s">
        <v>63</v>
      </c>
      <c r="Y627">
        <v>1</v>
      </c>
      <c r="Z627">
        <v>48</v>
      </c>
      <c r="AA627">
        <v>0</v>
      </c>
      <c r="AB627">
        <v>1</v>
      </c>
      <c r="AC627">
        <v>1</v>
      </c>
      <c r="AD627">
        <v>1</v>
      </c>
      <c r="AE627">
        <v>1</v>
      </c>
      <c r="AF627">
        <v>1.2829999999999999</v>
      </c>
      <c r="AG627">
        <v>0</v>
      </c>
      <c r="AH627">
        <v>0.22500000000000001</v>
      </c>
      <c r="AI627">
        <v>3.0009999999999999</v>
      </c>
      <c r="AJ627">
        <v>244.07400000000001</v>
      </c>
      <c r="AK627">
        <v>253.119</v>
      </c>
    </row>
    <row r="628" spans="1:37" x14ac:dyDescent="0.35">
      <c r="A628">
        <v>202</v>
      </c>
      <c r="B628">
        <v>202</v>
      </c>
      <c r="C628" t="s">
        <v>38</v>
      </c>
      <c r="D628">
        <v>2</v>
      </c>
      <c r="E628" t="s">
        <v>415</v>
      </c>
      <c r="F628">
        <v>2</v>
      </c>
      <c r="G628">
        <v>9</v>
      </c>
      <c r="H628">
        <v>1</v>
      </c>
      <c r="I628">
        <v>78</v>
      </c>
      <c r="J628">
        <v>0</v>
      </c>
      <c r="K628">
        <v>1</v>
      </c>
      <c r="L628" t="s">
        <v>48</v>
      </c>
      <c r="M628" t="s">
        <v>48</v>
      </c>
      <c r="N628">
        <v>11</v>
      </c>
      <c r="O628" t="s">
        <v>416</v>
      </c>
      <c r="P628" t="s">
        <v>48</v>
      </c>
      <c r="Q628" t="s">
        <v>48</v>
      </c>
      <c r="R628" t="s">
        <v>48</v>
      </c>
      <c r="S628" t="s">
        <v>48</v>
      </c>
      <c r="T628" t="s">
        <v>48</v>
      </c>
      <c r="U628" t="s">
        <v>48</v>
      </c>
      <c r="V628">
        <v>0</v>
      </c>
      <c r="W628" t="s">
        <v>48</v>
      </c>
      <c r="X628" t="s">
        <v>48</v>
      </c>
      <c r="Y628">
        <v>0</v>
      </c>
      <c r="Z628">
        <v>48</v>
      </c>
      <c r="AA628">
        <v>0</v>
      </c>
      <c r="AB628">
        <v>-1</v>
      </c>
      <c r="AC628">
        <v>-1</v>
      </c>
      <c r="AD628">
        <v>1</v>
      </c>
      <c r="AE628">
        <v>0</v>
      </c>
      <c r="AF628">
        <v>-1</v>
      </c>
      <c r="AG628">
        <v>0</v>
      </c>
      <c r="AH628">
        <v>0.217</v>
      </c>
      <c r="AI628">
        <v>3.0009999999999999</v>
      </c>
      <c r="AJ628">
        <v>247.07499999999999</v>
      </c>
      <c r="AK628">
        <v>256.12</v>
      </c>
    </row>
    <row r="629" spans="1:37" x14ac:dyDescent="0.35">
      <c r="A629">
        <v>202</v>
      </c>
      <c r="B629">
        <v>202</v>
      </c>
      <c r="C629" t="s">
        <v>38</v>
      </c>
      <c r="D629">
        <v>2</v>
      </c>
      <c r="E629" t="s">
        <v>415</v>
      </c>
      <c r="F629">
        <v>2</v>
      </c>
      <c r="G629">
        <v>9</v>
      </c>
      <c r="H629">
        <v>1</v>
      </c>
      <c r="I629">
        <v>79</v>
      </c>
      <c r="J629">
        <v>0</v>
      </c>
      <c r="K629">
        <v>1</v>
      </c>
      <c r="L629" t="s">
        <v>48</v>
      </c>
      <c r="M629" t="s">
        <v>455</v>
      </c>
      <c r="N629">
        <v>10</v>
      </c>
      <c r="O629" t="s">
        <v>413</v>
      </c>
      <c r="P629" t="s">
        <v>48</v>
      </c>
      <c r="Q629" t="s">
        <v>48</v>
      </c>
      <c r="R629" t="s">
        <v>48</v>
      </c>
      <c r="S629" t="s">
        <v>48</v>
      </c>
      <c r="T629" t="s">
        <v>48</v>
      </c>
      <c r="U629" t="s">
        <v>412</v>
      </c>
      <c r="V629">
        <v>0</v>
      </c>
      <c r="W629" t="s">
        <v>48</v>
      </c>
      <c r="X629" t="s">
        <v>48</v>
      </c>
      <c r="Y629">
        <v>0</v>
      </c>
      <c r="Z629">
        <v>48</v>
      </c>
      <c r="AA629">
        <v>0</v>
      </c>
      <c r="AB629">
        <v>1</v>
      </c>
      <c r="AC629">
        <v>-1</v>
      </c>
      <c r="AD629">
        <v>2</v>
      </c>
      <c r="AE629">
        <v>0</v>
      </c>
      <c r="AF629">
        <v>-1</v>
      </c>
      <c r="AG629">
        <v>0</v>
      </c>
      <c r="AH629">
        <v>0.223</v>
      </c>
      <c r="AI629">
        <v>3.0009999999999999</v>
      </c>
      <c r="AJ629">
        <v>250.07599999999999</v>
      </c>
      <c r="AK629">
        <v>259.12099999999998</v>
      </c>
    </row>
    <row r="630" spans="1:37" x14ac:dyDescent="0.35">
      <c r="A630">
        <v>202</v>
      </c>
      <c r="B630">
        <v>202</v>
      </c>
      <c r="C630" t="s">
        <v>38</v>
      </c>
      <c r="D630">
        <v>2</v>
      </c>
      <c r="E630" t="s">
        <v>415</v>
      </c>
      <c r="F630">
        <v>2</v>
      </c>
      <c r="G630">
        <v>9</v>
      </c>
      <c r="H630">
        <v>1</v>
      </c>
      <c r="I630">
        <v>80</v>
      </c>
      <c r="J630">
        <v>0</v>
      </c>
      <c r="K630">
        <v>1</v>
      </c>
      <c r="L630" t="s">
        <v>48</v>
      </c>
      <c r="M630" t="s">
        <v>48</v>
      </c>
      <c r="N630">
        <v>11</v>
      </c>
      <c r="O630" t="s">
        <v>416</v>
      </c>
      <c r="P630" t="s">
        <v>48</v>
      </c>
      <c r="Q630" t="s">
        <v>48</v>
      </c>
      <c r="R630" t="s">
        <v>48</v>
      </c>
      <c r="S630" t="s">
        <v>48</v>
      </c>
      <c r="T630" t="s">
        <v>48</v>
      </c>
      <c r="U630" t="s">
        <v>48</v>
      </c>
      <c r="V630">
        <v>0</v>
      </c>
      <c r="W630" t="s">
        <v>48</v>
      </c>
      <c r="X630" t="s">
        <v>48</v>
      </c>
      <c r="Y630">
        <v>0</v>
      </c>
      <c r="Z630">
        <v>48</v>
      </c>
      <c r="AA630">
        <v>0</v>
      </c>
      <c r="AB630">
        <v>-1</v>
      </c>
      <c r="AC630">
        <v>-1</v>
      </c>
      <c r="AD630">
        <v>1</v>
      </c>
      <c r="AE630">
        <v>0</v>
      </c>
      <c r="AF630">
        <v>-1</v>
      </c>
      <c r="AG630">
        <v>0</v>
      </c>
      <c r="AH630">
        <v>0.217</v>
      </c>
      <c r="AI630">
        <v>3.0009999999999999</v>
      </c>
      <c r="AJ630">
        <v>253.077</v>
      </c>
      <c r="AK630">
        <v>262.12200000000001</v>
      </c>
    </row>
    <row r="631" spans="1:37" x14ac:dyDescent="0.35">
      <c r="A631">
        <v>202</v>
      </c>
      <c r="B631">
        <v>202</v>
      </c>
      <c r="C631" t="s">
        <v>38</v>
      </c>
      <c r="D631">
        <v>2</v>
      </c>
      <c r="E631" t="s">
        <v>415</v>
      </c>
      <c r="F631">
        <v>2</v>
      </c>
      <c r="G631">
        <v>9</v>
      </c>
      <c r="H631">
        <v>1</v>
      </c>
      <c r="I631">
        <v>81</v>
      </c>
      <c r="J631">
        <v>0</v>
      </c>
      <c r="K631">
        <v>1</v>
      </c>
      <c r="L631" t="s">
        <v>48</v>
      </c>
      <c r="M631" t="s">
        <v>454</v>
      </c>
      <c r="N631">
        <v>10</v>
      </c>
      <c r="O631" t="s">
        <v>413</v>
      </c>
      <c r="P631" t="s">
        <v>48</v>
      </c>
      <c r="Q631" t="s">
        <v>48</v>
      </c>
      <c r="R631" t="s">
        <v>48</v>
      </c>
      <c r="S631" t="s">
        <v>48</v>
      </c>
      <c r="T631" t="s">
        <v>48</v>
      </c>
      <c r="U631" t="s">
        <v>412</v>
      </c>
      <c r="V631">
        <v>0</v>
      </c>
      <c r="W631" t="s">
        <v>48</v>
      </c>
      <c r="X631" t="s">
        <v>48</v>
      </c>
      <c r="Y631">
        <v>0</v>
      </c>
      <c r="Z631">
        <v>48</v>
      </c>
      <c r="AA631">
        <v>0</v>
      </c>
      <c r="AB631">
        <v>1</v>
      </c>
      <c r="AC631">
        <v>-1</v>
      </c>
      <c r="AD631">
        <v>2</v>
      </c>
      <c r="AE631">
        <v>0</v>
      </c>
      <c r="AF631">
        <v>-1</v>
      </c>
      <c r="AG631">
        <v>0</v>
      </c>
      <c r="AH631">
        <v>0.221</v>
      </c>
      <c r="AI631">
        <v>3.0009999999999999</v>
      </c>
      <c r="AJ631">
        <v>256.077</v>
      </c>
      <c r="AK631">
        <v>265.12299999999999</v>
      </c>
    </row>
    <row r="632" spans="1:37" x14ac:dyDescent="0.35">
      <c r="A632">
        <v>202</v>
      </c>
      <c r="B632">
        <v>202</v>
      </c>
      <c r="C632" t="s">
        <v>38</v>
      </c>
      <c r="D632">
        <v>2</v>
      </c>
      <c r="E632" t="s">
        <v>415</v>
      </c>
      <c r="F632">
        <v>2</v>
      </c>
      <c r="G632">
        <v>9</v>
      </c>
      <c r="H632">
        <v>1</v>
      </c>
      <c r="I632">
        <v>82</v>
      </c>
      <c r="J632">
        <v>4</v>
      </c>
      <c r="K632">
        <v>1</v>
      </c>
      <c r="L632" t="s">
        <v>268</v>
      </c>
      <c r="M632" t="s">
        <v>453</v>
      </c>
      <c r="N632">
        <v>3</v>
      </c>
      <c r="O632" t="s">
        <v>450</v>
      </c>
      <c r="P632" t="s">
        <v>70</v>
      </c>
      <c r="Q632" t="s">
        <v>71</v>
      </c>
      <c r="R632" t="s">
        <v>52</v>
      </c>
      <c r="S632" t="s">
        <v>53</v>
      </c>
      <c r="T632" t="s">
        <v>269</v>
      </c>
      <c r="U632" t="s">
        <v>285</v>
      </c>
      <c r="V632">
        <v>1</v>
      </c>
      <c r="W632" t="s">
        <v>71</v>
      </c>
      <c r="X632" t="s">
        <v>46</v>
      </c>
      <c r="Y632">
        <v>2</v>
      </c>
      <c r="Z632">
        <v>48</v>
      </c>
      <c r="AA632">
        <v>0</v>
      </c>
      <c r="AB632">
        <v>2</v>
      </c>
      <c r="AC632">
        <v>2</v>
      </c>
      <c r="AD632">
        <v>1</v>
      </c>
      <c r="AE632">
        <v>3</v>
      </c>
      <c r="AF632">
        <v>1.607</v>
      </c>
      <c r="AG632">
        <v>0</v>
      </c>
      <c r="AH632">
        <v>0.22</v>
      </c>
      <c r="AI632">
        <v>3.0009999999999999</v>
      </c>
      <c r="AJ632">
        <v>259.07799999999997</v>
      </c>
      <c r="AK632">
        <v>268.12400000000002</v>
      </c>
    </row>
    <row r="633" spans="1:37" x14ac:dyDescent="0.35">
      <c r="A633">
        <v>202</v>
      </c>
      <c r="B633">
        <v>202</v>
      </c>
      <c r="C633" t="s">
        <v>38</v>
      </c>
      <c r="D633">
        <v>2</v>
      </c>
      <c r="E633" t="s">
        <v>415</v>
      </c>
      <c r="F633">
        <v>2</v>
      </c>
      <c r="G633">
        <v>9</v>
      </c>
      <c r="H633">
        <v>1</v>
      </c>
      <c r="I633">
        <v>83</v>
      </c>
      <c r="J633">
        <v>14</v>
      </c>
      <c r="K633">
        <v>1</v>
      </c>
      <c r="L633" t="s">
        <v>290</v>
      </c>
      <c r="M633" t="s">
        <v>452</v>
      </c>
      <c r="N633">
        <v>6</v>
      </c>
      <c r="O633" t="s">
        <v>417</v>
      </c>
      <c r="P633" t="s">
        <v>163</v>
      </c>
      <c r="Q633" t="s">
        <v>164</v>
      </c>
      <c r="R633" t="s">
        <v>150</v>
      </c>
      <c r="S633" t="s">
        <v>53</v>
      </c>
      <c r="T633" t="s">
        <v>291</v>
      </c>
      <c r="U633" t="s">
        <v>299</v>
      </c>
      <c r="V633">
        <v>1</v>
      </c>
      <c r="W633" t="s">
        <v>164</v>
      </c>
      <c r="X633" t="s">
        <v>63</v>
      </c>
      <c r="Y633">
        <v>2</v>
      </c>
      <c r="Z633">
        <v>48</v>
      </c>
      <c r="AA633">
        <v>0</v>
      </c>
      <c r="AB633">
        <v>2</v>
      </c>
      <c r="AC633">
        <v>-1</v>
      </c>
      <c r="AD633">
        <v>2</v>
      </c>
      <c r="AE633">
        <v>0</v>
      </c>
      <c r="AF633">
        <v>-1</v>
      </c>
      <c r="AG633">
        <v>0</v>
      </c>
      <c r="AH633">
        <v>0.219</v>
      </c>
      <c r="AI633">
        <v>3.0009999999999999</v>
      </c>
      <c r="AJ633">
        <v>262.07900000000001</v>
      </c>
      <c r="AK633">
        <v>271.125</v>
      </c>
    </row>
    <row r="634" spans="1:37" x14ac:dyDescent="0.35">
      <c r="A634">
        <v>202</v>
      </c>
      <c r="B634">
        <v>202</v>
      </c>
      <c r="C634" t="s">
        <v>38</v>
      </c>
      <c r="D634">
        <v>2</v>
      </c>
      <c r="E634" t="s">
        <v>415</v>
      </c>
      <c r="F634">
        <v>2</v>
      </c>
      <c r="G634">
        <v>9</v>
      </c>
      <c r="H634">
        <v>1</v>
      </c>
      <c r="I634">
        <v>84</v>
      </c>
      <c r="J634">
        <v>18</v>
      </c>
      <c r="K634">
        <v>1</v>
      </c>
      <c r="L634" t="s">
        <v>308</v>
      </c>
      <c r="M634" t="s">
        <v>451</v>
      </c>
      <c r="N634">
        <v>4</v>
      </c>
      <c r="O634" t="s">
        <v>431</v>
      </c>
      <c r="P634" t="s">
        <v>153</v>
      </c>
      <c r="Q634" t="s">
        <v>154</v>
      </c>
      <c r="R634" t="s">
        <v>132</v>
      </c>
      <c r="S634" t="s">
        <v>81</v>
      </c>
      <c r="T634" t="s">
        <v>309</v>
      </c>
      <c r="U634" t="s">
        <v>309</v>
      </c>
      <c r="V634">
        <v>3</v>
      </c>
      <c r="W634" t="s">
        <v>154</v>
      </c>
      <c r="X634" t="s">
        <v>81</v>
      </c>
      <c r="Y634">
        <v>2</v>
      </c>
      <c r="Z634">
        <v>48</v>
      </c>
      <c r="AA634">
        <v>0</v>
      </c>
      <c r="AB634">
        <v>1</v>
      </c>
      <c r="AC634">
        <v>1</v>
      </c>
      <c r="AD634">
        <v>1</v>
      </c>
      <c r="AE634">
        <v>1</v>
      </c>
      <c r="AF634">
        <v>0.89700000000000002</v>
      </c>
      <c r="AG634">
        <v>0</v>
      </c>
      <c r="AH634">
        <v>0.218</v>
      </c>
      <c r="AI634">
        <v>3.0009999999999999</v>
      </c>
      <c r="AJ634">
        <v>265.08</v>
      </c>
      <c r="AK634">
        <v>274.12599999999998</v>
      </c>
    </row>
    <row r="635" spans="1:37" x14ac:dyDescent="0.35">
      <c r="A635">
        <v>202</v>
      </c>
      <c r="B635">
        <v>202</v>
      </c>
      <c r="C635" t="s">
        <v>38</v>
      </c>
      <c r="D635">
        <v>2</v>
      </c>
      <c r="E635" t="s">
        <v>415</v>
      </c>
      <c r="F635">
        <v>2</v>
      </c>
      <c r="G635">
        <v>9</v>
      </c>
      <c r="H635">
        <v>1</v>
      </c>
      <c r="I635">
        <v>85</v>
      </c>
      <c r="J635">
        <v>5</v>
      </c>
      <c r="K635">
        <v>1</v>
      </c>
      <c r="L635" t="s">
        <v>286</v>
      </c>
      <c r="M635" t="s">
        <v>437</v>
      </c>
      <c r="N635">
        <v>3</v>
      </c>
      <c r="O635" t="s">
        <v>450</v>
      </c>
      <c r="P635" t="s">
        <v>60</v>
      </c>
      <c r="Q635" t="s">
        <v>61</v>
      </c>
      <c r="R635" t="s">
        <v>45</v>
      </c>
      <c r="S635" t="s">
        <v>46</v>
      </c>
      <c r="T635" t="s">
        <v>287</v>
      </c>
      <c r="U635" t="s">
        <v>279</v>
      </c>
      <c r="V635">
        <v>2</v>
      </c>
      <c r="W635" t="s">
        <v>79</v>
      </c>
      <c r="X635" t="s">
        <v>46</v>
      </c>
      <c r="Y635">
        <v>2</v>
      </c>
      <c r="Z635">
        <v>48</v>
      </c>
      <c r="AA635">
        <v>0</v>
      </c>
      <c r="AB635">
        <v>2</v>
      </c>
      <c r="AC635">
        <v>1</v>
      </c>
      <c r="AD635">
        <v>2</v>
      </c>
      <c r="AE635">
        <v>1</v>
      </c>
      <c r="AF635">
        <v>1.2070000000000001</v>
      </c>
      <c r="AG635">
        <v>0</v>
      </c>
      <c r="AH635">
        <v>0.218</v>
      </c>
      <c r="AI635">
        <v>3.0009999999999999</v>
      </c>
      <c r="AJ635">
        <v>268.08100000000002</v>
      </c>
      <c r="AK635">
        <v>277.12700000000001</v>
      </c>
    </row>
    <row r="636" spans="1:37" x14ac:dyDescent="0.35">
      <c r="A636">
        <v>202</v>
      </c>
      <c r="B636">
        <v>202</v>
      </c>
      <c r="C636" t="s">
        <v>38</v>
      </c>
      <c r="D636">
        <v>2</v>
      </c>
      <c r="E636" t="s">
        <v>415</v>
      </c>
      <c r="F636">
        <v>2</v>
      </c>
      <c r="G636">
        <v>9</v>
      </c>
      <c r="H636">
        <v>1</v>
      </c>
      <c r="I636">
        <v>86</v>
      </c>
      <c r="J636">
        <v>25</v>
      </c>
      <c r="K636">
        <v>1</v>
      </c>
      <c r="L636" t="s">
        <v>434</v>
      </c>
      <c r="M636" t="s">
        <v>433</v>
      </c>
      <c r="N636">
        <v>9</v>
      </c>
      <c r="O636" t="s">
        <v>446</v>
      </c>
      <c r="P636" t="s">
        <v>202</v>
      </c>
      <c r="Q636" t="s">
        <v>221</v>
      </c>
      <c r="R636" t="s">
        <v>202</v>
      </c>
      <c r="S636" t="s">
        <v>63</v>
      </c>
      <c r="T636" t="s">
        <v>331</v>
      </c>
      <c r="U636" t="s">
        <v>313</v>
      </c>
      <c r="V636">
        <v>1</v>
      </c>
      <c r="W636" t="s">
        <v>221</v>
      </c>
      <c r="X636" t="s">
        <v>53</v>
      </c>
      <c r="Y636">
        <v>1</v>
      </c>
      <c r="Z636">
        <v>48</v>
      </c>
      <c r="AA636">
        <v>0</v>
      </c>
      <c r="AB636">
        <v>2</v>
      </c>
      <c r="AC636">
        <v>-1</v>
      </c>
      <c r="AD636">
        <v>2</v>
      </c>
      <c r="AE636">
        <v>0</v>
      </c>
      <c r="AF636">
        <v>-1</v>
      </c>
      <c r="AG636">
        <v>0</v>
      </c>
      <c r="AH636">
        <v>0.22600000000000001</v>
      </c>
      <c r="AI636">
        <v>3.0009999999999999</v>
      </c>
      <c r="AJ636">
        <v>271.08199999999999</v>
      </c>
      <c r="AK636">
        <v>280.12799999999999</v>
      </c>
    </row>
    <row r="637" spans="1:37" x14ac:dyDescent="0.35">
      <c r="A637">
        <v>202</v>
      </c>
      <c r="B637">
        <v>202</v>
      </c>
      <c r="C637" t="s">
        <v>38</v>
      </c>
      <c r="D637">
        <v>2</v>
      </c>
      <c r="E637" t="s">
        <v>415</v>
      </c>
      <c r="F637">
        <v>2</v>
      </c>
      <c r="G637">
        <v>9</v>
      </c>
      <c r="H637">
        <v>1</v>
      </c>
      <c r="I637">
        <v>87</v>
      </c>
      <c r="J637">
        <v>0</v>
      </c>
      <c r="K637">
        <v>1</v>
      </c>
      <c r="L637" t="s">
        <v>48</v>
      </c>
      <c r="M637" t="s">
        <v>48</v>
      </c>
      <c r="N637">
        <v>11</v>
      </c>
      <c r="O637" t="s">
        <v>416</v>
      </c>
      <c r="P637" t="s">
        <v>48</v>
      </c>
      <c r="Q637" t="s">
        <v>48</v>
      </c>
      <c r="R637" t="s">
        <v>48</v>
      </c>
      <c r="S637" t="s">
        <v>48</v>
      </c>
      <c r="T637" t="s">
        <v>48</v>
      </c>
      <c r="U637" t="s">
        <v>48</v>
      </c>
      <c r="V637">
        <v>0</v>
      </c>
      <c r="W637" t="s">
        <v>48</v>
      </c>
      <c r="X637" t="s">
        <v>48</v>
      </c>
      <c r="Y637">
        <v>0</v>
      </c>
      <c r="Z637">
        <v>48</v>
      </c>
      <c r="AA637">
        <v>0</v>
      </c>
      <c r="AB637">
        <v>-1</v>
      </c>
      <c r="AC637">
        <v>-1</v>
      </c>
      <c r="AD637">
        <v>1</v>
      </c>
      <c r="AE637">
        <v>0</v>
      </c>
      <c r="AF637">
        <v>-1</v>
      </c>
      <c r="AG637">
        <v>0</v>
      </c>
      <c r="AH637">
        <v>0.217</v>
      </c>
      <c r="AI637">
        <v>3.0009999999999999</v>
      </c>
      <c r="AJ637">
        <v>274.08300000000003</v>
      </c>
      <c r="AK637">
        <v>283.12799999999999</v>
      </c>
    </row>
    <row r="638" spans="1:37" x14ac:dyDescent="0.35">
      <c r="A638">
        <v>202</v>
      </c>
      <c r="B638">
        <v>202</v>
      </c>
      <c r="C638" t="s">
        <v>38</v>
      </c>
      <c r="D638">
        <v>2</v>
      </c>
      <c r="E638" t="s">
        <v>415</v>
      </c>
      <c r="F638">
        <v>2</v>
      </c>
      <c r="G638">
        <v>9</v>
      </c>
      <c r="H638">
        <v>1</v>
      </c>
      <c r="I638">
        <v>88</v>
      </c>
      <c r="J638">
        <v>0</v>
      </c>
      <c r="K638">
        <v>1</v>
      </c>
      <c r="L638" t="s">
        <v>48</v>
      </c>
      <c r="M638" t="s">
        <v>449</v>
      </c>
      <c r="N638">
        <v>10</v>
      </c>
      <c r="O638" t="s">
        <v>413</v>
      </c>
      <c r="P638" t="s">
        <v>48</v>
      </c>
      <c r="Q638" t="s">
        <v>48</v>
      </c>
      <c r="R638" t="s">
        <v>48</v>
      </c>
      <c r="S638" t="s">
        <v>48</v>
      </c>
      <c r="T638" t="s">
        <v>48</v>
      </c>
      <c r="U638" t="s">
        <v>412</v>
      </c>
      <c r="V638">
        <v>0</v>
      </c>
      <c r="W638" t="s">
        <v>48</v>
      </c>
      <c r="X638" t="s">
        <v>48</v>
      </c>
      <c r="Y638">
        <v>0</v>
      </c>
      <c r="Z638">
        <v>48</v>
      </c>
      <c r="AA638">
        <v>0</v>
      </c>
      <c r="AB638">
        <v>1</v>
      </c>
      <c r="AC638">
        <v>-1</v>
      </c>
      <c r="AD638">
        <v>2</v>
      </c>
      <c r="AE638">
        <v>0</v>
      </c>
      <c r="AF638">
        <v>-1</v>
      </c>
      <c r="AG638">
        <v>0</v>
      </c>
      <c r="AH638">
        <v>0.22500000000000001</v>
      </c>
      <c r="AI638">
        <v>3.0009999999999999</v>
      </c>
      <c r="AJ638">
        <v>277.084</v>
      </c>
      <c r="AK638">
        <v>286.12900000000002</v>
      </c>
    </row>
    <row r="639" spans="1:37" x14ac:dyDescent="0.35">
      <c r="A639">
        <v>202</v>
      </c>
      <c r="B639">
        <v>202</v>
      </c>
      <c r="C639" t="s">
        <v>38</v>
      </c>
      <c r="D639">
        <v>2</v>
      </c>
      <c r="E639" t="s">
        <v>415</v>
      </c>
      <c r="F639">
        <v>2</v>
      </c>
      <c r="G639">
        <v>9</v>
      </c>
      <c r="H639">
        <v>1</v>
      </c>
      <c r="I639">
        <v>89</v>
      </c>
      <c r="J639">
        <v>22</v>
      </c>
      <c r="K639">
        <v>1</v>
      </c>
      <c r="L639" t="s">
        <v>306</v>
      </c>
      <c r="M639" t="s">
        <v>436</v>
      </c>
      <c r="N639">
        <v>4</v>
      </c>
      <c r="O639" t="s">
        <v>431</v>
      </c>
      <c r="P639" t="s">
        <v>125</v>
      </c>
      <c r="Q639" t="s">
        <v>126</v>
      </c>
      <c r="R639" t="s">
        <v>150</v>
      </c>
      <c r="S639" t="s">
        <v>53</v>
      </c>
      <c r="T639" t="s">
        <v>307</v>
      </c>
      <c r="U639" t="s">
        <v>307</v>
      </c>
      <c r="V639">
        <v>3</v>
      </c>
      <c r="W639" t="s">
        <v>126</v>
      </c>
      <c r="X639" t="s">
        <v>53</v>
      </c>
      <c r="Y639">
        <v>1</v>
      </c>
      <c r="Z639">
        <v>48</v>
      </c>
      <c r="AA639">
        <v>0</v>
      </c>
      <c r="AB639">
        <v>1</v>
      </c>
      <c r="AC639">
        <v>1</v>
      </c>
      <c r="AD639">
        <v>1</v>
      </c>
      <c r="AE639">
        <v>1</v>
      </c>
      <c r="AF639">
        <v>1.3480000000000001</v>
      </c>
      <c r="AG639">
        <v>0</v>
      </c>
      <c r="AH639">
        <v>0.224</v>
      </c>
      <c r="AI639">
        <v>3.0009999999999999</v>
      </c>
      <c r="AJ639">
        <v>280.08499999999998</v>
      </c>
      <c r="AK639">
        <v>289.13</v>
      </c>
    </row>
    <row r="640" spans="1:37" x14ac:dyDescent="0.35">
      <c r="A640">
        <v>202</v>
      </c>
      <c r="B640">
        <v>202</v>
      </c>
      <c r="C640" t="s">
        <v>38</v>
      </c>
      <c r="D640">
        <v>2</v>
      </c>
      <c r="E640" t="s">
        <v>415</v>
      </c>
      <c r="F640">
        <v>2</v>
      </c>
      <c r="G640">
        <v>9</v>
      </c>
      <c r="H640">
        <v>1</v>
      </c>
      <c r="I640">
        <v>90</v>
      </c>
      <c r="J640">
        <v>36</v>
      </c>
      <c r="K640">
        <v>1</v>
      </c>
      <c r="L640" t="s">
        <v>320</v>
      </c>
      <c r="M640" t="s">
        <v>448</v>
      </c>
      <c r="N640">
        <v>9</v>
      </c>
      <c r="O640" t="s">
        <v>446</v>
      </c>
      <c r="P640" t="s">
        <v>202</v>
      </c>
      <c r="Q640" t="s">
        <v>232</v>
      </c>
      <c r="R640" t="s">
        <v>202</v>
      </c>
      <c r="S640" t="s">
        <v>63</v>
      </c>
      <c r="T640" t="s">
        <v>321</v>
      </c>
      <c r="U640" t="s">
        <v>333</v>
      </c>
      <c r="V640">
        <v>2</v>
      </c>
      <c r="W640" t="s">
        <v>212</v>
      </c>
      <c r="X640" t="s">
        <v>63</v>
      </c>
      <c r="Y640">
        <v>2</v>
      </c>
      <c r="Z640">
        <v>48</v>
      </c>
      <c r="AA640">
        <v>0</v>
      </c>
      <c r="AB640">
        <v>2</v>
      </c>
      <c r="AC640">
        <v>1</v>
      </c>
      <c r="AD640">
        <v>2</v>
      </c>
      <c r="AE640">
        <v>1</v>
      </c>
      <c r="AF640">
        <v>0.96399999999999997</v>
      </c>
      <c r="AG640">
        <v>0</v>
      </c>
      <c r="AH640">
        <v>0.224</v>
      </c>
      <c r="AI640">
        <v>3.0009999999999999</v>
      </c>
      <c r="AJ640">
        <v>283.08600000000001</v>
      </c>
      <c r="AK640">
        <v>292.13099999999997</v>
      </c>
    </row>
    <row r="641" spans="1:37" x14ac:dyDescent="0.35">
      <c r="A641">
        <v>202</v>
      </c>
      <c r="B641">
        <v>202</v>
      </c>
      <c r="C641" t="s">
        <v>38</v>
      </c>
      <c r="D641">
        <v>2</v>
      </c>
      <c r="E641" t="s">
        <v>415</v>
      </c>
      <c r="F641">
        <v>2</v>
      </c>
      <c r="G641">
        <v>9</v>
      </c>
      <c r="H641">
        <v>1</v>
      </c>
      <c r="I641">
        <v>91</v>
      </c>
      <c r="J641">
        <v>34</v>
      </c>
      <c r="K641">
        <v>1</v>
      </c>
      <c r="L641" t="s">
        <v>324</v>
      </c>
      <c r="M641" t="s">
        <v>447</v>
      </c>
      <c r="N641">
        <v>8</v>
      </c>
      <c r="O641" t="s">
        <v>426</v>
      </c>
      <c r="P641" t="s">
        <v>202</v>
      </c>
      <c r="Q641" t="s">
        <v>209</v>
      </c>
      <c r="R641" t="s">
        <v>202</v>
      </c>
      <c r="S641" t="s">
        <v>53</v>
      </c>
      <c r="T641" t="s">
        <v>325</v>
      </c>
      <c r="U641" t="s">
        <v>325</v>
      </c>
      <c r="V641">
        <v>3</v>
      </c>
      <c r="W641" t="s">
        <v>209</v>
      </c>
      <c r="X641" t="s">
        <v>53</v>
      </c>
      <c r="Y641">
        <v>2</v>
      </c>
      <c r="Z641">
        <v>48</v>
      </c>
      <c r="AA641">
        <v>1</v>
      </c>
      <c r="AB641">
        <v>1</v>
      </c>
      <c r="AC641">
        <v>2</v>
      </c>
      <c r="AD641">
        <v>2</v>
      </c>
      <c r="AE641">
        <v>1</v>
      </c>
      <c r="AF641">
        <v>0.89900000000000002</v>
      </c>
      <c r="AG641">
        <v>0</v>
      </c>
      <c r="AH641">
        <v>0.222</v>
      </c>
      <c r="AI641">
        <v>4.0010000000000003</v>
      </c>
      <c r="AJ641">
        <v>287.08699999999999</v>
      </c>
      <c r="AK641">
        <v>296.13200000000001</v>
      </c>
    </row>
    <row r="642" spans="1:37" x14ac:dyDescent="0.35">
      <c r="A642">
        <v>202</v>
      </c>
      <c r="B642">
        <v>202</v>
      </c>
      <c r="C642" t="s">
        <v>38</v>
      </c>
      <c r="D642">
        <v>2</v>
      </c>
      <c r="E642" t="s">
        <v>415</v>
      </c>
      <c r="F642">
        <v>2</v>
      </c>
      <c r="G642">
        <v>9</v>
      </c>
      <c r="H642">
        <v>1</v>
      </c>
      <c r="I642">
        <v>92</v>
      </c>
      <c r="J642">
        <v>26</v>
      </c>
      <c r="K642">
        <v>1</v>
      </c>
      <c r="L642" t="s">
        <v>312</v>
      </c>
      <c r="M642" t="s">
        <v>425</v>
      </c>
      <c r="N642">
        <v>9</v>
      </c>
      <c r="O642" t="s">
        <v>446</v>
      </c>
      <c r="P642" t="s">
        <v>202</v>
      </c>
      <c r="Q642" t="s">
        <v>221</v>
      </c>
      <c r="R642" t="s">
        <v>202</v>
      </c>
      <c r="S642" t="s">
        <v>53</v>
      </c>
      <c r="T642" t="s">
        <v>313</v>
      </c>
      <c r="U642" t="s">
        <v>331</v>
      </c>
      <c r="V642">
        <v>1</v>
      </c>
      <c r="W642" t="s">
        <v>221</v>
      </c>
      <c r="X642" t="s">
        <v>63</v>
      </c>
      <c r="Y642">
        <v>1</v>
      </c>
      <c r="Z642">
        <v>48</v>
      </c>
      <c r="AA642">
        <v>0</v>
      </c>
      <c r="AB642">
        <v>2</v>
      </c>
      <c r="AC642">
        <v>1</v>
      </c>
      <c r="AD642">
        <v>2</v>
      </c>
      <c r="AE642">
        <v>1</v>
      </c>
      <c r="AF642">
        <v>0.89800000000000002</v>
      </c>
      <c r="AG642">
        <v>0</v>
      </c>
      <c r="AH642">
        <v>0.22</v>
      </c>
      <c r="AI642">
        <v>3.0009999999999999</v>
      </c>
      <c r="AJ642">
        <v>290.08800000000002</v>
      </c>
      <c r="AK642">
        <v>299.13299999999998</v>
      </c>
    </row>
    <row r="643" spans="1:37" x14ac:dyDescent="0.35">
      <c r="A643">
        <v>202</v>
      </c>
      <c r="B643">
        <v>202</v>
      </c>
      <c r="C643" t="s">
        <v>38</v>
      </c>
      <c r="D643">
        <v>2</v>
      </c>
      <c r="E643" t="s">
        <v>415</v>
      </c>
      <c r="F643">
        <v>2</v>
      </c>
      <c r="G643">
        <v>9</v>
      </c>
      <c r="H643">
        <v>1</v>
      </c>
      <c r="I643">
        <v>93</v>
      </c>
      <c r="J643">
        <v>0</v>
      </c>
      <c r="K643">
        <v>1</v>
      </c>
      <c r="L643" t="s">
        <v>48</v>
      </c>
      <c r="M643" t="s">
        <v>445</v>
      </c>
      <c r="N643">
        <v>10</v>
      </c>
      <c r="O643" t="s">
        <v>413</v>
      </c>
      <c r="P643" t="s">
        <v>48</v>
      </c>
      <c r="Q643" t="s">
        <v>48</v>
      </c>
      <c r="R643" t="s">
        <v>48</v>
      </c>
      <c r="S643" t="s">
        <v>48</v>
      </c>
      <c r="T643" t="s">
        <v>48</v>
      </c>
      <c r="U643" t="s">
        <v>412</v>
      </c>
      <c r="V643">
        <v>0</v>
      </c>
      <c r="W643" t="s">
        <v>48</v>
      </c>
      <c r="X643" t="s">
        <v>48</v>
      </c>
      <c r="Y643">
        <v>0</v>
      </c>
      <c r="Z643">
        <v>48</v>
      </c>
      <c r="AA643">
        <v>0</v>
      </c>
      <c r="AB643">
        <v>1</v>
      </c>
      <c r="AC643">
        <v>1</v>
      </c>
      <c r="AD643">
        <v>1</v>
      </c>
      <c r="AE643">
        <v>1</v>
      </c>
      <c r="AF643">
        <v>0.39</v>
      </c>
      <c r="AG643">
        <v>0</v>
      </c>
      <c r="AH643">
        <v>0.219</v>
      </c>
      <c r="AI643">
        <v>3.0009999999999999</v>
      </c>
      <c r="AJ643">
        <v>293.089</v>
      </c>
      <c r="AK643">
        <v>302.13400000000001</v>
      </c>
    </row>
    <row r="644" spans="1:37" x14ac:dyDescent="0.35">
      <c r="A644">
        <v>202</v>
      </c>
      <c r="B644">
        <v>202</v>
      </c>
      <c r="C644" t="s">
        <v>38</v>
      </c>
      <c r="D644">
        <v>2</v>
      </c>
      <c r="E644" t="s">
        <v>415</v>
      </c>
      <c r="F644">
        <v>2</v>
      </c>
      <c r="G644">
        <v>9</v>
      </c>
      <c r="H644">
        <v>1</v>
      </c>
      <c r="I644">
        <v>94</v>
      </c>
      <c r="J644">
        <v>0</v>
      </c>
      <c r="K644">
        <v>1</v>
      </c>
      <c r="L644" t="s">
        <v>48</v>
      </c>
      <c r="M644" t="s">
        <v>444</v>
      </c>
      <c r="N644">
        <v>10</v>
      </c>
      <c r="O644" t="s">
        <v>413</v>
      </c>
      <c r="P644" t="s">
        <v>48</v>
      </c>
      <c r="Q644" t="s">
        <v>48</v>
      </c>
      <c r="R644" t="s">
        <v>48</v>
      </c>
      <c r="S644" t="s">
        <v>48</v>
      </c>
      <c r="T644" t="s">
        <v>48</v>
      </c>
      <c r="U644" t="s">
        <v>412</v>
      </c>
      <c r="V644">
        <v>0</v>
      </c>
      <c r="W644" t="s">
        <v>48</v>
      </c>
      <c r="X644" t="s">
        <v>48</v>
      </c>
      <c r="Y644">
        <v>0</v>
      </c>
      <c r="Z644">
        <v>48</v>
      </c>
      <c r="AA644">
        <v>0</v>
      </c>
      <c r="AB644">
        <v>1</v>
      </c>
      <c r="AC644">
        <v>1</v>
      </c>
      <c r="AD644">
        <v>1</v>
      </c>
      <c r="AE644">
        <v>1</v>
      </c>
      <c r="AF644">
        <v>8.2000000000000003E-2</v>
      </c>
      <c r="AG644">
        <v>0</v>
      </c>
      <c r="AH644">
        <v>0.218</v>
      </c>
      <c r="AI644">
        <v>3.0009999999999999</v>
      </c>
      <c r="AJ644">
        <v>296.08999999999997</v>
      </c>
      <c r="AK644">
        <v>305.13499999999999</v>
      </c>
    </row>
    <row r="645" spans="1:37" x14ac:dyDescent="0.35">
      <c r="A645">
        <v>202</v>
      </c>
      <c r="B645">
        <v>202</v>
      </c>
      <c r="C645" t="s">
        <v>38</v>
      </c>
      <c r="D645">
        <v>2</v>
      </c>
      <c r="E645" t="s">
        <v>415</v>
      </c>
      <c r="F645">
        <v>2</v>
      </c>
      <c r="G645">
        <v>9</v>
      </c>
      <c r="H645">
        <v>1</v>
      </c>
      <c r="I645">
        <v>95</v>
      </c>
      <c r="J645">
        <v>17</v>
      </c>
      <c r="K645">
        <v>1</v>
      </c>
      <c r="L645" t="s">
        <v>302</v>
      </c>
      <c r="M645" t="s">
        <v>443</v>
      </c>
      <c r="N645">
        <v>5</v>
      </c>
      <c r="O645" t="s">
        <v>438</v>
      </c>
      <c r="P645" t="s">
        <v>153</v>
      </c>
      <c r="Q645" t="s">
        <v>154</v>
      </c>
      <c r="R645" t="s">
        <v>127</v>
      </c>
      <c r="S645" t="s">
        <v>46</v>
      </c>
      <c r="T645" t="s">
        <v>303</v>
      </c>
      <c r="U645" t="s">
        <v>303</v>
      </c>
      <c r="V645">
        <v>3</v>
      </c>
      <c r="W645" t="s">
        <v>154</v>
      </c>
      <c r="X645" t="s">
        <v>46</v>
      </c>
      <c r="Y645">
        <v>2</v>
      </c>
      <c r="Z645">
        <v>48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0.95799999999999996</v>
      </c>
      <c r="AG645">
        <v>0</v>
      </c>
      <c r="AH645">
        <v>0.217</v>
      </c>
      <c r="AI645">
        <v>4.0010000000000003</v>
      </c>
      <c r="AJ645">
        <v>300.09100000000001</v>
      </c>
      <c r="AK645">
        <v>309.13600000000002</v>
      </c>
    </row>
    <row r="646" spans="1:37" x14ac:dyDescent="0.35">
      <c r="A646">
        <v>202</v>
      </c>
      <c r="B646">
        <v>202</v>
      </c>
      <c r="C646" t="s">
        <v>38</v>
      </c>
      <c r="D646">
        <v>2</v>
      </c>
      <c r="E646" t="s">
        <v>415</v>
      </c>
      <c r="F646">
        <v>2</v>
      </c>
      <c r="G646">
        <v>9</v>
      </c>
      <c r="H646">
        <v>1</v>
      </c>
      <c r="I646">
        <v>96</v>
      </c>
      <c r="J646">
        <v>23</v>
      </c>
      <c r="K646">
        <v>1</v>
      </c>
      <c r="L646" t="s">
        <v>310</v>
      </c>
      <c r="M646" t="s">
        <v>442</v>
      </c>
      <c r="N646">
        <v>6</v>
      </c>
      <c r="O646" t="s">
        <v>417</v>
      </c>
      <c r="P646" t="s">
        <v>177</v>
      </c>
      <c r="Q646" t="s">
        <v>178</v>
      </c>
      <c r="R646" t="s">
        <v>127</v>
      </c>
      <c r="S646" t="s">
        <v>46</v>
      </c>
      <c r="T646" t="s">
        <v>311</v>
      </c>
      <c r="U646" t="s">
        <v>297</v>
      </c>
      <c r="V646">
        <v>1</v>
      </c>
      <c r="W646" t="s">
        <v>178</v>
      </c>
      <c r="X646" t="s">
        <v>63</v>
      </c>
      <c r="Y646">
        <v>2</v>
      </c>
      <c r="Z646">
        <v>48</v>
      </c>
      <c r="AA646">
        <v>0</v>
      </c>
      <c r="AB646">
        <v>2</v>
      </c>
      <c r="AC646">
        <v>-1</v>
      </c>
      <c r="AD646">
        <v>2</v>
      </c>
      <c r="AE646">
        <v>0</v>
      </c>
      <c r="AF646">
        <v>-1</v>
      </c>
      <c r="AG646">
        <v>0</v>
      </c>
      <c r="AH646">
        <v>0.217</v>
      </c>
      <c r="AI646">
        <v>3.0009999999999999</v>
      </c>
      <c r="AJ646">
        <v>303.09199999999998</v>
      </c>
      <c r="AK646">
        <v>312.137</v>
      </c>
    </row>
    <row r="647" spans="1:37" x14ac:dyDescent="0.35">
      <c r="A647">
        <v>202</v>
      </c>
      <c r="B647">
        <v>202</v>
      </c>
      <c r="C647" t="s">
        <v>38</v>
      </c>
      <c r="D647">
        <v>2</v>
      </c>
      <c r="E647" t="s">
        <v>415</v>
      </c>
      <c r="F647">
        <v>2</v>
      </c>
      <c r="G647">
        <v>9</v>
      </c>
      <c r="H647">
        <v>1</v>
      </c>
      <c r="I647">
        <v>97</v>
      </c>
      <c r="J647">
        <v>12</v>
      </c>
      <c r="K647">
        <v>1</v>
      </c>
      <c r="L647" t="s">
        <v>270</v>
      </c>
      <c r="M647" t="s">
        <v>441</v>
      </c>
      <c r="N647">
        <v>1</v>
      </c>
      <c r="O647" t="s">
        <v>420</v>
      </c>
      <c r="P647" t="s">
        <v>78</v>
      </c>
      <c r="Q647" t="s">
        <v>79</v>
      </c>
      <c r="R647" t="s">
        <v>62</v>
      </c>
      <c r="S647" t="s">
        <v>63</v>
      </c>
      <c r="T647" t="s">
        <v>271</v>
      </c>
      <c r="U647" t="s">
        <v>271</v>
      </c>
      <c r="V647">
        <v>3</v>
      </c>
      <c r="W647" t="s">
        <v>79</v>
      </c>
      <c r="X647" t="s">
        <v>63</v>
      </c>
      <c r="Y647">
        <v>2</v>
      </c>
      <c r="Z647">
        <v>48</v>
      </c>
      <c r="AA647">
        <v>0</v>
      </c>
      <c r="AB647">
        <v>1</v>
      </c>
      <c r="AC647">
        <v>1</v>
      </c>
      <c r="AD647">
        <v>1</v>
      </c>
      <c r="AE647">
        <v>1</v>
      </c>
      <c r="AF647">
        <v>1.181</v>
      </c>
      <c r="AG647">
        <v>0</v>
      </c>
      <c r="AH647">
        <v>0.22600000000000001</v>
      </c>
      <c r="AI647">
        <v>3.0009999999999999</v>
      </c>
      <c r="AJ647">
        <v>306.09300000000002</v>
      </c>
      <c r="AK647">
        <v>315.13799999999998</v>
      </c>
    </row>
    <row r="648" spans="1:37" x14ac:dyDescent="0.35">
      <c r="A648">
        <v>202</v>
      </c>
      <c r="B648">
        <v>202</v>
      </c>
      <c r="C648" t="s">
        <v>38</v>
      </c>
      <c r="D648">
        <v>2</v>
      </c>
      <c r="E648" t="s">
        <v>415</v>
      </c>
      <c r="F648">
        <v>2</v>
      </c>
      <c r="G648">
        <v>9</v>
      </c>
      <c r="H648">
        <v>1</v>
      </c>
      <c r="I648">
        <v>98</v>
      </c>
      <c r="J648">
        <v>0</v>
      </c>
      <c r="K648">
        <v>1</v>
      </c>
      <c r="L648" t="s">
        <v>48</v>
      </c>
      <c r="M648" t="s">
        <v>440</v>
      </c>
      <c r="N648">
        <v>10</v>
      </c>
      <c r="O648" t="s">
        <v>413</v>
      </c>
      <c r="P648" t="s">
        <v>48</v>
      </c>
      <c r="Q648" t="s">
        <v>48</v>
      </c>
      <c r="R648" t="s">
        <v>48</v>
      </c>
      <c r="S648" t="s">
        <v>48</v>
      </c>
      <c r="T648" t="s">
        <v>48</v>
      </c>
      <c r="U648" t="s">
        <v>412</v>
      </c>
      <c r="V648">
        <v>0</v>
      </c>
      <c r="W648" t="s">
        <v>48</v>
      </c>
      <c r="X648" t="s">
        <v>48</v>
      </c>
      <c r="Y648">
        <v>0</v>
      </c>
      <c r="Z648">
        <v>48</v>
      </c>
      <c r="AA648">
        <v>0</v>
      </c>
      <c r="AB648">
        <v>1</v>
      </c>
      <c r="AC648">
        <v>-1</v>
      </c>
      <c r="AD648">
        <v>2</v>
      </c>
      <c r="AE648">
        <v>0</v>
      </c>
      <c r="AF648">
        <v>-1</v>
      </c>
      <c r="AG648">
        <v>0</v>
      </c>
      <c r="AH648">
        <v>0.224</v>
      </c>
      <c r="AI648">
        <v>3.0009999999999999</v>
      </c>
      <c r="AJ648">
        <v>309.09399999999999</v>
      </c>
      <c r="AK648">
        <v>318.13900000000001</v>
      </c>
    </row>
    <row r="649" spans="1:37" x14ac:dyDescent="0.35">
      <c r="A649">
        <v>202</v>
      </c>
      <c r="B649">
        <v>202</v>
      </c>
      <c r="C649" t="s">
        <v>38</v>
      </c>
      <c r="D649">
        <v>2</v>
      </c>
      <c r="E649" t="s">
        <v>415</v>
      </c>
      <c r="F649">
        <v>2</v>
      </c>
      <c r="G649">
        <v>9</v>
      </c>
      <c r="H649">
        <v>1</v>
      </c>
      <c r="I649">
        <v>99</v>
      </c>
      <c r="J649">
        <v>0</v>
      </c>
      <c r="K649">
        <v>1</v>
      </c>
      <c r="L649" t="s">
        <v>48</v>
      </c>
      <c r="M649" t="s">
        <v>48</v>
      </c>
      <c r="N649">
        <v>11</v>
      </c>
      <c r="O649" t="s">
        <v>416</v>
      </c>
      <c r="P649" t="s">
        <v>48</v>
      </c>
      <c r="Q649" t="s">
        <v>48</v>
      </c>
      <c r="R649" t="s">
        <v>48</v>
      </c>
      <c r="S649" t="s">
        <v>48</v>
      </c>
      <c r="T649" t="s">
        <v>48</v>
      </c>
      <c r="U649" t="s">
        <v>48</v>
      </c>
      <c r="V649">
        <v>0</v>
      </c>
      <c r="W649" t="s">
        <v>48</v>
      </c>
      <c r="X649" t="s">
        <v>48</v>
      </c>
      <c r="Y649">
        <v>0</v>
      </c>
      <c r="Z649">
        <v>48</v>
      </c>
      <c r="AA649">
        <v>0</v>
      </c>
      <c r="AB649">
        <v>-1</v>
      </c>
      <c r="AC649">
        <v>-1</v>
      </c>
      <c r="AD649">
        <v>1</v>
      </c>
      <c r="AE649">
        <v>0</v>
      </c>
      <c r="AF649">
        <v>-1</v>
      </c>
      <c r="AG649">
        <v>0</v>
      </c>
      <c r="AH649">
        <v>0.217</v>
      </c>
      <c r="AI649">
        <v>3.0009999999999999</v>
      </c>
      <c r="AJ649">
        <v>312.09399999999999</v>
      </c>
      <c r="AK649">
        <v>321.14</v>
      </c>
    </row>
    <row r="650" spans="1:37" x14ac:dyDescent="0.35">
      <c r="A650">
        <v>202</v>
      </c>
      <c r="B650">
        <v>202</v>
      </c>
      <c r="C650" t="s">
        <v>38</v>
      </c>
      <c r="D650">
        <v>2</v>
      </c>
      <c r="E650" t="s">
        <v>415</v>
      </c>
      <c r="F650">
        <v>2</v>
      </c>
      <c r="G650">
        <v>9</v>
      </c>
      <c r="H650">
        <v>1</v>
      </c>
      <c r="I650">
        <v>100</v>
      </c>
      <c r="J650">
        <v>0</v>
      </c>
      <c r="K650">
        <v>1</v>
      </c>
      <c r="L650" t="s">
        <v>48</v>
      </c>
      <c r="M650" t="s">
        <v>48</v>
      </c>
      <c r="N650">
        <v>11</v>
      </c>
      <c r="O650" t="s">
        <v>416</v>
      </c>
      <c r="P650" t="s">
        <v>48</v>
      </c>
      <c r="Q650" t="s">
        <v>48</v>
      </c>
      <c r="R650" t="s">
        <v>48</v>
      </c>
      <c r="S650" t="s">
        <v>48</v>
      </c>
      <c r="T650" t="s">
        <v>48</v>
      </c>
      <c r="U650" t="s">
        <v>48</v>
      </c>
      <c r="V650">
        <v>0</v>
      </c>
      <c r="W650" t="s">
        <v>48</v>
      </c>
      <c r="X650" t="s">
        <v>48</v>
      </c>
      <c r="Y650">
        <v>0</v>
      </c>
      <c r="Z650">
        <v>48</v>
      </c>
      <c r="AA650">
        <v>0</v>
      </c>
      <c r="AB650">
        <v>-1</v>
      </c>
      <c r="AC650">
        <v>-1</v>
      </c>
      <c r="AD650">
        <v>1</v>
      </c>
      <c r="AE650">
        <v>0</v>
      </c>
      <c r="AF650">
        <v>-1</v>
      </c>
      <c r="AG650">
        <v>0</v>
      </c>
      <c r="AH650">
        <v>0.217</v>
      </c>
      <c r="AI650">
        <v>3.0009999999999999</v>
      </c>
      <c r="AJ650">
        <v>315.09500000000003</v>
      </c>
      <c r="AK650">
        <v>324.14100000000002</v>
      </c>
    </row>
    <row r="651" spans="1:37" x14ac:dyDescent="0.35">
      <c r="A651">
        <v>202</v>
      </c>
      <c r="B651">
        <v>202</v>
      </c>
      <c r="C651" t="s">
        <v>38</v>
      </c>
      <c r="D651">
        <v>2</v>
      </c>
      <c r="E651" t="s">
        <v>415</v>
      </c>
      <c r="F651">
        <v>2</v>
      </c>
      <c r="G651">
        <v>9</v>
      </c>
      <c r="H651">
        <v>1</v>
      </c>
      <c r="I651">
        <v>101</v>
      </c>
      <c r="J651">
        <v>15</v>
      </c>
      <c r="K651">
        <v>1</v>
      </c>
      <c r="L651" t="s">
        <v>294</v>
      </c>
      <c r="M651" t="s">
        <v>439</v>
      </c>
      <c r="N651">
        <v>5</v>
      </c>
      <c r="O651" t="s">
        <v>438</v>
      </c>
      <c r="P651" t="s">
        <v>157</v>
      </c>
      <c r="Q651" t="s">
        <v>158</v>
      </c>
      <c r="R651" t="s">
        <v>127</v>
      </c>
      <c r="S651" t="s">
        <v>46</v>
      </c>
      <c r="T651" t="s">
        <v>295</v>
      </c>
      <c r="U651" t="s">
        <v>295</v>
      </c>
      <c r="V651">
        <v>3</v>
      </c>
      <c r="W651" t="s">
        <v>158</v>
      </c>
      <c r="X651" t="s">
        <v>46</v>
      </c>
      <c r="Y651">
        <v>2</v>
      </c>
      <c r="Z651">
        <v>48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1.496</v>
      </c>
      <c r="AG651">
        <v>0</v>
      </c>
      <c r="AH651">
        <v>0.223</v>
      </c>
      <c r="AI651">
        <v>4.0010000000000003</v>
      </c>
      <c r="AJ651">
        <v>319.09699999999998</v>
      </c>
      <c r="AK651">
        <v>328.142</v>
      </c>
    </row>
    <row r="652" spans="1:37" x14ac:dyDescent="0.35">
      <c r="A652">
        <v>202</v>
      </c>
      <c r="B652">
        <v>202</v>
      </c>
      <c r="C652" t="s">
        <v>38</v>
      </c>
      <c r="D652">
        <v>2</v>
      </c>
      <c r="E652" t="s">
        <v>415</v>
      </c>
      <c r="F652">
        <v>2</v>
      </c>
      <c r="G652">
        <v>9</v>
      </c>
      <c r="H652">
        <v>1</v>
      </c>
      <c r="I652">
        <v>102</v>
      </c>
      <c r="J652">
        <v>5</v>
      </c>
      <c r="K652">
        <v>1</v>
      </c>
      <c r="L652" t="s">
        <v>286</v>
      </c>
      <c r="M652" t="s">
        <v>437</v>
      </c>
      <c r="N652">
        <v>2</v>
      </c>
      <c r="O652" t="s">
        <v>429</v>
      </c>
      <c r="P652" t="s">
        <v>60</v>
      </c>
      <c r="Q652" t="s">
        <v>61</v>
      </c>
      <c r="R652" t="s">
        <v>45</v>
      </c>
      <c r="S652" t="s">
        <v>46</v>
      </c>
      <c r="T652" t="s">
        <v>287</v>
      </c>
      <c r="U652" t="s">
        <v>287</v>
      </c>
      <c r="V652">
        <v>3</v>
      </c>
      <c r="W652" t="s">
        <v>61</v>
      </c>
      <c r="X652" t="s">
        <v>46</v>
      </c>
      <c r="Y652">
        <v>2</v>
      </c>
      <c r="Z652">
        <v>48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1.1599999999999999</v>
      </c>
      <c r="AG652">
        <v>0</v>
      </c>
      <c r="AH652">
        <v>0.22</v>
      </c>
      <c r="AI652">
        <v>4.0010000000000003</v>
      </c>
      <c r="AJ652">
        <v>323.09800000000001</v>
      </c>
      <c r="AK652">
        <v>332.14299999999997</v>
      </c>
    </row>
    <row r="653" spans="1:37" x14ac:dyDescent="0.35">
      <c r="A653">
        <v>202</v>
      </c>
      <c r="B653">
        <v>202</v>
      </c>
      <c r="C653" t="s">
        <v>38</v>
      </c>
      <c r="D653">
        <v>2</v>
      </c>
      <c r="E653" t="s">
        <v>415</v>
      </c>
      <c r="F653">
        <v>2</v>
      </c>
      <c r="G653">
        <v>9</v>
      </c>
      <c r="H653">
        <v>1</v>
      </c>
      <c r="I653">
        <v>103</v>
      </c>
      <c r="J653">
        <v>22</v>
      </c>
      <c r="K653">
        <v>1</v>
      </c>
      <c r="L653" t="s">
        <v>306</v>
      </c>
      <c r="M653" t="s">
        <v>436</v>
      </c>
      <c r="N653">
        <v>6</v>
      </c>
      <c r="O653" t="s">
        <v>417</v>
      </c>
      <c r="P653" t="s">
        <v>125</v>
      </c>
      <c r="Q653" t="s">
        <v>126</v>
      </c>
      <c r="R653" t="s">
        <v>150</v>
      </c>
      <c r="S653" t="s">
        <v>53</v>
      </c>
      <c r="T653" t="s">
        <v>307</v>
      </c>
      <c r="U653" t="s">
        <v>291</v>
      </c>
      <c r="V653">
        <v>2</v>
      </c>
      <c r="W653" t="s">
        <v>164</v>
      </c>
      <c r="X653" t="s">
        <v>53</v>
      </c>
      <c r="Y653">
        <v>2</v>
      </c>
      <c r="Z653">
        <v>48</v>
      </c>
      <c r="AA653">
        <v>0</v>
      </c>
      <c r="AB653">
        <v>2</v>
      </c>
      <c r="AC653">
        <v>-1</v>
      </c>
      <c r="AD653">
        <v>2</v>
      </c>
      <c r="AE653">
        <v>0</v>
      </c>
      <c r="AF653">
        <v>-1</v>
      </c>
      <c r="AG653">
        <v>0</v>
      </c>
      <c r="AH653">
        <v>0.22</v>
      </c>
      <c r="AI653">
        <v>3.0009999999999999</v>
      </c>
      <c r="AJ653">
        <v>326.09899999999999</v>
      </c>
      <c r="AK653">
        <v>335.14400000000001</v>
      </c>
    </row>
    <row r="654" spans="1:37" x14ac:dyDescent="0.35">
      <c r="A654">
        <v>202</v>
      </c>
      <c r="B654">
        <v>202</v>
      </c>
      <c r="C654" t="s">
        <v>38</v>
      </c>
      <c r="D654">
        <v>2</v>
      </c>
      <c r="E654" t="s">
        <v>415</v>
      </c>
      <c r="F654">
        <v>2</v>
      </c>
      <c r="G654">
        <v>9</v>
      </c>
      <c r="H654">
        <v>1</v>
      </c>
      <c r="I654">
        <v>104</v>
      </c>
      <c r="J654">
        <v>0</v>
      </c>
      <c r="K654">
        <v>1</v>
      </c>
      <c r="L654" t="s">
        <v>48</v>
      </c>
      <c r="M654" t="s">
        <v>435</v>
      </c>
      <c r="N654">
        <v>10</v>
      </c>
      <c r="O654" t="s">
        <v>413</v>
      </c>
      <c r="P654" t="s">
        <v>48</v>
      </c>
      <c r="Q654" t="s">
        <v>48</v>
      </c>
      <c r="R654" t="s">
        <v>48</v>
      </c>
      <c r="S654" t="s">
        <v>48</v>
      </c>
      <c r="T654" t="s">
        <v>48</v>
      </c>
      <c r="U654" t="s">
        <v>412</v>
      </c>
      <c r="V654">
        <v>0</v>
      </c>
      <c r="W654" t="s">
        <v>48</v>
      </c>
      <c r="X654" t="s">
        <v>48</v>
      </c>
      <c r="Y654">
        <v>0</v>
      </c>
      <c r="Z654">
        <v>48</v>
      </c>
      <c r="AA654">
        <v>0</v>
      </c>
      <c r="AB654">
        <v>1</v>
      </c>
      <c r="AC654">
        <v>1</v>
      </c>
      <c r="AD654">
        <v>1</v>
      </c>
      <c r="AE654">
        <v>1</v>
      </c>
      <c r="AF654">
        <v>0.40699999999999997</v>
      </c>
      <c r="AG654">
        <v>0</v>
      </c>
      <c r="AH654">
        <v>0.219</v>
      </c>
      <c r="AI654">
        <v>3.0009999999999999</v>
      </c>
      <c r="AJ654">
        <v>329.1</v>
      </c>
      <c r="AK654">
        <v>338.14499999999998</v>
      </c>
    </row>
    <row r="655" spans="1:37" x14ac:dyDescent="0.35">
      <c r="A655">
        <v>202</v>
      </c>
      <c r="B655">
        <v>202</v>
      </c>
      <c r="C655" t="s">
        <v>38</v>
      </c>
      <c r="D655">
        <v>2</v>
      </c>
      <c r="E655" t="s">
        <v>415</v>
      </c>
      <c r="F655">
        <v>2</v>
      </c>
      <c r="G655">
        <v>9</v>
      </c>
      <c r="H655">
        <v>1</v>
      </c>
      <c r="I655">
        <v>105</v>
      </c>
      <c r="J655">
        <v>0</v>
      </c>
      <c r="K655">
        <v>1</v>
      </c>
      <c r="L655" t="s">
        <v>48</v>
      </c>
      <c r="M655" t="s">
        <v>48</v>
      </c>
      <c r="N655">
        <v>11</v>
      </c>
      <c r="O655" t="s">
        <v>416</v>
      </c>
      <c r="P655" t="s">
        <v>48</v>
      </c>
      <c r="Q655" t="s">
        <v>48</v>
      </c>
      <c r="R655" t="s">
        <v>48</v>
      </c>
      <c r="S655" t="s">
        <v>48</v>
      </c>
      <c r="T655" t="s">
        <v>48</v>
      </c>
      <c r="U655" t="s">
        <v>48</v>
      </c>
      <c r="V655">
        <v>0</v>
      </c>
      <c r="W655" t="s">
        <v>48</v>
      </c>
      <c r="X655" t="s">
        <v>48</v>
      </c>
      <c r="Y655">
        <v>0</v>
      </c>
      <c r="Z655">
        <v>48</v>
      </c>
      <c r="AA655">
        <v>0</v>
      </c>
      <c r="AB655">
        <v>-1</v>
      </c>
      <c r="AC655">
        <v>-1</v>
      </c>
      <c r="AD655">
        <v>1</v>
      </c>
      <c r="AE655">
        <v>0</v>
      </c>
      <c r="AF655">
        <v>-1</v>
      </c>
      <c r="AG655">
        <v>0</v>
      </c>
      <c r="AH655">
        <v>0.217</v>
      </c>
      <c r="AI655">
        <v>3.0009999999999999</v>
      </c>
      <c r="AJ655">
        <v>332.1</v>
      </c>
      <c r="AK655">
        <v>341.14600000000002</v>
      </c>
    </row>
    <row r="656" spans="1:37" x14ac:dyDescent="0.35">
      <c r="A656">
        <v>202</v>
      </c>
      <c r="B656">
        <v>202</v>
      </c>
      <c r="C656" t="s">
        <v>38</v>
      </c>
      <c r="D656">
        <v>2</v>
      </c>
      <c r="E656" t="s">
        <v>415</v>
      </c>
      <c r="F656">
        <v>2</v>
      </c>
      <c r="G656">
        <v>9</v>
      </c>
      <c r="H656">
        <v>1</v>
      </c>
      <c r="I656">
        <v>106</v>
      </c>
      <c r="J656">
        <v>25</v>
      </c>
      <c r="K656">
        <v>1</v>
      </c>
      <c r="L656" t="s">
        <v>434</v>
      </c>
      <c r="M656" t="s">
        <v>433</v>
      </c>
      <c r="N656">
        <v>8</v>
      </c>
      <c r="O656" t="s">
        <v>426</v>
      </c>
      <c r="P656" t="s">
        <v>202</v>
      </c>
      <c r="Q656" t="s">
        <v>221</v>
      </c>
      <c r="R656" t="s">
        <v>202</v>
      </c>
      <c r="S656" t="s">
        <v>63</v>
      </c>
      <c r="T656" t="s">
        <v>331</v>
      </c>
      <c r="U656" t="s">
        <v>331</v>
      </c>
      <c r="V656">
        <v>3</v>
      </c>
      <c r="W656" t="s">
        <v>221</v>
      </c>
      <c r="X656" t="s">
        <v>63</v>
      </c>
      <c r="Y656">
        <v>2</v>
      </c>
      <c r="Z656">
        <v>48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1.288</v>
      </c>
      <c r="AG656">
        <v>0</v>
      </c>
      <c r="AH656">
        <v>0.22600000000000001</v>
      </c>
      <c r="AI656">
        <v>4.0010000000000003</v>
      </c>
      <c r="AJ656">
        <v>336.10199999999998</v>
      </c>
      <c r="AK656">
        <v>345.14699999999999</v>
      </c>
    </row>
    <row r="657" spans="1:37" x14ac:dyDescent="0.35">
      <c r="A657">
        <v>202</v>
      </c>
      <c r="B657">
        <v>202</v>
      </c>
      <c r="C657" t="s">
        <v>38</v>
      </c>
      <c r="D657">
        <v>2</v>
      </c>
      <c r="E657" t="s">
        <v>415</v>
      </c>
      <c r="F657">
        <v>2</v>
      </c>
      <c r="G657">
        <v>9</v>
      </c>
      <c r="H657">
        <v>1</v>
      </c>
      <c r="I657">
        <v>107</v>
      </c>
      <c r="J657">
        <v>21</v>
      </c>
      <c r="K657">
        <v>1</v>
      </c>
      <c r="L657" t="s">
        <v>300</v>
      </c>
      <c r="M657" t="s">
        <v>432</v>
      </c>
      <c r="N657">
        <v>4</v>
      </c>
      <c r="O657" t="s">
        <v>431</v>
      </c>
      <c r="P657" t="s">
        <v>125</v>
      </c>
      <c r="Q657" t="s">
        <v>126</v>
      </c>
      <c r="R657" t="s">
        <v>132</v>
      </c>
      <c r="S657" t="s">
        <v>81</v>
      </c>
      <c r="T657" t="s">
        <v>301</v>
      </c>
      <c r="U657" t="s">
        <v>301</v>
      </c>
      <c r="V657">
        <v>3</v>
      </c>
      <c r="W657" t="s">
        <v>126</v>
      </c>
      <c r="X657" t="s">
        <v>81</v>
      </c>
      <c r="Y657">
        <v>2</v>
      </c>
      <c r="Z657">
        <v>48</v>
      </c>
      <c r="AA657">
        <v>0</v>
      </c>
      <c r="AB657">
        <v>1</v>
      </c>
      <c r="AC657">
        <v>-1</v>
      </c>
      <c r="AD657">
        <v>2</v>
      </c>
      <c r="AE657">
        <v>0</v>
      </c>
      <c r="AF657">
        <v>-1</v>
      </c>
      <c r="AG657">
        <v>0</v>
      </c>
      <c r="AH657">
        <v>0.22600000000000001</v>
      </c>
      <c r="AI657">
        <v>3.0009999999999999</v>
      </c>
      <c r="AJ657">
        <v>339.10300000000001</v>
      </c>
      <c r="AK657">
        <v>348.14800000000002</v>
      </c>
    </row>
    <row r="658" spans="1:37" x14ac:dyDescent="0.35">
      <c r="A658">
        <v>202</v>
      </c>
      <c r="B658">
        <v>202</v>
      </c>
      <c r="C658" t="s">
        <v>38</v>
      </c>
      <c r="D658">
        <v>2</v>
      </c>
      <c r="E658" t="s">
        <v>415</v>
      </c>
      <c r="F658">
        <v>2</v>
      </c>
      <c r="G658">
        <v>9</v>
      </c>
      <c r="H658">
        <v>1</v>
      </c>
      <c r="I658">
        <v>108</v>
      </c>
      <c r="J658">
        <v>2</v>
      </c>
      <c r="K658">
        <v>1</v>
      </c>
      <c r="L658" t="s">
        <v>276</v>
      </c>
      <c r="M658" t="s">
        <v>430</v>
      </c>
      <c r="N658">
        <v>2</v>
      </c>
      <c r="O658" t="s">
        <v>429</v>
      </c>
      <c r="P658" t="s">
        <v>98</v>
      </c>
      <c r="Q658" t="s">
        <v>99</v>
      </c>
      <c r="R658" t="s">
        <v>52</v>
      </c>
      <c r="S658" t="s">
        <v>53</v>
      </c>
      <c r="T658" t="s">
        <v>277</v>
      </c>
      <c r="U658" t="s">
        <v>277</v>
      </c>
      <c r="V658">
        <v>3</v>
      </c>
      <c r="W658" t="s">
        <v>99</v>
      </c>
      <c r="X658" t="s">
        <v>53</v>
      </c>
      <c r="Y658">
        <v>2</v>
      </c>
      <c r="Z658">
        <v>48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1.103</v>
      </c>
      <c r="AG658">
        <v>0</v>
      </c>
      <c r="AH658">
        <v>0.22500000000000001</v>
      </c>
      <c r="AI658">
        <v>4.0010000000000003</v>
      </c>
      <c r="AJ658">
        <v>343.10399999999998</v>
      </c>
      <c r="AK658">
        <v>352.149</v>
      </c>
    </row>
    <row r="659" spans="1:37" x14ac:dyDescent="0.35">
      <c r="A659">
        <v>202</v>
      </c>
      <c r="B659">
        <v>202</v>
      </c>
      <c r="C659" t="s">
        <v>38</v>
      </c>
      <c r="D659">
        <v>2</v>
      </c>
      <c r="E659" t="s">
        <v>415</v>
      </c>
      <c r="F659">
        <v>2</v>
      </c>
      <c r="G659">
        <v>9</v>
      </c>
      <c r="H659">
        <v>1</v>
      </c>
      <c r="I659">
        <v>109</v>
      </c>
      <c r="J659">
        <v>0</v>
      </c>
      <c r="K659">
        <v>1</v>
      </c>
      <c r="L659" t="s">
        <v>48</v>
      </c>
      <c r="M659" t="s">
        <v>48</v>
      </c>
      <c r="N659">
        <v>11</v>
      </c>
      <c r="O659" t="s">
        <v>416</v>
      </c>
      <c r="P659" t="s">
        <v>48</v>
      </c>
      <c r="Q659" t="s">
        <v>48</v>
      </c>
      <c r="R659" t="s">
        <v>48</v>
      </c>
      <c r="S659" t="s">
        <v>48</v>
      </c>
      <c r="T659" t="s">
        <v>48</v>
      </c>
      <c r="U659" t="s">
        <v>48</v>
      </c>
      <c r="V659">
        <v>0</v>
      </c>
      <c r="W659" t="s">
        <v>48</v>
      </c>
      <c r="X659" t="s">
        <v>48</v>
      </c>
      <c r="Y659">
        <v>0</v>
      </c>
      <c r="Z659">
        <v>48</v>
      </c>
      <c r="AA659">
        <v>0</v>
      </c>
      <c r="AB659">
        <v>-1</v>
      </c>
      <c r="AC659">
        <v>-1</v>
      </c>
      <c r="AD659">
        <v>1</v>
      </c>
      <c r="AE659">
        <v>0</v>
      </c>
      <c r="AF659">
        <v>-1</v>
      </c>
      <c r="AG659">
        <v>0</v>
      </c>
      <c r="AH659">
        <v>0.217</v>
      </c>
      <c r="AI659">
        <v>3.0009999999999999</v>
      </c>
      <c r="AJ659">
        <v>346.10500000000002</v>
      </c>
      <c r="AK659">
        <v>355.15</v>
      </c>
    </row>
    <row r="660" spans="1:37" x14ac:dyDescent="0.35">
      <c r="A660">
        <v>202</v>
      </c>
      <c r="B660">
        <v>202</v>
      </c>
      <c r="C660" t="s">
        <v>38</v>
      </c>
      <c r="D660">
        <v>2</v>
      </c>
      <c r="E660" t="s">
        <v>415</v>
      </c>
      <c r="F660">
        <v>2</v>
      </c>
      <c r="G660">
        <v>9</v>
      </c>
      <c r="H660">
        <v>1</v>
      </c>
      <c r="I660">
        <v>110</v>
      </c>
      <c r="J660">
        <v>0</v>
      </c>
      <c r="K660">
        <v>1</v>
      </c>
      <c r="L660" t="s">
        <v>48</v>
      </c>
      <c r="M660" t="s">
        <v>428</v>
      </c>
      <c r="N660">
        <v>10</v>
      </c>
      <c r="O660" t="s">
        <v>413</v>
      </c>
      <c r="P660" t="s">
        <v>48</v>
      </c>
      <c r="Q660" t="s">
        <v>48</v>
      </c>
      <c r="R660" t="s">
        <v>48</v>
      </c>
      <c r="S660" t="s">
        <v>48</v>
      </c>
      <c r="T660" t="s">
        <v>48</v>
      </c>
      <c r="U660" t="s">
        <v>412</v>
      </c>
      <c r="V660">
        <v>0</v>
      </c>
      <c r="W660" t="s">
        <v>48</v>
      </c>
      <c r="X660" t="s">
        <v>48</v>
      </c>
      <c r="Y660">
        <v>0</v>
      </c>
      <c r="Z660">
        <v>48</v>
      </c>
      <c r="AA660">
        <v>0</v>
      </c>
      <c r="AB660">
        <v>1</v>
      </c>
      <c r="AC660">
        <v>1</v>
      </c>
      <c r="AD660">
        <v>1</v>
      </c>
      <c r="AE660">
        <v>1</v>
      </c>
      <c r="AF660">
        <v>0.79500000000000004</v>
      </c>
      <c r="AG660">
        <v>0</v>
      </c>
      <c r="AH660">
        <v>0.223</v>
      </c>
      <c r="AI660">
        <v>3.0009999999999999</v>
      </c>
      <c r="AJ660">
        <v>349.10599999999999</v>
      </c>
      <c r="AK660">
        <v>358.15100000000001</v>
      </c>
    </row>
    <row r="661" spans="1:37" x14ac:dyDescent="0.35">
      <c r="A661">
        <v>202</v>
      </c>
      <c r="B661">
        <v>202</v>
      </c>
      <c r="C661" t="s">
        <v>38</v>
      </c>
      <c r="D661">
        <v>2</v>
      </c>
      <c r="E661" t="s">
        <v>415</v>
      </c>
      <c r="F661">
        <v>2</v>
      </c>
      <c r="G661">
        <v>9</v>
      </c>
      <c r="H661">
        <v>1</v>
      </c>
      <c r="I661">
        <v>111</v>
      </c>
      <c r="J661">
        <v>28</v>
      </c>
      <c r="K661">
        <v>1</v>
      </c>
      <c r="L661" t="s">
        <v>322</v>
      </c>
      <c r="M661" t="s">
        <v>427</v>
      </c>
      <c r="N661">
        <v>8</v>
      </c>
      <c r="O661" t="s">
        <v>426</v>
      </c>
      <c r="P661" t="s">
        <v>202</v>
      </c>
      <c r="Q661" t="s">
        <v>206</v>
      </c>
      <c r="R661" t="s">
        <v>202</v>
      </c>
      <c r="S661" t="s">
        <v>53</v>
      </c>
      <c r="T661" t="s">
        <v>323</v>
      </c>
      <c r="U661" t="s">
        <v>323</v>
      </c>
      <c r="V661">
        <v>3</v>
      </c>
      <c r="W661" t="s">
        <v>206</v>
      </c>
      <c r="X661" t="s">
        <v>53</v>
      </c>
      <c r="Y661">
        <v>2</v>
      </c>
      <c r="Z661">
        <v>48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1.1950000000000001</v>
      </c>
      <c r="AG661">
        <v>0</v>
      </c>
      <c r="AH661">
        <v>0.222</v>
      </c>
      <c r="AI661">
        <v>4.0010000000000003</v>
      </c>
      <c r="AJ661">
        <v>353.10700000000003</v>
      </c>
      <c r="AK661">
        <v>362.15199999999999</v>
      </c>
    </row>
    <row r="662" spans="1:37" x14ac:dyDescent="0.35">
      <c r="A662">
        <v>202</v>
      </c>
      <c r="B662">
        <v>202</v>
      </c>
      <c r="C662" t="s">
        <v>38</v>
      </c>
      <c r="D662">
        <v>2</v>
      </c>
      <c r="E662" t="s">
        <v>415</v>
      </c>
      <c r="F662">
        <v>2</v>
      </c>
      <c r="G662">
        <v>9</v>
      </c>
      <c r="H662">
        <v>1</v>
      </c>
      <c r="I662">
        <v>112</v>
      </c>
      <c r="J662">
        <v>26</v>
      </c>
      <c r="K662">
        <v>1</v>
      </c>
      <c r="L662" t="s">
        <v>312</v>
      </c>
      <c r="M662" t="s">
        <v>425</v>
      </c>
      <c r="N662">
        <v>7</v>
      </c>
      <c r="O662" t="s">
        <v>424</v>
      </c>
      <c r="P662" t="s">
        <v>202</v>
      </c>
      <c r="Q662" t="s">
        <v>221</v>
      </c>
      <c r="R662" t="s">
        <v>202</v>
      </c>
      <c r="S662" t="s">
        <v>53</v>
      </c>
      <c r="T662" t="s">
        <v>313</v>
      </c>
      <c r="U662" t="s">
        <v>313</v>
      </c>
      <c r="V662">
        <v>3</v>
      </c>
      <c r="W662" t="s">
        <v>221</v>
      </c>
      <c r="X662" t="s">
        <v>53</v>
      </c>
      <c r="Y662">
        <v>2</v>
      </c>
      <c r="Z662">
        <v>48</v>
      </c>
      <c r="AA662">
        <v>0</v>
      </c>
      <c r="AB662">
        <v>1</v>
      </c>
      <c r="AC662">
        <v>2</v>
      </c>
      <c r="AD662">
        <v>2</v>
      </c>
      <c r="AE662">
        <v>1</v>
      </c>
      <c r="AF662">
        <v>1.5049999999999999</v>
      </c>
      <c r="AG662">
        <v>0</v>
      </c>
      <c r="AH662">
        <v>0.221</v>
      </c>
      <c r="AI662">
        <v>3.0009999999999999</v>
      </c>
      <c r="AJ662">
        <v>356.108</v>
      </c>
      <c r="AK662">
        <v>365.15300000000002</v>
      </c>
    </row>
    <row r="663" spans="1:37" x14ac:dyDescent="0.35">
      <c r="A663">
        <v>202</v>
      </c>
      <c r="B663">
        <v>202</v>
      </c>
      <c r="C663" t="s">
        <v>38</v>
      </c>
      <c r="D663">
        <v>2</v>
      </c>
      <c r="E663" t="s">
        <v>415</v>
      </c>
      <c r="F663">
        <v>2</v>
      </c>
      <c r="G663">
        <v>9</v>
      </c>
      <c r="H663">
        <v>1</v>
      </c>
      <c r="I663">
        <v>113</v>
      </c>
      <c r="J663">
        <v>0</v>
      </c>
      <c r="K663">
        <v>1</v>
      </c>
      <c r="L663" t="s">
        <v>48</v>
      </c>
      <c r="M663" t="s">
        <v>48</v>
      </c>
      <c r="N663">
        <v>11</v>
      </c>
      <c r="O663" t="s">
        <v>416</v>
      </c>
      <c r="P663" t="s">
        <v>48</v>
      </c>
      <c r="Q663" t="s">
        <v>48</v>
      </c>
      <c r="R663" t="s">
        <v>48</v>
      </c>
      <c r="S663" t="s">
        <v>48</v>
      </c>
      <c r="T663" t="s">
        <v>48</v>
      </c>
      <c r="U663" t="s">
        <v>48</v>
      </c>
      <c r="V663">
        <v>0</v>
      </c>
      <c r="W663" t="s">
        <v>48</v>
      </c>
      <c r="X663" t="s">
        <v>48</v>
      </c>
      <c r="Y663">
        <v>0</v>
      </c>
      <c r="Z663">
        <v>48</v>
      </c>
      <c r="AA663">
        <v>0</v>
      </c>
      <c r="AB663">
        <v>-1</v>
      </c>
      <c r="AC663">
        <v>-1</v>
      </c>
      <c r="AD663">
        <v>1</v>
      </c>
      <c r="AE663">
        <v>0</v>
      </c>
      <c r="AF663">
        <v>-1</v>
      </c>
      <c r="AG663">
        <v>0</v>
      </c>
      <c r="AH663">
        <v>0.217</v>
      </c>
      <c r="AI663">
        <v>3.0009999999999999</v>
      </c>
      <c r="AJ663">
        <v>359.10899999999998</v>
      </c>
      <c r="AK663">
        <v>368.154</v>
      </c>
    </row>
    <row r="664" spans="1:37" x14ac:dyDescent="0.35">
      <c r="A664">
        <v>202</v>
      </c>
      <c r="B664">
        <v>202</v>
      </c>
      <c r="C664" t="s">
        <v>38</v>
      </c>
      <c r="D664">
        <v>2</v>
      </c>
      <c r="E664" t="s">
        <v>415</v>
      </c>
      <c r="F664">
        <v>2</v>
      </c>
      <c r="G664">
        <v>9</v>
      </c>
      <c r="H664">
        <v>1</v>
      </c>
      <c r="I664">
        <v>114</v>
      </c>
      <c r="J664">
        <v>0</v>
      </c>
      <c r="K664">
        <v>1</v>
      </c>
      <c r="L664" t="s">
        <v>48</v>
      </c>
      <c r="M664" t="s">
        <v>423</v>
      </c>
      <c r="N664">
        <v>10</v>
      </c>
      <c r="O664" t="s">
        <v>413</v>
      </c>
      <c r="P664" t="s">
        <v>48</v>
      </c>
      <c r="Q664" t="s">
        <v>48</v>
      </c>
      <c r="R664" t="s">
        <v>48</v>
      </c>
      <c r="S664" t="s">
        <v>48</v>
      </c>
      <c r="T664" t="s">
        <v>48</v>
      </c>
      <c r="U664" t="s">
        <v>412</v>
      </c>
      <c r="V664">
        <v>0</v>
      </c>
      <c r="W664" t="s">
        <v>48</v>
      </c>
      <c r="X664" t="s">
        <v>48</v>
      </c>
      <c r="Y664">
        <v>0</v>
      </c>
      <c r="Z664">
        <v>48</v>
      </c>
      <c r="AA664">
        <v>0</v>
      </c>
      <c r="AB664">
        <v>1</v>
      </c>
      <c r="AC664">
        <v>-1</v>
      </c>
      <c r="AD664">
        <v>2</v>
      </c>
      <c r="AE664">
        <v>0</v>
      </c>
      <c r="AF664">
        <v>-1</v>
      </c>
      <c r="AG664">
        <v>0</v>
      </c>
      <c r="AH664">
        <v>0.218</v>
      </c>
      <c r="AI664">
        <v>3.0009999999999999</v>
      </c>
      <c r="AJ664">
        <v>362.11</v>
      </c>
      <c r="AK664">
        <v>371.15499999999997</v>
      </c>
    </row>
    <row r="665" spans="1:37" x14ac:dyDescent="0.35">
      <c r="A665">
        <v>202</v>
      </c>
      <c r="B665">
        <v>202</v>
      </c>
      <c r="C665" t="s">
        <v>38</v>
      </c>
      <c r="D665">
        <v>2</v>
      </c>
      <c r="E665" t="s">
        <v>415</v>
      </c>
      <c r="F665">
        <v>2</v>
      </c>
      <c r="G665">
        <v>9</v>
      </c>
      <c r="H665">
        <v>1</v>
      </c>
      <c r="I665">
        <v>115</v>
      </c>
      <c r="J665">
        <v>24</v>
      </c>
      <c r="K665">
        <v>1</v>
      </c>
      <c r="L665" t="s">
        <v>296</v>
      </c>
      <c r="M665" t="s">
        <v>422</v>
      </c>
      <c r="N665">
        <v>6</v>
      </c>
      <c r="O665" t="s">
        <v>417</v>
      </c>
      <c r="P665" t="s">
        <v>177</v>
      </c>
      <c r="Q665" t="s">
        <v>178</v>
      </c>
      <c r="R665" t="s">
        <v>147</v>
      </c>
      <c r="S665" t="s">
        <v>63</v>
      </c>
      <c r="T665" t="s">
        <v>297</v>
      </c>
      <c r="U665" t="s">
        <v>311</v>
      </c>
      <c r="V665">
        <v>1</v>
      </c>
      <c r="W665" t="s">
        <v>178</v>
      </c>
      <c r="X665" t="s">
        <v>46</v>
      </c>
      <c r="Y665">
        <v>2</v>
      </c>
      <c r="Z665">
        <v>48</v>
      </c>
      <c r="AA665">
        <v>0</v>
      </c>
      <c r="AB665">
        <v>2</v>
      </c>
      <c r="AC665">
        <v>1</v>
      </c>
      <c r="AD665">
        <v>2</v>
      </c>
      <c r="AE665">
        <v>1</v>
      </c>
      <c r="AF665">
        <v>1.1719999999999999</v>
      </c>
      <c r="AG665">
        <v>0</v>
      </c>
      <c r="AH665">
        <v>0.218</v>
      </c>
      <c r="AI665">
        <v>3.0009999999999999</v>
      </c>
      <c r="AJ665">
        <v>365.11099999999999</v>
      </c>
      <c r="AK665">
        <v>374.15600000000001</v>
      </c>
    </row>
    <row r="666" spans="1:37" x14ac:dyDescent="0.35">
      <c r="A666">
        <v>202</v>
      </c>
      <c r="B666">
        <v>202</v>
      </c>
      <c r="C666" t="s">
        <v>38</v>
      </c>
      <c r="D666">
        <v>2</v>
      </c>
      <c r="E666" t="s">
        <v>415</v>
      </c>
      <c r="F666">
        <v>2</v>
      </c>
      <c r="G666">
        <v>9</v>
      </c>
      <c r="H666">
        <v>1</v>
      </c>
      <c r="I666">
        <v>116</v>
      </c>
      <c r="J666">
        <v>8</v>
      </c>
      <c r="K666">
        <v>1</v>
      </c>
      <c r="L666" t="s">
        <v>282</v>
      </c>
      <c r="M666" t="s">
        <v>421</v>
      </c>
      <c r="N666">
        <v>1</v>
      </c>
      <c r="O666" t="s">
        <v>420</v>
      </c>
      <c r="P666" t="s">
        <v>43</v>
      </c>
      <c r="Q666" t="s">
        <v>44</v>
      </c>
      <c r="R666" t="s">
        <v>62</v>
      </c>
      <c r="S666" t="s">
        <v>63</v>
      </c>
      <c r="T666" t="s">
        <v>283</v>
      </c>
      <c r="U666" t="s">
        <v>283</v>
      </c>
      <c r="V666">
        <v>3</v>
      </c>
      <c r="W666" t="s">
        <v>44</v>
      </c>
      <c r="X666" t="s">
        <v>63</v>
      </c>
      <c r="Y666">
        <v>2</v>
      </c>
      <c r="Z666">
        <v>48</v>
      </c>
      <c r="AA666">
        <v>0</v>
      </c>
      <c r="AB666">
        <v>1</v>
      </c>
      <c r="AC666">
        <v>1</v>
      </c>
      <c r="AD666">
        <v>1</v>
      </c>
      <c r="AE666">
        <v>1</v>
      </c>
      <c r="AF666">
        <v>0.67800000000000005</v>
      </c>
      <c r="AG666">
        <v>0</v>
      </c>
      <c r="AH666">
        <v>0.22800000000000001</v>
      </c>
      <c r="AI666">
        <v>3.0009999999999999</v>
      </c>
      <c r="AJ666">
        <v>368.11099999999999</v>
      </c>
      <c r="AK666">
        <v>377.15699999999998</v>
      </c>
    </row>
    <row r="667" spans="1:37" x14ac:dyDescent="0.35">
      <c r="A667">
        <v>202</v>
      </c>
      <c r="B667">
        <v>202</v>
      </c>
      <c r="C667" t="s">
        <v>38</v>
      </c>
      <c r="D667">
        <v>2</v>
      </c>
      <c r="E667" t="s">
        <v>415</v>
      </c>
      <c r="F667">
        <v>2</v>
      </c>
      <c r="G667">
        <v>9</v>
      </c>
      <c r="H667">
        <v>1</v>
      </c>
      <c r="I667">
        <v>117</v>
      </c>
      <c r="J667">
        <v>20</v>
      </c>
      <c r="K667">
        <v>1</v>
      </c>
      <c r="L667" t="s">
        <v>288</v>
      </c>
      <c r="M667" t="s">
        <v>419</v>
      </c>
      <c r="N667">
        <v>6</v>
      </c>
      <c r="O667" t="s">
        <v>417</v>
      </c>
      <c r="P667" t="s">
        <v>135</v>
      </c>
      <c r="Q667" t="s">
        <v>136</v>
      </c>
      <c r="R667" t="s">
        <v>147</v>
      </c>
      <c r="S667" t="s">
        <v>63</v>
      </c>
      <c r="T667" t="s">
        <v>289</v>
      </c>
      <c r="U667" t="s">
        <v>293</v>
      </c>
      <c r="V667">
        <v>1</v>
      </c>
      <c r="W667" t="s">
        <v>136</v>
      </c>
      <c r="X667" t="s">
        <v>81</v>
      </c>
      <c r="Y667">
        <v>2</v>
      </c>
      <c r="Z667">
        <v>48</v>
      </c>
      <c r="AA667">
        <v>0</v>
      </c>
      <c r="AB667">
        <v>2</v>
      </c>
      <c r="AC667">
        <v>1</v>
      </c>
      <c r="AD667">
        <v>2</v>
      </c>
      <c r="AE667">
        <v>1</v>
      </c>
      <c r="AF667">
        <v>0.96099999999999997</v>
      </c>
      <c r="AG667">
        <v>0</v>
      </c>
      <c r="AH667">
        <v>0.22600000000000001</v>
      </c>
      <c r="AI667">
        <v>3.0009999999999999</v>
      </c>
      <c r="AJ667">
        <v>371.11200000000002</v>
      </c>
      <c r="AK667">
        <v>380.15800000000002</v>
      </c>
    </row>
    <row r="668" spans="1:37" x14ac:dyDescent="0.35">
      <c r="A668">
        <v>202</v>
      </c>
      <c r="B668">
        <v>202</v>
      </c>
      <c r="C668" t="s">
        <v>38</v>
      </c>
      <c r="D668">
        <v>2</v>
      </c>
      <c r="E668" t="s">
        <v>415</v>
      </c>
      <c r="F668">
        <v>2</v>
      </c>
      <c r="G668">
        <v>9</v>
      </c>
      <c r="H668">
        <v>1</v>
      </c>
      <c r="I668">
        <v>118</v>
      </c>
      <c r="J668">
        <v>16</v>
      </c>
      <c r="K668">
        <v>1</v>
      </c>
      <c r="L668" t="s">
        <v>304</v>
      </c>
      <c r="M668" t="s">
        <v>418</v>
      </c>
      <c r="N668">
        <v>6</v>
      </c>
      <c r="O668" t="s">
        <v>417</v>
      </c>
      <c r="P668" t="s">
        <v>157</v>
      </c>
      <c r="Q668" t="s">
        <v>158</v>
      </c>
      <c r="R668" t="s">
        <v>150</v>
      </c>
      <c r="S668" t="s">
        <v>53</v>
      </c>
      <c r="T668" t="s">
        <v>305</v>
      </c>
      <c r="U668" t="s">
        <v>307</v>
      </c>
      <c r="V668">
        <v>2</v>
      </c>
      <c r="W668" t="s">
        <v>126</v>
      </c>
      <c r="X668" t="s">
        <v>53</v>
      </c>
      <c r="Y668">
        <v>2</v>
      </c>
      <c r="Z668">
        <v>48</v>
      </c>
      <c r="AA668">
        <v>0</v>
      </c>
      <c r="AB668">
        <v>2</v>
      </c>
      <c r="AC668">
        <v>-1</v>
      </c>
      <c r="AD668">
        <v>2</v>
      </c>
      <c r="AE668">
        <v>0</v>
      </c>
      <c r="AF668">
        <v>-1</v>
      </c>
      <c r="AG668">
        <v>0</v>
      </c>
      <c r="AH668">
        <v>0.224</v>
      </c>
      <c r="AI668">
        <v>3.0009999999999999</v>
      </c>
      <c r="AJ668">
        <v>374.113</v>
      </c>
      <c r="AK668">
        <v>383.15899999999999</v>
      </c>
    </row>
    <row r="669" spans="1:37" x14ac:dyDescent="0.35">
      <c r="A669">
        <v>202</v>
      </c>
      <c r="B669">
        <v>202</v>
      </c>
      <c r="C669" t="s">
        <v>38</v>
      </c>
      <c r="D669">
        <v>2</v>
      </c>
      <c r="E669" t="s">
        <v>415</v>
      </c>
      <c r="F669">
        <v>2</v>
      </c>
      <c r="G669">
        <v>9</v>
      </c>
      <c r="H669">
        <v>1</v>
      </c>
      <c r="I669">
        <v>119</v>
      </c>
      <c r="J669">
        <v>0</v>
      </c>
      <c r="K669">
        <v>1</v>
      </c>
      <c r="L669" t="s">
        <v>48</v>
      </c>
      <c r="M669" t="s">
        <v>48</v>
      </c>
      <c r="N669">
        <v>11</v>
      </c>
      <c r="O669" t="s">
        <v>416</v>
      </c>
      <c r="P669" t="s">
        <v>48</v>
      </c>
      <c r="Q669" t="s">
        <v>48</v>
      </c>
      <c r="R669" t="s">
        <v>48</v>
      </c>
      <c r="S669" t="s">
        <v>48</v>
      </c>
      <c r="T669" t="s">
        <v>48</v>
      </c>
      <c r="U669" t="s">
        <v>48</v>
      </c>
      <c r="V669">
        <v>0</v>
      </c>
      <c r="W669" t="s">
        <v>48</v>
      </c>
      <c r="X669" t="s">
        <v>48</v>
      </c>
      <c r="Y669">
        <v>0</v>
      </c>
      <c r="Z669">
        <v>48</v>
      </c>
      <c r="AA669">
        <v>0</v>
      </c>
      <c r="AB669">
        <v>-1</v>
      </c>
      <c r="AC669">
        <v>-1</v>
      </c>
      <c r="AD669">
        <v>1</v>
      </c>
      <c r="AE669">
        <v>0</v>
      </c>
      <c r="AF669">
        <v>-1</v>
      </c>
      <c r="AG669">
        <v>0</v>
      </c>
      <c r="AH669">
        <v>0.217</v>
      </c>
      <c r="AI669">
        <v>3.0009999999999999</v>
      </c>
      <c r="AJ669">
        <v>377.11399999999998</v>
      </c>
      <c r="AK669">
        <v>386.16</v>
      </c>
    </row>
    <row r="670" spans="1:37" x14ac:dyDescent="0.35">
      <c r="A670">
        <v>202</v>
      </c>
      <c r="B670">
        <v>202</v>
      </c>
      <c r="C670" t="s">
        <v>38</v>
      </c>
      <c r="D670">
        <v>2</v>
      </c>
      <c r="E670" t="s">
        <v>415</v>
      </c>
      <c r="F670">
        <v>2</v>
      </c>
      <c r="G670">
        <v>9</v>
      </c>
      <c r="H670">
        <v>1</v>
      </c>
      <c r="I670">
        <v>120</v>
      </c>
      <c r="J670">
        <v>0</v>
      </c>
      <c r="K670">
        <v>1</v>
      </c>
      <c r="L670" t="s">
        <v>48</v>
      </c>
      <c r="M670" t="s">
        <v>414</v>
      </c>
      <c r="N670">
        <v>10</v>
      </c>
      <c r="O670" t="s">
        <v>413</v>
      </c>
      <c r="P670" t="s">
        <v>48</v>
      </c>
      <c r="Q670" t="s">
        <v>48</v>
      </c>
      <c r="R670" t="s">
        <v>48</v>
      </c>
      <c r="S670" t="s">
        <v>48</v>
      </c>
      <c r="T670" t="s">
        <v>48</v>
      </c>
      <c r="U670" t="s">
        <v>412</v>
      </c>
      <c r="V670">
        <v>0</v>
      </c>
      <c r="W670" t="s">
        <v>48</v>
      </c>
      <c r="X670" t="s">
        <v>48</v>
      </c>
      <c r="Y670">
        <v>0</v>
      </c>
      <c r="Z670">
        <v>48</v>
      </c>
      <c r="AA670">
        <v>0</v>
      </c>
      <c r="AB670">
        <v>1</v>
      </c>
      <c r="AC670">
        <v>-1</v>
      </c>
      <c r="AD670">
        <v>2</v>
      </c>
      <c r="AE670">
        <v>0</v>
      </c>
      <c r="AF670">
        <v>-1</v>
      </c>
      <c r="AG670">
        <v>0</v>
      </c>
      <c r="AH670">
        <v>0.222</v>
      </c>
      <c r="AI670">
        <v>3.0009999999999999</v>
      </c>
      <c r="AJ670">
        <v>380.11500000000001</v>
      </c>
      <c r="AK670">
        <v>389.161</v>
      </c>
    </row>
  </sheetData>
  <mergeCells count="3">
    <mergeCell ref="AO3:AQ3"/>
    <mergeCell ref="AO7:AQ7"/>
    <mergeCell ref="AO11:A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BehavioralTask_Sub0202_log</vt:lpstr>
      <vt:lpstr>BehavioralTask_Sub0202_familiar</vt:lpstr>
      <vt:lpstr>BehavioralTask_Sub0202_test_out</vt:lpstr>
      <vt:lpstr>BehavioralTask_Sub0202_train_ou</vt:lpstr>
      <vt:lpstr>utest_out</vt:lpstr>
      <vt:lpstr>fMRItask_Sub0202_ar_out</vt:lpstr>
      <vt:lpstr>fMRItask_Sub0202_mj_out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stav halili</cp:lastModifiedBy>
  <dcterms:created xsi:type="dcterms:W3CDTF">2020-01-08T09:51:17Z</dcterms:created>
  <dcterms:modified xsi:type="dcterms:W3CDTF">2020-08-10T14:08:07Z</dcterms:modified>
</cp:coreProperties>
</file>