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FB014063-2BDD-4C32-8607-CAA50C5F5B5D}" xr6:coauthVersionLast="47" xr6:coauthVersionMax="47" xr10:uidLastSave="{00000000-0000-0000-0000-000000000000}"/>
  <bookViews>
    <workbookView xWindow="5055" yWindow="2955" windowWidth="21600" windowHeight="11295" xr2:uid="{5180D6CB-8A2A-454D-A03A-8FFA56B0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D9" i="1" a="1"/>
  <c r="D9" i="1" s="1"/>
  <c r="E6" i="1" a="1"/>
  <c r="E6" i="1" s="1"/>
  <c r="D6" i="1" a="1"/>
  <c r="D6" i="1" s="1"/>
  <c r="E3" i="1" a="1"/>
  <c r="E3" i="1" s="1"/>
  <c r="D3" i="1" a="1"/>
  <c r="D3" i="1" s="1"/>
  <c r="C3" i="1" a="1"/>
  <c r="C3" i="1" s="1"/>
  <c r="C11" i="1" s="1"/>
  <c r="B6" i="1" s="1"/>
  <c r="E20" i="1" l="1"/>
  <c r="E22" i="1"/>
  <c r="E24" i="1"/>
  <c r="C19" i="1"/>
  <c r="C22" i="1"/>
  <c r="C23" i="1"/>
  <c r="C24" i="1"/>
  <c r="C20" i="1"/>
  <c r="C21" i="1"/>
  <c r="D11" i="1"/>
  <c r="E11" i="1"/>
  <c r="C12" i="1"/>
  <c r="E12" i="1" s="1"/>
  <c r="C13" i="1"/>
  <c r="D13" i="1" s="1"/>
  <c r="C14" i="1"/>
  <c r="D14" i="1" s="1"/>
  <c r="C15" i="1"/>
  <c r="D15" i="1" s="1"/>
  <c r="C16" i="1"/>
  <c r="D16" i="1" s="1"/>
  <c r="C17" i="1"/>
  <c r="E14" i="1" l="1"/>
  <c r="E13" i="1"/>
  <c r="D12" i="1"/>
  <c r="E15" i="1"/>
  <c r="E16" i="1"/>
  <c r="D17" i="1"/>
  <c r="E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<sst xmlns="http://schemas.openxmlformats.org/spreadsheetml/2006/main" count="35" uniqueCount="29">
  <si>
    <t>Symbol for Excel</t>
  </si>
  <si>
    <t>Last price</t>
  </si>
  <si>
    <t>Price change ($)</t>
  </si>
  <si>
    <t>Price change (%)</t>
  </si>
  <si>
    <t>Daily price</t>
  </si>
  <si>
    <t>High</t>
  </si>
  <si>
    <t>Low</t>
  </si>
  <si>
    <t>52-week price</t>
  </si>
  <si>
    <t>Sats per $1</t>
  </si>
  <si>
    <t>Moscow Time</t>
  </si>
  <si>
    <t>Sats</t>
  </si>
  <si>
    <t>SatComma Standard</t>
  </si>
  <si>
    <t>Normal (?) notation</t>
  </si>
  <si>
    <t>Sats per $10</t>
  </si>
  <si>
    <t>Sats per $100</t>
  </si>
  <si>
    <t>Sats per $1,000</t>
  </si>
  <si>
    <t>Sats per $10,000</t>
  </si>
  <si>
    <t>Sats per $100,000</t>
  </si>
  <si>
    <t>Sats per $1,000,000</t>
  </si>
  <si>
    <t>$ value of…</t>
  </si>
  <si>
    <t>1,000 sats</t>
  </si>
  <si>
    <t>10,000 sats</t>
  </si>
  <si>
    <t>100,000 sats</t>
  </si>
  <si>
    <t>1 million sats</t>
  </si>
  <si>
    <t>10 million sats</t>
  </si>
  <si>
    <t>100 sats</t>
  </si>
  <si>
    <t>Custom sat value</t>
  </si>
  <si>
    <t>Enter value in sats:</t>
  </si>
  <si>
    <t>Value in dollars: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</si>
</sst>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[$₿]\ #,##0.00&quot;,&quot;000&quot;,&quot;000" x16r2:formatCode16="[$₿-x-xbt2]\ #,##0.00&quot;,&quot;000&quot;,&quot;000"/>
    <numFmt numFmtId="166" formatCode="0.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centerContinuous" vertical="top"/>
    </xf>
    <xf numFmtId="0" fontId="0" fillId="0" borderId="4" xfId="0" applyBorder="1" applyAlignment="1">
      <alignment horizontal="centerContinuous" vertical="top"/>
    </xf>
    <xf numFmtId="0" fontId="0" fillId="0" borderId="5" xfId="0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0" fillId="0" borderId="5" xfId="0" applyBorder="1" applyAlignment="1">
      <alignment horizontal="centerContinuous" vertical="top"/>
    </xf>
    <xf numFmtId="0" fontId="0" fillId="0" borderId="6" xfId="0" applyBorder="1" applyAlignment="1">
      <alignment horizontal="centerContinuous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10" fontId="0" fillId="0" borderId="8" xfId="1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3" fontId="0" fillId="0" borderId="10" xfId="0" applyNumberFormat="1" applyBorder="1" applyAlignment="1">
      <alignment horizontal="right" vertical="top"/>
    </xf>
    <xf numFmtId="165" fontId="0" fillId="0" borderId="10" xfId="0" applyNumberFormat="1" applyBorder="1" applyAlignment="1">
      <alignment horizontal="right" vertical="top"/>
    </xf>
    <xf numFmtId="166" fontId="0" fillId="0" borderId="8" xfId="0" applyNumberFormat="1" applyBorder="1" applyAlignment="1">
      <alignment horizontal="righ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3" fontId="0" fillId="0" borderId="4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3" xfId="0" applyNumberFormat="1" applyBorder="1" applyAlignment="1">
      <alignment horizontal="centerContinuous" vertical="top"/>
    </xf>
    <xf numFmtId="166" fontId="0" fillId="0" borderId="4" xfId="0" applyNumberFormat="1" applyBorder="1" applyAlignment="1">
      <alignment horizontal="centerContinuous" vertical="top"/>
    </xf>
    <xf numFmtId="165" fontId="0" fillId="0" borderId="5" xfId="0" applyNumberFormat="1" applyBorder="1" applyAlignment="1">
      <alignment horizontal="right" vertical="top"/>
    </xf>
    <xf numFmtId="3" fontId="0" fillId="2" borderId="5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bo8l6h</v>
    <v>268435456</v>
    <v>1</v>
    <v>Powered by Refinitiv</v>
    <v>0</v>
    <v>BTC/USD</v>
    <v>2</v>
    <v>3</v>
    <v>Finance</v>
    <v>4</v>
    <v>99830</v>
    <v>35650</v>
    <v>-752.41</v>
    <v>-8.0309999999999999E-3</v>
    <v>USD</v>
    <v>BTC</v>
    <v>94439.28</v>
    <v>Currency Pair</v>
    <v>45621.992222222223</v>
    <v>92596</v>
    <v>Bitcoin/US Dollar FX Spot Rate</v>
    <v>93723</v>
    <v>93685.41</v>
    <v>92933</v>
    <v>BTCUSD</v>
    <v>BTC/USD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A97D-41FB-4E1A-A2AE-96C0427149BD}">
  <dimension ref="B2:E24"/>
  <sheetViews>
    <sheetView tabSelected="1" workbookViewId="0">
      <selection activeCell="B29" sqref="B29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12.7109375" style="1" bestFit="1" customWidth="1"/>
    <col min="4" max="4" width="19.28515625" style="1" bestFit="1" customWidth="1"/>
    <col min="5" max="5" width="18.7109375" style="1" bestFit="1" customWidth="1"/>
    <col min="6" max="16384" width="9.140625" style="1"/>
  </cols>
  <sheetData>
    <row r="2" spans="2:5" x14ac:dyDescent="0.25">
      <c r="B2" s="11" t="s">
        <v>0</v>
      </c>
      <c r="C2" s="12" t="s">
        <v>1</v>
      </c>
      <c r="D2" s="12" t="s">
        <v>2</v>
      </c>
      <c r="E2" s="13" t="s">
        <v>3</v>
      </c>
    </row>
    <row r="3" spans="2:5" x14ac:dyDescent="0.25">
      <c r="B3" s="14" t="e" vm="1">
        <v>#VALUE!</v>
      </c>
      <c r="C3" s="15" cm="1">
        <f t="array" aca="1" ref="C3" ca="1">_FV($B3,"Price")</f>
        <v>92933</v>
      </c>
      <c r="D3" s="15" cm="1">
        <f t="array" aca="1" ref="D3" ca="1">_FV($B3,"Change")</f>
        <v>-752.41</v>
      </c>
      <c r="E3" s="16" cm="1">
        <f t="array" aca="1" ref="E3" ca="1">_FV($B3,"Change (%)",TRUE)</f>
        <v>-8.0309999999999999E-3</v>
      </c>
    </row>
    <row r="4" spans="2:5" x14ac:dyDescent="0.25">
      <c r="D4" s="9" t="s">
        <v>4</v>
      </c>
      <c r="E4" s="10"/>
    </row>
    <row r="5" spans="2:5" x14ac:dyDescent="0.25">
      <c r="B5" s="2" t="s">
        <v>9</v>
      </c>
      <c r="D5" s="23" t="s">
        <v>6</v>
      </c>
      <c r="E5" s="24" t="s">
        <v>5</v>
      </c>
    </row>
    <row r="6" spans="2:5" x14ac:dyDescent="0.25">
      <c r="B6" s="3" t="str">
        <f ca="1">LEFT(C11,2)&amp;":"&amp;RIGHT(C11,2)</f>
        <v>10:76</v>
      </c>
      <c r="D6" s="7" cm="1">
        <f t="array" aca="1" ref="D6" ca="1">_FV($B3,"Low")</f>
        <v>92596</v>
      </c>
      <c r="E6" s="8" cm="1">
        <f t="array" aca="1" ref="E6" ca="1">_FV($B3,"High")</f>
        <v>94439.28</v>
      </c>
    </row>
    <row r="7" spans="2:5" x14ac:dyDescent="0.25">
      <c r="D7" s="4" t="s">
        <v>7</v>
      </c>
      <c r="E7" s="5"/>
    </row>
    <row r="8" spans="2:5" x14ac:dyDescent="0.25">
      <c r="D8" s="23" t="s">
        <v>6</v>
      </c>
      <c r="E8" s="24" t="s">
        <v>5</v>
      </c>
    </row>
    <row r="9" spans="2:5" x14ac:dyDescent="0.25">
      <c r="D9" s="7" cm="1">
        <f t="array" aca="1" ref="D9" ca="1">_FV($B3,"52 week low",TRUE)</f>
        <v>35650</v>
      </c>
      <c r="E9" s="8" cm="1">
        <f t="array" aca="1" ref="E9" ca="1">_FV($B3,"52 week high",TRUE)</f>
        <v>99830</v>
      </c>
    </row>
    <row r="10" spans="2:5" x14ac:dyDescent="0.25">
      <c r="B10" s="11"/>
      <c r="C10" s="12" t="s">
        <v>10</v>
      </c>
      <c r="D10" s="12" t="s">
        <v>11</v>
      </c>
      <c r="E10" s="13" t="s">
        <v>12</v>
      </c>
    </row>
    <row r="11" spans="2:5" x14ac:dyDescent="0.25">
      <c r="B11" s="6" t="s">
        <v>8</v>
      </c>
      <c r="C11" s="17">
        <f ca="1">ROUNDDOWN((1/C$3)*100000000,0)</f>
        <v>1076</v>
      </c>
      <c r="D11" s="18">
        <f ca="1">C11/100000000</f>
        <v>1.076E-5</v>
      </c>
      <c r="E11" s="19">
        <f ca="1">C11/100000000</f>
        <v>1.076E-5</v>
      </c>
    </row>
    <row r="12" spans="2:5" x14ac:dyDescent="0.25">
      <c r="B12" s="6" t="s">
        <v>13</v>
      </c>
      <c r="C12" s="17">
        <f ca="1">ROUNDDOWN((10/C$3)*100000000,0)</f>
        <v>10760</v>
      </c>
      <c r="D12" s="18">
        <f t="shared" ref="D12:D17" ca="1" si="0">C12/100000000</f>
        <v>1.076E-4</v>
      </c>
      <c r="E12" s="19">
        <f t="shared" ref="E12:E14" ca="1" si="1">C12/100000000</f>
        <v>1.076E-4</v>
      </c>
    </row>
    <row r="13" spans="2:5" x14ac:dyDescent="0.25">
      <c r="B13" s="6" t="s">
        <v>14</v>
      </c>
      <c r="C13" s="17">
        <f ca="1">ROUNDDOWN((100/C$3)*100000000,0)</f>
        <v>107604</v>
      </c>
      <c r="D13" s="18">
        <f t="shared" ca="1" si="0"/>
        <v>1.0760399999999999E-3</v>
      </c>
      <c r="E13" s="19">
        <f t="shared" ca="1" si="1"/>
        <v>1.0760399999999999E-3</v>
      </c>
    </row>
    <row r="14" spans="2:5" x14ac:dyDescent="0.25">
      <c r="B14" s="6" t="s">
        <v>15</v>
      </c>
      <c r="C14" s="17">
        <f ca="1">ROUNDDOWN((1000/C$3)*100000000,0)</f>
        <v>1076044</v>
      </c>
      <c r="D14" s="18">
        <f t="shared" ca="1" si="0"/>
        <v>1.076044E-2</v>
      </c>
      <c r="E14" s="19">
        <f t="shared" ca="1" si="1"/>
        <v>1.076044E-2</v>
      </c>
    </row>
    <row r="15" spans="2:5" x14ac:dyDescent="0.25">
      <c r="B15" s="6" t="s">
        <v>16</v>
      </c>
      <c r="C15" s="17">
        <f ca="1">ROUNDDOWN((10000/C$3)*100000000,0)</f>
        <v>10760440</v>
      </c>
      <c r="D15" s="18">
        <f t="shared" ca="1" si="0"/>
        <v>0.1076044</v>
      </c>
      <c r="E15" s="19">
        <f t="shared" ref="E15:E17" ca="1" si="2">C15/100000000</f>
        <v>0.1076044</v>
      </c>
    </row>
    <row r="16" spans="2:5" x14ac:dyDescent="0.25">
      <c r="B16" s="6" t="s">
        <v>17</v>
      </c>
      <c r="C16" s="17">
        <f ca="1">ROUNDDOWN((100000/C$3)*100000000,0)</f>
        <v>107604403</v>
      </c>
      <c r="D16" s="18">
        <f t="shared" ca="1" si="0"/>
        <v>1.07604403</v>
      </c>
      <c r="E16" s="19">
        <f t="shared" ca="1" si="2"/>
        <v>1.07604403</v>
      </c>
    </row>
    <row r="17" spans="2:5" x14ac:dyDescent="0.25">
      <c r="B17" s="14" t="s">
        <v>18</v>
      </c>
      <c r="C17" s="20">
        <f ca="1">ROUNDDOWN((1000000/C$3)*100000000,0)</f>
        <v>1076044031</v>
      </c>
      <c r="D17" s="21">
        <f t="shared" ca="1" si="0"/>
        <v>10.76044031</v>
      </c>
      <c r="E17" s="22">
        <f t="shared" ca="1" si="2"/>
        <v>10.76044031</v>
      </c>
    </row>
    <row r="18" spans="2:5" x14ac:dyDescent="0.25">
      <c r="B18" s="11" t="s">
        <v>19</v>
      </c>
      <c r="C18" s="25"/>
      <c r="D18" s="27" t="s">
        <v>26</v>
      </c>
      <c r="E18" s="28"/>
    </row>
    <row r="19" spans="2:5" x14ac:dyDescent="0.25">
      <c r="B19" s="6" t="s">
        <v>25</v>
      </c>
      <c r="C19" s="26">
        <f ca="1">$C$3*0.000001</f>
        <v>9.2933000000000002E-2</v>
      </c>
      <c r="D19" s="29" t="s">
        <v>27</v>
      </c>
      <c r="E19" s="19" t="s">
        <v>28</v>
      </c>
    </row>
    <row r="20" spans="2:5" x14ac:dyDescent="0.25">
      <c r="B20" s="6" t="s">
        <v>20</v>
      </c>
      <c r="C20" s="26">
        <f ca="1">$C$3*0.00001</f>
        <v>0.9293300000000001</v>
      </c>
      <c r="D20" s="30">
        <v>1234567890</v>
      </c>
      <c r="E20" s="26">
        <f ca="1">$C$3*(D20/100000000)</f>
        <v>1147320.9772136998</v>
      </c>
    </row>
    <row r="21" spans="2:5" x14ac:dyDescent="0.25">
      <c r="B21" s="6" t="s">
        <v>21</v>
      </c>
      <c r="C21" s="26">
        <f ca="1">$C$3*0.0001</f>
        <v>9.2933000000000003</v>
      </c>
      <c r="D21" s="29" t="s">
        <v>27</v>
      </c>
      <c r="E21" s="19" t="s">
        <v>28</v>
      </c>
    </row>
    <row r="22" spans="2:5" x14ac:dyDescent="0.25">
      <c r="B22" s="6" t="s">
        <v>22</v>
      </c>
      <c r="C22" s="26">
        <f ca="1">$C$3*0.001</f>
        <v>92.933000000000007</v>
      </c>
      <c r="D22" s="30">
        <v>12345678</v>
      </c>
      <c r="E22" s="26">
        <f ca="1">$C$3*(D22/100000000)</f>
        <v>11473.20893574</v>
      </c>
    </row>
    <row r="23" spans="2:5" x14ac:dyDescent="0.25">
      <c r="B23" s="6" t="s">
        <v>23</v>
      </c>
      <c r="C23" s="26">
        <f ca="1">$C$3*0.01</f>
        <v>929.33</v>
      </c>
      <c r="D23" s="29" t="s">
        <v>27</v>
      </c>
      <c r="E23" s="19" t="s">
        <v>28</v>
      </c>
    </row>
    <row r="24" spans="2:5" x14ac:dyDescent="0.25">
      <c r="B24" s="14" t="s">
        <v>24</v>
      </c>
      <c r="C24" s="8">
        <f ca="1">$C$3*0.1</f>
        <v>9293.3000000000011</v>
      </c>
      <c r="D24" s="31">
        <v>123456</v>
      </c>
      <c r="E24" s="8">
        <f ca="1">$C$3*(D24/100000000)</f>
        <v>114.73136448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2024-11-25T23:47:54Z</dcterms:created>
  <dcterms:modified xsi:type="dcterms:W3CDTF">2024-11-25T23:49:08Z</dcterms:modified>
</cp:coreProperties>
</file>