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sugoi\Desktop\solar-energy-management-\BWSC2019-EneMane\PM\"/>
    </mc:Choice>
  </mc:AlternateContent>
  <xr:revisionPtr revIDLastSave="0" documentId="13_ncr:1_{D8967A3F-C791-44A4-B0A1-1DC66F7A6657}" xr6:coauthVersionLast="44" xr6:coauthVersionMax="44" xr10:uidLastSave="{00000000-0000-0000-0000-000000000000}"/>
  <bookViews>
    <workbookView xWindow="9705" yWindow="1110" windowWidth="14385" windowHeight="13545" firstSheet="4" activeTab="6" xr2:uid="{48F4E5B9-CD80-4D92-94B2-C6C662884FF4}"/>
    <workbookView xWindow="1515" yWindow="1155" windowWidth="16500" windowHeight="13545" xr2:uid="{322B08BC-70B4-4BE2-8B99-F313A0CE33B9}"/>
  </bookViews>
  <sheets>
    <sheet name="PM_１" sheetId="1" r:id="rId1"/>
    <sheet name="PM_2" sheetId="3" r:id="rId2"/>
    <sheet name="PM_Day3" sheetId="4" r:id="rId3"/>
    <sheet name="PM_Day4" sheetId="5" r:id="rId4"/>
    <sheet name="PM_Day5" sheetId="6" r:id="rId5"/>
    <sheet name="PM_Day6" sheetId="7" r:id="rId6"/>
    <sheet name="損失曲線・データ入力" sheetId="2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4" i="1" l="1"/>
  <c r="I73" i="1"/>
  <c r="F8" i="1"/>
  <c r="F7" i="1"/>
  <c r="E7" i="1" s="1"/>
  <c r="E8" i="1"/>
  <c r="G7" i="1"/>
  <c r="I7" i="1"/>
  <c r="H6" i="1"/>
  <c r="F6" i="1"/>
  <c r="E6" i="1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C6" i="1" l="1"/>
  <c r="D6" i="1"/>
  <c r="C8" i="1"/>
  <c r="D8" i="1"/>
  <c r="C7" i="1"/>
  <c r="D7" i="1"/>
  <c r="H7" i="1" l="1"/>
  <c r="D19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8" i="7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69" i="4"/>
  <c r="D70" i="4"/>
  <c r="D71" i="4"/>
  <c r="D72" i="4"/>
  <c r="D57" i="4"/>
  <c r="D58" i="4"/>
  <c r="D59" i="4"/>
  <c r="D60" i="4"/>
  <c r="D61" i="4"/>
  <c r="D62" i="4"/>
  <c r="D63" i="4"/>
  <c r="D64" i="4"/>
  <c r="D65" i="4"/>
  <c r="D66" i="4"/>
  <c r="D67" i="4"/>
  <c r="D68" i="4"/>
  <c r="D56" i="4"/>
  <c r="D46" i="4"/>
  <c r="D47" i="4"/>
  <c r="D48" i="4"/>
  <c r="D49" i="4"/>
  <c r="D50" i="4"/>
  <c r="D51" i="4"/>
  <c r="D52" i="4"/>
  <c r="D53" i="4"/>
  <c r="D54" i="4"/>
  <c r="D55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18" i="4"/>
  <c r="J7" i="1" l="1"/>
  <c r="G8" i="1"/>
  <c r="H8" i="1" s="1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32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8" i="3"/>
  <c r="I8" i="1" l="1"/>
  <c r="G9" i="1"/>
  <c r="H9" i="1" s="1"/>
  <c r="AE4" i="2"/>
  <c r="B2" i="2" s="1"/>
  <c r="J8" i="1" l="1"/>
  <c r="I9" i="1" s="1"/>
  <c r="F9" i="1" s="1"/>
  <c r="B102" i="2"/>
  <c r="B98" i="2"/>
  <c r="B95" i="2"/>
  <c r="B94" i="2"/>
  <c r="B90" i="2"/>
  <c r="B87" i="2"/>
  <c r="B86" i="2"/>
  <c r="B82" i="2"/>
  <c r="B79" i="2"/>
  <c r="B78" i="2"/>
  <c r="B74" i="2"/>
  <c r="B71" i="2"/>
  <c r="B70" i="2"/>
  <c r="B66" i="2"/>
  <c r="B63" i="2"/>
  <c r="B62" i="2"/>
  <c r="B58" i="2"/>
  <c r="B55" i="2"/>
  <c r="B54" i="2"/>
  <c r="B50" i="2"/>
  <c r="B47" i="2"/>
  <c r="B46" i="2"/>
  <c r="B42" i="2"/>
  <c r="B39" i="2"/>
  <c r="B38" i="2"/>
  <c r="B34" i="2"/>
  <c r="B31" i="2"/>
  <c r="B30" i="2"/>
  <c r="B26" i="2"/>
  <c r="B23" i="2"/>
  <c r="B22" i="2"/>
  <c r="B18" i="2"/>
  <c r="B15" i="2"/>
  <c r="B14" i="2"/>
  <c r="B10" i="2"/>
  <c r="B7" i="2"/>
  <c r="B6" i="2"/>
  <c r="AA5" i="2"/>
  <c r="B101" i="2"/>
  <c r="B4" i="2"/>
  <c r="J9" i="1" l="1"/>
  <c r="B8" i="2"/>
  <c r="B16" i="2"/>
  <c r="B24" i="2"/>
  <c r="B32" i="2"/>
  <c r="B40" i="2"/>
  <c r="B48" i="2"/>
  <c r="B56" i="2"/>
  <c r="B64" i="2"/>
  <c r="B72" i="2"/>
  <c r="B80" i="2"/>
  <c r="B88" i="2"/>
  <c r="B96" i="2"/>
  <c r="B3" i="2"/>
  <c r="B9" i="2"/>
  <c r="B17" i="2"/>
  <c r="B25" i="2"/>
  <c r="B33" i="2"/>
  <c r="B41" i="2"/>
  <c r="B49" i="2"/>
  <c r="B57" i="2"/>
  <c r="B65" i="2"/>
  <c r="B73" i="2"/>
  <c r="B81" i="2"/>
  <c r="B89" i="2"/>
  <c r="B97" i="2"/>
  <c r="B51" i="2"/>
  <c r="B11" i="2"/>
  <c r="B19" i="2"/>
  <c r="B27" i="2"/>
  <c r="B35" i="2"/>
  <c r="B43" i="2"/>
  <c r="B59" i="2"/>
  <c r="B67" i="2"/>
  <c r="B75" i="2"/>
  <c r="B83" i="2"/>
  <c r="B91" i="2"/>
  <c r="B99" i="2"/>
  <c r="B5" i="2"/>
  <c r="B12" i="2"/>
  <c r="B20" i="2"/>
  <c r="B28" i="2"/>
  <c r="B36" i="2"/>
  <c r="B44" i="2"/>
  <c r="B52" i="2"/>
  <c r="B60" i="2"/>
  <c r="B68" i="2"/>
  <c r="B76" i="2"/>
  <c r="B84" i="2"/>
  <c r="B92" i="2"/>
  <c r="B100" i="2"/>
  <c r="B13" i="2"/>
  <c r="B21" i="2"/>
  <c r="B29" i="2"/>
  <c r="B37" i="2"/>
  <c r="B45" i="2"/>
  <c r="B53" i="2"/>
  <c r="B61" i="2"/>
  <c r="B69" i="2"/>
  <c r="B77" i="2"/>
  <c r="B85" i="2"/>
  <c r="B93" i="2"/>
  <c r="E9" i="1" l="1"/>
  <c r="G10" i="1"/>
  <c r="H10" i="1" s="1"/>
  <c r="I10" i="1" l="1"/>
  <c r="F10" i="1" s="1"/>
  <c r="C9" i="1"/>
  <c r="D9" i="1"/>
  <c r="J10" i="1" l="1"/>
  <c r="E10" i="1" l="1"/>
  <c r="G11" i="1"/>
  <c r="H11" i="1" s="1"/>
  <c r="I11" i="1" s="1"/>
  <c r="F11" i="1" s="1"/>
  <c r="J11" i="1" l="1"/>
  <c r="D10" i="1"/>
  <c r="C10" i="1"/>
  <c r="E11" i="1" l="1"/>
  <c r="G12" i="1"/>
  <c r="H12" i="1" s="1"/>
  <c r="I12" i="1" s="1"/>
  <c r="F12" i="1" s="1"/>
  <c r="J12" i="1" l="1"/>
  <c r="C11" i="1"/>
  <c r="D11" i="1"/>
  <c r="E12" i="1" l="1"/>
  <c r="G13" i="1"/>
  <c r="H13" i="1" s="1"/>
  <c r="I13" i="1" s="1"/>
  <c r="F13" i="1" s="1"/>
  <c r="J13" i="1" l="1"/>
  <c r="D12" i="1"/>
  <c r="C12" i="1"/>
  <c r="E13" i="1" l="1"/>
  <c r="G14" i="1"/>
  <c r="H14" i="1" s="1"/>
  <c r="I14" i="1" s="1"/>
  <c r="F14" i="1" s="1"/>
  <c r="J14" i="1" l="1"/>
  <c r="C13" i="1"/>
  <c r="D13" i="1"/>
  <c r="E14" i="1" l="1"/>
  <c r="G15" i="1"/>
  <c r="H15" i="1" s="1"/>
  <c r="I15" i="1" s="1"/>
  <c r="F15" i="1" s="1"/>
  <c r="J15" i="1" l="1"/>
  <c r="D14" i="1"/>
  <c r="C14" i="1"/>
  <c r="E15" i="1" l="1"/>
  <c r="G16" i="1"/>
  <c r="H16" i="1" s="1"/>
  <c r="I16" i="1" s="1"/>
  <c r="F16" i="1" s="1"/>
  <c r="J16" i="1" l="1"/>
  <c r="D15" i="1"/>
  <c r="C15" i="1"/>
  <c r="E16" i="1" l="1"/>
  <c r="G17" i="1"/>
  <c r="H17" i="1" s="1"/>
  <c r="I17" i="1" s="1"/>
  <c r="F17" i="1" s="1"/>
  <c r="J17" i="1" l="1"/>
  <c r="D16" i="1"/>
  <c r="C16" i="1"/>
  <c r="E17" i="1" l="1"/>
  <c r="G18" i="1"/>
  <c r="H18" i="1" s="1"/>
  <c r="I18" i="1" s="1"/>
  <c r="F18" i="1" s="1"/>
  <c r="J18" i="1" l="1"/>
  <c r="C17" i="1"/>
  <c r="D17" i="1"/>
  <c r="E18" i="1" l="1"/>
  <c r="G19" i="1"/>
  <c r="H19" i="1" s="1"/>
  <c r="I19" i="1" l="1"/>
  <c r="F19" i="1" s="1"/>
  <c r="C18" i="1"/>
  <c r="D18" i="1"/>
  <c r="J19" i="1" l="1"/>
  <c r="G20" i="1" l="1"/>
  <c r="H20" i="1" s="1"/>
  <c r="E19" i="1"/>
  <c r="D19" i="1" l="1"/>
  <c r="C19" i="1"/>
  <c r="I20" i="1"/>
  <c r="F20" i="1" s="1"/>
  <c r="J20" i="1" l="1"/>
  <c r="G21" i="1" l="1"/>
  <c r="H21" i="1" s="1"/>
  <c r="E20" i="1"/>
  <c r="D20" i="1" l="1"/>
  <c r="C20" i="1"/>
  <c r="I21" i="1"/>
  <c r="F21" i="1" s="1"/>
  <c r="J21" i="1" l="1"/>
  <c r="G22" i="1" l="1"/>
  <c r="H22" i="1" s="1"/>
  <c r="E21" i="1"/>
  <c r="C21" i="1" l="1"/>
  <c r="D21" i="1"/>
  <c r="I22" i="1"/>
  <c r="F22" i="1" s="1"/>
  <c r="J22" i="1" l="1"/>
  <c r="G23" i="1" l="1"/>
  <c r="H23" i="1" s="1"/>
  <c r="E22" i="1"/>
  <c r="D22" i="1" l="1"/>
  <c r="C22" i="1"/>
  <c r="I23" i="1"/>
  <c r="F23" i="1" s="1"/>
  <c r="J23" i="1" l="1"/>
  <c r="G24" i="1" l="1"/>
  <c r="H24" i="1" s="1"/>
  <c r="E23" i="1"/>
  <c r="C23" i="1" l="1"/>
  <c r="D23" i="1"/>
  <c r="I24" i="1"/>
  <c r="F24" i="1" s="1"/>
  <c r="J24" i="1" l="1"/>
  <c r="G25" i="1" l="1"/>
  <c r="H25" i="1" s="1"/>
  <c r="E24" i="1"/>
  <c r="D24" i="1" l="1"/>
  <c r="C24" i="1"/>
  <c r="I25" i="1"/>
  <c r="F25" i="1" s="1"/>
  <c r="J25" i="1" l="1"/>
  <c r="G26" i="1" l="1"/>
  <c r="H26" i="1" s="1"/>
  <c r="E25" i="1"/>
  <c r="I26" i="1" l="1"/>
  <c r="C25" i="1"/>
  <c r="D25" i="1"/>
  <c r="J26" i="1" l="1"/>
  <c r="F26" i="1"/>
  <c r="G27" i="1" s="1"/>
  <c r="H27" i="1" s="1"/>
  <c r="E26" i="1" l="1"/>
  <c r="C26" i="1"/>
  <c r="D26" i="1"/>
  <c r="I27" i="1"/>
  <c r="F27" i="1" s="1"/>
  <c r="J27" i="1" l="1"/>
  <c r="G28" i="1" l="1"/>
  <c r="H28" i="1" s="1"/>
  <c r="E27" i="1"/>
  <c r="D27" i="1" l="1"/>
  <c r="C27" i="1"/>
  <c r="I28" i="1"/>
  <c r="J28" i="1" l="1"/>
  <c r="F28" i="1"/>
  <c r="G29" i="1" s="1"/>
  <c r="H29" i="1" s="1"/>
  <c r="E28" i="1" l="1"/>
  <c r="D28" i="1"/>
  <c r="C28" i="1"/>
  <c r="I29" i="1"/>
  <c r="F29" i="1" s="1"/>
  <c r="J29" i="1" l="1"/>
  <c r="G30" i="1" l="1"/>
  <c r="H30" i="1" s="1"/>
  <c r="E29" i="1"/>
  <c r="C29" i="1" l="1"/>
  <c r="D29" i="1"/>
  <c r="I30" i="1"/>
  <c r="F30" i="1" s="1"/>
  <c r="J30" i="1" l="1"/>
  <c r="G31" i="1" l="1"/>
  <c r="H31" i="1" s="1"/>
  <c r="E30" i="1"/>
  <c r="D30" i="1" l="1"/>
  <c r="C30" i="1"/>
  <c r="I31" i="1"/>
  <c r="F31" i="1" s="1"/>
  <c r="J31" i="1" l="1"/>
  <c r="G32" i="1" l="1"/>
  <c r="H32" i="1" s="1"/>
  <c r="E31" i="1"/>
  <c r="I32" i="1" l="1"/>
  <c r="D31" i="1"/>
  <c r="C31" i="1"/>
  <c r="J32" i="1" l="1"/>
  <c r="F32" i="1"/>
  <c r="G33" i="1" s="1"/>
  <c r="H33" i="1" s="1"/>
  <c r="I33" i="1" l="1"/>
  <c r="E32" i="1"/>
  <c r="C32" i="1" s="1"/>
  <c r="J33" i="1" l="1"/>
  <c r="F33" i="1"/>
  <c r="G34" i="1" s="1"/>
  <c r="H34" i="1" s="1"/>
  <c r="D32" i="1"/>
  <c r="E33" i="1" l="1"/>
  <c r="C33" i="1" s="1"/>
  <c r="I34" i="1"/>
  <c r="F34" i="1" s="1"/>
  <c r="D33" i="1" l="1"/>
  <c r="J34" i="1"/>
  <c r="G35" i="1" l="1"/>
  <c r="H35" i="1" s="1"/>
  <c r="E34" i="1"/>
  <c r="D34" i="1" l="1"/>
  <c r="C34" i="1"/>
  <c r="I35" i="1"/>
  <c r="F35" i="1" s="1"/>
  <c r="J35" i="1" l="1"/>
  <c r="G36" i="1" l="1"/>
  <c r="H36" i="1" s="1"/>
  <c r="E35" i="1"/>
  <c r="D35" i="1" l="1"/>
  <c r="C35" i="1"/>
  <c r="I36" i="1"/>
  <c r="F36" i="1" s="1"/>
  <c r="J36" i="1" l="1"/>
  <c r="G37" i="1" l="1"/>
  <c r="H37" i="1" s="1"/>
  <c r="E36" i="1"/>
  <c r="C36" i="1" l="1"/>
  <c r="D36" i="1"/>
  <c r="I37" i="1"/>
  <c r="F37" i="1" s="1"/>
  <c r="J37" i="1" l="1"/>
  <c r="G38" i="1" l="1"/>
  <c r="H38" i="1" s="1"/>
  <c r="E37" i="1"/>
  <c r="C37" i="1" l="1"/>
  <c r="D37" i="1"/>
  <c r="I38" i="1"/>
  <c r="F38" i="1" s="1"/>
  <c r="J38" i="1" l="1"/>
  <c r="G39" i="1" l="1"/>
  <c r="H39" i="1" s="1"/>
  <c r="E38" i="1"/>
  <c r="D38" i="1" l="1"/>
  <c r="C38" i="1"/>
  <c r="I39" i="1"/>
  <c r="F39" i="1" s="1"/>
  <c r="J39" i="1" l="1"/>
  <c r="G40" i="1" l="1"/>
  <c r="H40" i="1" s="1"/>
  <c r="E39" i="1"/>
  <c r="I40" i="1" l="1"/>
  <c r="C39" i="1"/>
  <c r="D39" i="1"/>
  <c r="J40" i="1" l="1"/>
  <c r="F40" i="1"/>
  <c r="G41" i="1" s="1"/>
  <c r="H41" i="1" s="1"/>
  <c r="I41" i="1" l="1"/>
  <c r="E40" i="1"/>
  <c r="D40" i="1" s="1"/>
  <c r="J41" i="1" l="1"/>
  <c r="F41" i="1"/>
  <c r="G42" i="1" s="1"/>
  <c r="H42" i="1" s="1"/>
  <c r="C40" i="1"/>
  <c r="E41" i="1" l="1"/>
  <c r="C41" i="1"/>
  <c r="D41" i="1"/>
  <c r="I42" i="1"/>
  <c r="F42" i="1" s="1"/>
  <c r="J42" i="1" l="1"/>
  <c r="G43" i="1" l="1"/>
  <c r="H43" i="1" s="1"/>
  <c r="E42" i="1"/>
  <c r="D42" i="1" l="1"/>
  <c r="C42" i="1"/>
  <c r="I43" i="1"/>
  <c r="F43" i="1" s="1"/>
  <c r="J43" i="1" l="1"/>
  <c r="G44" i="1" l="1"/>
  <c r="H44" i="1" s="1"/>
  <c r="E43" i="1"/>
  <c r="C43" i="1" l="1"/>
  <c r="D43" i="1"/>
  <c r="I44" i="1"/>
  <c r="J44" i="1" l="1"/>
  <c r="F44" i="1"/>
  <c r="G45" i="1" s="1"/>
  <c r="H45" i="1" s="1"/>
  <c r="E44" i="1" l="1"/>
  <c r="D44" i="1"/>
  <c r="C44" i="1"/>
  <c r="I45" i="1"/>
  <c r="F45" i="1" s="1"/>
  <c r="J45" i="1" l="1"/>
  <c r="G46" i="1" l="1"/>
  <c r="H46" i="1" s="1"/>
  <c r="E45" i="1"/>
  <c r="C45" i="1" l="1"/>
  <c r="D45" i="1"/>
  <c r="I46" i="1"/>
  <c r="F46" i="1" s="1"/>
  <c r="J46" i="1" l="1"/>
  <c r="G47" i="1" l="1"/>
  <c r="H47" i="1" s="1"/>
  <c r="E46" i="1"/>
  <c r="D46" i="1" l="1"/>
  <c r="C46" i="1"/>
  <c r="I47" i="1"/>
  <c r="F47" i="1" s="1"/>
  <c r="J47" i="1" l="1"/>
  <c r="G48" i="1" l="1"/>
  <c r="H48" i="1" s="1"/>
  <c r="E47" i="1"/>
  <c r="C47" i="1" l="1"/>
  <c r="D47" i="1"/>
  <c r="I48" i="1"/>
  <c r="F48" i="1" s="1"/>
  <c r="J48" i="1" l="1"/>
  <c r="G49" i="1" l="1"/>
  <c r="H49" i="1" s="1"/>
  <c r="E48" i="1"/>
  <c r="C48" i="1" l="1"/>
  <c r="D48" i="1"/>
  <c r="I49" i="1"/>
  <c r="F49" i="1" s="1"/>
  <c r="J49" i="1" l="1"/>
  <c r="I50" i="1"/>
  <c r="I51" i="1" l="1"/>
  <c r="F51" i="1" s="1"/>
  <c r="F50" i="1"/>
  <c r="J50" i="1"/>
  <c r="I52" i="1"/>
  <c r="G50" i="1"/>
  <c r="H50" i="1" s="1"/>
  <c r="E49" i="1"/>
  <c r="J51" i="1" l="1"/>
  <c r="J52" i="1" s="1"/>
  <c r="G51" i="1"/>
  <c r="H51" i="1" s="1"/>
  <c r="C49" i="1"/>
  <c r="D49" i="1"/>
  <c r="E51" i="1" l="1"/>
  <c r="E50" i="1"/>
  <c r="D51" i="1" l="1"/>
  <c r="C51" i="1"/>
  <c r="G52" i="1"/>
  <c r="H52" i="1" s="1"/>
  <c r="F52" i="1" s="1"/>
  <c r="C50" i="1"/>
  <c r="D50" i="1"/>
  <c r="G53" i="1" l="1"/>
  <c r="H53" i="1" s="1"/>
  <c r="E52" i="1" l="1"/>
  <c r="D52" i="1" s="1"/>
  <c r="I53" i="1"/>
  <c r="J53" i="1" l="1"/>
  <c r="F53" i="1"/>
  <c r="G54" i="1" s="1"/>
  <c r="H54" i="1" s="1"/>
  <c r="C52" i="1"/>
  <c r="E53" i="1"/>
  <c r="C53" i="1" l="1"/>
  <c r="D53" i="1"/>
  <c r="I54" i="1"/>
  <c r="F54" i="1" s="1"/>
  <c r="J54" i="1" l="1"/>
  <c r="G55" i="1" l="1"/>
  <c r="H55" i="1" s="1"/>
  <c r="E54" i="1"/>
  <c r="D54" i="1" l="1"/>
  <c r="C54" i="1"/>
  <c r="I55" i="1"/>
  <c r="F55" i="1" s="1"/>
  <c r="J55" i="1" l="1"/>
  <c r="G56" i="1" l="1"/>
  <c r="H56" i="1" s="1"/>
  <c r="E55" i="1"/>
  <c r="C55" i="1" l="1"/>
  <c r="D55" i="1"/>
  <c r="I56" i="1"/>
  <c r="F56" i="1" s="1"/>
  <c r="J56" i="1" l="1"/>
  <c r="G57" i="1" l="1"/>
  <c r="H57" i="1" s="1"/>
  <c r="E56" i="1"/>
  <c r="C56" i="1" l="1"/>
  <c r="D56" i="1"/>
  <c r="I57" i="1"/>
  <c r="F57" i="1" s="1"/>
  <c r="J57" i="1" l="1"/>
  <c r="G58" i="1" l="1"/>
  <c r="H58" i="1" s="1"/>
  <c r="E57" i="1"/>
  <c r="C57" i="1" l="1"/>
  <c r="D57" i="1"/>
  <c r="I58" i="1"/>
  <c r="F58" i="1" s="1"/>
  <c r="J58" i="1" l="1"/>
  <c r="G59" i="1" l="1"/>
  <c r="H59" i="1" s="1"/>
  <c r="E58" i="1"/>
  <c r="C58" i="1" l="1"/>
  <c r="D58" i="1"/>
  <c r="I59" i="1"/>
  <c r="F59" i="1" s="1"/>
  <c r="J59" i="1" l="1"/>
  <c r="G60" i="1" l="1"/>
  <c r="H60" i="1" s="1"/>
  <c r="E59" i="1"/>
  <c r="I60" i="1" l="1"/>
  <c r="D59" i="1"/>
  <c r="C59" i="1"/>
  <c r="J60" i="1" l="1"/>
  <c r="F60" i="1"/>
  <c r="E60" i="1" s="1"/>
  <c r="C60" i="1" s="1"/>
  <c r="D60" i="1" l="1"/>
  <c r="G61" i="1"/>
  <c r="H61" i="1" s="1"/>
  <c r="I61" i="1" l="1"/>
  <c r="J61" i="1" l="1"/>
  <c r="F61" i="1"/>
  <c r="G62" i="1" s="1"/>
  <c r="H62" i="1" s="1"/>
  <c r="E61" i="1" l="1"/>
  <c r="I62" i="1"/>
  <c r="J62" i="1" l="1"/>
  <c r="F62" i="1"/>
  <c r="E62" i="1" s="1"/>
  <c r="D62" i="1" s="1"/>
  <c r="C61" i="1"/>
  <c r="D61" i="1"/>
  <c r="G63" i="1" l="1"/>
  <c r="H63" i="1" s="1"/>
  <c r="I63" i="1" s="1"/>
  <c r="F63" i="1" s="1"/>
  <c r="C62" i="1"/>
  <c r="J63" i="1" l="1"/>
  <c r="G64" i="1"/>
  <c r="H64" i="1" s="1"/>
  <c r="E63" i="1"/>
  <c r="C63" i="1" l="1"/>
  <c r="D63" i="1"/>
  <c r="I64" i="1"/>
  <c r="F64" i="1" s="1"/>
  <c r="J64" i="1" l="1"/>
  <c r="G65" i="1" l="1"/>
  <c r="H65" i="1" s="1"/>
  <c r="E64" i="1"/>
  <c r="D64" i="1" l="1"/>
  <c r="C64" i="1"/>
  <c r="I65" i="1"/>
  <c r="F65" i="1" s="1"/>
  <c r="J65" i="1" l="1"/>
  <c r="G66" i="1" l="1"/>
  <c r="H66" i="1" s="1"/>
  <c r="E65" i="1"/>
  <c r="I66" i="1" l="1"/>
  <c r="C65" i="1"/>
  <c r="D65" i="1"/>
  <c r="J66" i="1" l="1"/>
  <c r="F66" i="1"/>
  <c r="G67" i="1" s="1"/>
  <c r="H67" i="1" s="1"/>
  <c r="E66" i="1" l="1"/>
  <c r="C66" i="1"/>
  <c r="D66" i="1"/>
  <c r="I67" i="1"/>
  <c r="F67" i="1" s="1"/>
  <c r="J67" i="1" l="1"/>
  <c r="G68" i="1" l="1"/>
  <c r="H68" i="1" s="1"/>
  <c r="E67" i="1"/>
  <c r="D67" i="1" l="1"/>
  <c r="C67" i="1"/>
  <c r="I68" i="1"/>
  <c r="F68" i="1" s="1"/>
  <c r="J68" i="1" l="1"/>
  <c r="G69" i="1" l="1"/>
  <c r="H69" i="1" s="1"/>
  <c r="E68" i="1"/>
  <c r="C68" i="1" l="1"/>
  <c r="D68" i="1"/>
  <c r="I69" i="1"/>
  <c r="F69" i="1" s="1"/>
  <c r="J69" i="1" l="1"/>
  <c r="G70" i="1" l="1"/>
  <c r="H70" i="1" s="1"/>
  <c r="E69" i="1"/>
  <c r="C69" i="1" l="1"/>
  <c r="D69" i="1"/>
  <c r="I70" i="1"/>
  <c r="F70" i="1" s="1"/>
  <c r="J70" i="1" l="1"/>
  <c r="G71" i="1" l="1"/>
  <c r="H71" i="1" s="1"/>
  <c r="E70" i="1"/>
  <c r="C70" i="1" l="1"/>
  <c r="D70" i="1"/>
  <c r="I71" i="1"/>
  <c r="F71" i="1" s="1"/>
  <c r="J71" i="1" l="1"/>
  <c r="G72" i="1" l="1"/>
  <c r="H72" i="1" s="1"/>
  <c r="E71" i="1"/>
  <c r="I72" i="1" l="1"/>
  <c r="F72" i="1" s="1"/>
  <c r="C71" i="1"/>
  <c r="D71" i="1"/>
  <c r="J72" i="1" l="1"/>
  <c r="G73" i="1"/>
  <c r="H73" i="1" s="1"/>
  <c r="F73" i="1" s="1"/>
  <c r="E72" i="1" l="1"/>
  <c r="C72" i="1" s="1"/>
  <c r="J73" i="1"/>
  <c r="D72" i="1" l="1"/>
  <c r="E73" i="1"/>
  <c r="G74" i="1"/>
  <c r="H74" i="1" s="1"/>
  <c r="F74" i="1" s="1"/>
  <c r="C73" i="1" l="1"/>
  <c r="D73" i="1"/>
  <c r="J74" i="1"/>
  <c r="E74" i="1" l="1"/>
  <c r="G75" i="1"/>
  <c r="H75" i="1" s="1"/>
  <c r="I75" i="1" l="1"/>
  <c r="J75" i="1" s="1"/>
  <c r="C74" i="1"/>
  <c r="D74" i="1"/>
  <c r="F75" i="1" l="1"/>
  <c r="E75" i="1" s="1"/>
  <c r="G76" i="1"/>
  <c r="H76" i="1" s="1"/>
  <c r="I76" i="1" l="1"/>
  <c r="J76" i="1" s="1"/>
  <c r="C75" i="1"/>
  <c r="D75" i="1"/>
  <c r="F76" i="1" l="1"/>
  <c r="E76" i="1" s="1"/>
  <c r="G77" i="1" l="1"/>
  <c r="H77" i="1" s="1"/>
  <c r="D76" i="1"/>
  <c r="C76" i="1"/>
  <c r="I77" i="1" l="1"/>
  <c r="J77" i="1" l="1"/>
  <c r="F77" i="1"/>
  <c r="E77" i="1" l="1"/>
  <c r="G78" i="1"/>
  <c r="H78" i="1" s="1"/>
  <c r="I78" i="1" s="1"/>
  <c r="J78" i="1" l="1"/>
  <c r="F78" i="1"/>
  <c r="E78" i="1" s="1"/>
  <c r="C77" i="1"/>
  <c r="D77" i="1"/>
  <c r="D78" i="1" l="1"/>
  <c r="C78" i="1"/>
</calcChain>
</file>

<file path=xl/sharedStrings.xml><?xml version="1.0" encoding="utf-8"?>
<sst xmlns="http://schemas.openxmlformats.org/spreadsheetml/2006/main" count="140" uniqueCount="72">
  <si>
    <t>Trip</t>
    <phoneticPr fontId="2"/>
  </si>
  <si>
    <t>n</t>
    <phoneticPr fontId="2"/>
  </si>
  <si>
    <t>Count</t>
    <phoneticPr fontId="2"/>
  </si>
  <si>
    <t>Time</t>
    <phoneticPr fontId="2"/>
  </si>
  <si>
    <t>速度</t>
    <rPh sb="0" eb="2">
      <t>ソクド</t>
    </rPh>
    <phoneticPr fontId="3"/>
  </si>
  <si>
    <t>平均M[W]@栃木</t>
    <rPh sb="0" eb="2">
      <t>ヘイキン</t>
    </rPh>
    <rPh sb="7" eb="9">
      <t>トチギ</t>
    </rPh>
    <phoneticPr fontId="3"/>
  </si>
  <si>
    <t>Horizon Z</t>
    <phoneticPr fontId="3"/>
  </si>
  <si>
    <t>備考</t>
    <rPh sb="0" eb="2">
      <t>ビコウ</t>
    </rPh>
    <phoneticPr fontId="3"/>
  </si>
  <si>
    <t>Horizon 17</t>
    <phoneticPr fontId="3"/>
  </si>
  <si>
    <t>TIGA</t>
    <phoneticPr fontId="3"/>
  </si>
  <si>
    <t>Horizon Ace</t>
    <phoneticPr fontId="3"/>
  </si>
  <si>
    <t>空気密度</t>
    <rPh sb="0" eb="4">
      <t>クウキ</t>
    </rPh>
    <phoneticPr fontId="2"/>
  </si>
  <si>
    <t>30℃程度</t>
    <rPh sb="3" eb="5">
      <t>テイド</t>
    </rPh>
    <phoneticPr fontId="3"/>
  </si>
  <si>
    <t>CdA</t>
    <phoneticPr fontId="2"/>
  </si>
  <si>
    <t>解析値</t>
    <rPh sb="0" eb="3">
      <t>カイセキチ</t>
    </rPh>
    <phoneticPr fontId="3"/>
  </si>
  <si>
    <t>RRC</t>
    <phoneticPr fontId="2"/>
  </si>
  <si>
    <t>測定値</t>
    <rPh sb="0" eb="3">
      <t>ソクテイチ</t>
    </rPh>
    <phoneticPr fontId="3"/>
  </si>
  <si>
    <t>車重</t>
    <rPh sb="0" eb="2">
      <t>シャジュウ</t>
    </rPh>
    <phoneticPr fontId="2"/>
  </si>
  <si>
    <t>重力加速度</t>
    <rPh sb="0" eb="5">
      <t>ジュウリョクカソクド</t>
    </rPh>
    <phoneticPr fontId="2"/>
  </si>
  <si>
    <t>モータ効率</t>
    <rPh sb="3" eb="5">
      <t>コウリツ</t>
    </rPh>
    <phoneticPr fontId="2"/>
  </si>
  <si>
    <t>@PWM80%</t>
    <phoneticPr fontId="3"/>
  </si>
  <si>
    <t>風[m/s]</t>
    <rPh sb="0" eb="1">
      <t>カゼ</t>
    </rPh>
    <phoneticPr fontId="3"/>
  </si>
  <si>
    <t>普通の風</t>
    <rPh sb="0" eb="2">
      <t>フツウ</t>
    </rPh>
    <rPh sb="3" eb="4">
      <t>カゼ</t>
    </rPh>
    <phoneticPr fontId="3"/>
  </si>
  <si>
    <t>勾配[deg]</t>
    <rPh sb="0" eb="2">
      <t>コウバイ</t>
    </rPh>
    <phoneticPr fontId="2"/>
  </si>
  <si>
    <t>積算平均電力＠秋田</t>
  </si>
  <si>
    <t>理論値（秋田惰行法90km/hの実測より）</t>
    <rPh sb="0" eb="3">
      <t>リロンンチ</t>
    </rPh>
    <rPh sb="4" eb="6">
      <t>アキタ</t>
    </rPh>
    <rPh sb="6" eb="9">
      <t>ダコウホウ</t>
    </rPh>
    <rPh sb="16" eb="18">
      <t>ジッソク</t>
    </rPh>
    <phoneticPr fontId="3"/>
  </si>
  <si>
    <t>vd</t>
    <phoneticPr fontId="2"/>
  </si>
  <si>
    <t>PM(vd)</t>
  </si>
  <si>
    <t>n+1</t>
    <phoneticPr fontId="2"/>
  </si>
  <si>
    <t>ーPM(vd)[w]</t>
    <phoneticPr fontId="2"/>
  </si>
  <si>
    <t>vd[km/h]</t>
    <phoneticPr fontId="2"/>
  </si>
  <si>
    <t>C_Time</t>
    <phoneticPr fontId="2"/>
  </si>
  <si>
    <t>PM(vd)[w]_(データ移動用)</t>
    <rPh sb="14" eb="16">
      <t>イドウ</t>
    </rPh>
    <rPh sb="16" eb="17">
      <t>ヨウ</t>
    </rPh>
    <phoneticPr fontId="2"/>
  </si>
  <si>
    <t>C_Time</t>
  </si>
  <si>
    <t>Trip</t>
  </si>
  <si>
    <t>n</t>
  </si>
  <si>
    <t>n+1</t>
  </si>
  <si>
    <t>vd</t>
  </si>
  <si>
    <t>Count</t>
  </si>
  <si>
    <t>Time</t>
  </si>
  <si>
    <t>PM(vd)[w](事前希望値)</t>
    <phoneticPr fontId="2"/>
  </si>
  <si>
    <t>参照曲線</t>
    <rPh sb="0" eb="2">
      <t>サンショウ</t>
    </rPh>
    <rPh sb="2" eb="4">
      <t>キョクセン</t>
    </rPh>
    <phoneticPr fontId="2"/>
  </si>
  <si>
    <t>Trip</t>
    <phoneticPr fontId="2"/>
  </si>
  <si>
    <t>n</t>
    <phoneticPr fontId="2"/>
  </si>
  <si>
    <t>n+1</t>
    <phoneticPr fontId="2"/>
  </si>
  <si>
    <t>Kspost[km]</t>
    <phoneticPr fontId="2"/>
  </si>
  <si>
    <t>PM(vd)[w]</t>
    <phoneticPr fontId="2"/>
  </si>
  <si>
    <t>PM(vd)[w](事前予定)</t>
    <rPh sb="10" eb="12">
      <t>ジゼン</t>
    </rPh>
    <rPh sb="12" eb="14">
      <t>ヨテイ</t>
    </rPh>
    <phoneticPr fontId="2"/>
  </si>
  <si>
    <t>ーPM(vd)[w](事前予定)</t>
    <phoneticPr fontId="2"/>
  </si>
  <si>
    <t>vd[km/h](事前予定)</t>
    <phoneticPr fontId="2"/>
  </si>
  <si>
    <t>標高[m]</t>
    <rPh sb="0" eb="2">
      <t>ヒョウコウ</t>
    </rPh>
    <phoneticPr fontId="2"/>
  </si>
  <si>
    <t>位置エネ[J]</t>
    <rPh sb="0" eb="2">
      <t>イチ</t>
    </rPh>
    <phoneticPr fontId="2"/>
  </si>
  <si>
    <t>距離[km]</t>
    <rPh sb="0" eb="2">
      <t>キョリ</t>
    </rPh>
    <phoneticPr fontId="2"/>
  </si>
  <si>
    <t>巡航速度[km/h]</t>
    <rPh sb="0" eb="2">
      <t>ジュンコウ</t>
    </rPh>
    <rPh sb="2" eb="4">
      <t>ソクド</t>
    </rPh>
    <phoneticPr fontId="2"/>
  </si>
  <si>
    <t>Trip番号</t>
    <rPh sb="4" eb="6">
      <t>バンゴウ</t>
    </rPh>
    <phoneticPr fontId="2"/>
  </si>
  <si>
    <t>PM(vd)</t>
    <phoneticPr fontId="2"/>
  </si>
  <si>
    <t>Trip間の距離エネ[J/km]</t>
    <rPh sb="4" eb="5">
      <t>カン</t>
    </rPh>
    <rPh sb="6" eb="8">
      <t>キョリ</t>
    </rPh>
    <phoneticPr fontId="2"/>
  </si>
  <si>
    <t>DAY1</t>
    <phoneticPr fontId="2"/>
  </si>
  <si>
    <t>DAY2</t>
    <phoneticPr fontId="2"/>
  </si>
  <si>
    <t>DAY3</t>
    <phoneticPr fontId="2"/>
  </si>
  <si>
    <t>DAY4</t>
    <phoneticPr fontId="2"/>
  </si>
  <si>
    <t>DAY5</t>
    <phoneticPr fontId="2"/>
  </si>
  <si>
    <t>DAY6</t>
    <phoneticPr fontId="2"/>
  </si>
  <si>
    <t>DAY7</t>
    <phoneticPr fontId="2"/>
  </si>
  <si>
    <t>走行時間</t>
    <rPh sb="0" eb="2">
      <t>ソウコウ</t>
    </rPh>
    <rPh sb="2" eb="4">
      <t>ジカン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</si>
  <si>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</si>
  <si>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</si>
  <si>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CSstop時間[h]</t>
    <rPh sb="6" eb="8">
      <t>ジカン</t>
    </rPh>
    <phoneticPr fontId="2"/>
  </si>
  <si>
    <t>CSstop残り時間[h]</t>
    <rPh sb="6" eb="7">
      <t>ノコ</t>
    </rPh>
    <rPh sb="8" eb="10">
      <t>ジカン</t>
    </rPh>
    <phoneticPr fontId="2"/>
  </si>
  <si>
    <t>CSクリア数</t>
    <rPh sb="5" eb="6">
      <t>スウ</t>
    </rPh>
    <phoneticPr fontId="2"/>
  </si>
  <si>
    <t>入力</t>
    <rPh sb="0" eb="2">
      <t>ニュウリョク</t>
    </rPh>
    <phoneticPr fontId="2"/>
  </si>
  <si>
    <t>山畑指定の入力</t>
    <rPh sb="0" eb="2">
      <t>ヤマハタ</t>
    </rPh>
    <rPh sb="2" eb="4">
      <t>シテイ</t>
    </rPh>
    <rPh sb="5" eb="7">
      <t>ニュウリョク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</si>
</sst>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\ h:mm;@"/>
    <numFmt numFmtId="177" formatCode="0.0000"/>
    <numFmt numFmtId="178" formatCode="&quot;Trip&quot;0"/>
    <numFmt numFmtId="179" formatCode="[$-F400]h:mm:ss\ AM/PM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color rgb="FF000000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1" xfId="1" applyFont="1" applyBorder="1">
      <alignment vertical="center"/>
    </xf>
    <xf numFmtId="0" fontId="4" fillId="0" borderId="2" xfId="1" applyFont="1" applyBorder="1">
      <alignment vertical="center"/>
    </xf>
    <xf numFmtId="0" fontId="0" fillId="0" borderId="2" xfId="0" applyBorder="1">
      <alignment vertical="center"/>
    </xf>
    <xf numFmtId="0" fontId="4" fillId="0" borderId="3" xfId="1" applyFont="1" applyBorder="1">
      <alignment vertical="center"/>
    </xf>
    <xf numFmtId="177" fontId="4" fillId="0" borderId="3" xfId="1" applyNumberFormat="1" applyFont="1" applyBorder="1">
      <alignment vertical="center"/>
    </xf>
    <xf numFmtId="0" fontId="0" fillId="0" borderId="3" xfId="0" applyBorder="1">
      <alignment vertical="center"/>
    </xf>
    <xf numFmtId="49" fontId="4" fillId="0" borderId="3" xfId="1" applyNumberFormat="1" applyFont="1" applyBorder="1">
      <alignment vertical="center"/>
    </xf>
    <xf numFmtId="0" fontId="4" fillId="0" borderId="4" xfId="1" applyFont="1" applyBorder="1">
      <alignment vertical="center"/>
    </xf>
    <xf numFmtId="0" fontId="4" fillId="0" borderId="3" xfId="1" applyFont="1" applyFill="1" applyBorder="1">
      <alignment vertical="center"/>
    </xf>
    <xf numFmtId="0" fontId="0" fillId="0" borderId="0" xfId="0" applyBorder="1">
      <alignment vertical="center"/>
    </xf>
    <xf numFmtId="0" fontId="0" fillId="2" borderId="3" xfId="0" applyFill="1" applyBorder="1">
      <alignment vertical="center"/>
    </xf>
    <xf numFmtId="176" fontId="0" fillId="0" borderId="3" xfId="0" applyNumberFormat="1" applyBorder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22" fontId="0" fillId="3" borderId="0" xfId="0" applyNumberFormat="1" applyFill="1">
      <alignment vertical="center"/>
    </xf>
    <xf numFmtId="178" fontId="0" fillId="0" borderId="0" xfId="0" applyNumberFormat="1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Fill="1" applyBorder="1">
      <alignment vertical="center"/>
    </xf>
    <xf numFmtId="179" fontId="0" fillId="4" borderId="0" xfId="0" applyNumberFormat="1" applyFill="1">
      <alignment vertical="center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0" fillId="6" borderId="3" xfId="0" applyFill="1" applyBorder="1">
      <alignment vertical="center"/>
    </xf>
    <xf numFmtId="176" fontId="0" fillId="6" borderId="3" xfId="0" applyNumberFormat="1" applyFill="1" applyBorder="1">
      <alignment vertical="center"/>
    </xf>
  </cellXfs>
  <cellStyles count="3">
    <cellStyle name="標準" xfId="0" builtinId="0"/>
    <cellStyle name="標準 2" xfId="2" xr:uid="{229E9E11-2A29-47FC-9FC2-E5EC3864E7CB}"/>
    <cellStyle name="標準 2 2" xfId="1" xr:uid="{0F75D923-9FF7-4FC9-8B0B-7780F0EE2E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Dayn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924456181423609"/>
          <c:y val="0.1407356525686074"/>
          <c:w val="0.74829093441203198"/>
          <c:h val="0.63123090216802369"/>
        </c:manualLayout>
      </c:layout>
      <c:scatterChart>
        <c:scatterStyle val="smoothMarker"/>
        <c:varyColors val="0"/>
        <c:ser>
          <c:idx val="0"/>
          <c:order val="0"/>
          <c:tx>
            <c:v>-PM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PM_１!$B$6:$B$78</c:f>
              <c:numCache>
                <c:formatCode>yyyy/m/d\ h:mm;@</c:formatCode>
                <c:ptCount val="73"/>
                <c:pt idx="0">
                  <c:v>43751.25</c:v>
                </c:pt>
                <c:pt idx="1">
                  <c:v>43751.256944444445</c:v>
                </c:pt>
                <c:pt idx="2">
                  <c:v>43751.263888888891</c:v>
                </c:pt>
                <c:pt idx="3">
                  <c:v>43751.270833333336</c:v>
                </c:pt>
                <c:pt idx="4">
                  <c:v>43751.277777777781</c:v>
                </c:pt>
                <c:pt idx="5">
                  <c:v>43751.284722222219</c:v>
                </c:pt>
                <c:pt idx="6">
                  <c:v>43751.291666666664</c:v>
                </c:pt>
                <c:pt idx="7">
                  <c:v>43751.298611111109</c:v>
                </c:pt>
                <c:pt idx="8">
                  <c:v>43751.305555555555</c:v>
                </c:pt>
                <c:pt idx="9">
                  <c:v>43751.3125</c:v>
                </c:pt>
                <c:pt idx="10">
                  <c:v>43751.319444444445</c:v>
                </c:pt>
                <c:pt idx="11">
                  <c:v>43751.326388888891</c:v>
                </c:pt>
                <c:pt idx="12">
                  <c:v>43751.333333333336</c:v>
                </c:pt>
                <c:pt idx="13">
                  <c:v>43751.340277777781</c:v>
                </c:pt>
                <c:pt idx="14">
                  <c:v>43751.347222222219</c:v>
                </c:pt>
                <c:pt idx="15">
                  <c:v>43751.354166666664</c:v>
                </c:pt>
                <c:pt idx="16">
                  <c:v>43751.361111111109</c:v>
                </c:pt>
                <c:pt idx="17">
                  <c:v>43751.368055555555</c:v>
                </c:pt>
                <c:pt idx="18">
                  <c:v>43751.375</c:v>
                </c:pt>
                <c:pt idx="19">
                  <c:v>43751.381944444445</c:v>
                </c:pt>
                <c:pt idx="20">
                  <c:v>43751.388888888891</c:v>
                </c:pt>
                <c:pt idx="21">
                  <c:v>43751.395833333336</c:v>
                </c:pt>
                <c:pt idx="22">
                  <c:v>43751.402777777781</c:v>
                </c:pt>
                <c:pt idx="23">
                  <c:v>43751.409722222219</c:v>
                </c:pt>
                <c:pt idx="24">
                  <c:v>43751.416666666664</c:v>
                </c:pt>
                <c:pt idx="25">
                  <c:v>43751.423611111109</c:v>
                </c:pt>
                <c:pt idx="26">
                  <c:v>43751.430555555555</c:v>
                </c:pt>
                <c:pt idx="27">
                  <c:v>43751.4375</c:v>
                </c:pt>
                <c:pt idx="28">
                  <c:v>43751.444444444445</c:v>
                </c:pt>
                <c:pt idx="29">
                  <c:v>43751.451388888891</c:v>
                </c:pt>
                <c:pt idx="30">
                  <c:v>43751.458333333336</c:v>
                </c:pt>
                <c:pt idx="31">
                  <c:v>43751.465277777781</c:v>
                </c:pt>
                <c:pt idx="32">
                  <c:v>43751.472222222219</c:v>
                </c:pt>
                <c:pt idx="33">
                  <c:v>43751.479166666664</c:v>
                </c:pt>
                <c:pt idx="34">
                  <c:v>43751.486111111109</c:v>
                </c:pt>
                <c:pt idx="35">
                  <c:v>43751.493055555555</c:v>
                </c:pt>
                <c:pt idx="36">
                  <c:v>43751.5</c:v>
                </c:pt>
                <c:pt idx="37">
                  <c:v>43751.506944444445</c:v>
                </c:pt>
                <c:pt idx="38">
                  <c:v>43751.513888888891</c:v>
                </c:pt>
                <c:pt idx="39">
                  <c:v>43751.520833333336</c:v>
                </c:pt>
                <c:pt idx="40">
                  <c:v>43751.527777777781</c:v>
                </c:pt>
                <c:pt idx="41">
                  <c:v>43751.534722222219</c:v>
                </c:pt>
                <c:pt idx="42">
                  <c:v>43751.541666666664</c:v>
                </c:pt>
                <c:pt idx="43">
                  <c:v>43751.548611111109</c:v>
                </c:pt>
                <c:pt idx="44">
                  <c:v>43751.555555555555</c:v>
                </c:pt>
                <c:pt idx="45">
                  <c:v>43751.5625</c:v>
                </c:pt>
                <c:pt idx="46">
                  <c:v>43751.569444444445</c:v>
                </c:pt>
                <c:pt idx="47">
                  <c:v>43751.576388888891</c:v>
                </c:pt>
                <c:pt idx="48">
                  <c:v>43751.583333333336</c:v>
                </c:pt>
                <c:pt idx="49">
                  <c:v>43751.590277777781</c:v>
                </c:pt>
                <c:pt idx="50">
                  <c:v>43751.597222222219</c:v>
                </c:pt>
                <c:pt idx="51">
                  <c:v>43751.604166666664</c:v>
                </c:pt>
                <c:pt idx="52">
                  <c:v>43751.611111111109</c:v>
                </c:pt>
                <c:pt idx="53">
                  <c:v>43751.618055555555</c:v>
                </c:pt>
                <c:pt idx="54">
                  <c:v>43751.625</c:v>
                </c:pt>
                <c:pt idx="55">
                  <c:v>43751.631944444445</c:v>
                </c:pt>
                <c:pt idx="56">
                  <c:v>43751.638888888891</c:v>
                </c:pt>
                <c:pt idx="57">
                  <c:v>43751.645833333336</c:v>
                </c:pt>
                <c:pt idx="58">
                  <c:v>43751.652777777781</c:v>
                </c:pt>
                <c:pt idx="59">
                  <c:v>43751.659722222219</c:v>
                </c:pt>
                <c:pt idx="60">
                  <c:v>43751.666666666664</c:v>
                </c:pt>
                <c:pt idx="61">
                  <c:v>43751.673611111109</c:v>
                </c:pt>
                <c:pt idx="62">
                  <c:v>43751.680555555555</c:v>
                </c:pt>
                <c:pt idx="63">
                  <c:v>43751.6875</c:v>
                </c:pt>
                <c:pt idx="64">
                  <c:v>43751.694444444445</c:v>
                </c:pt>
                <c:pt idx="65">
                  <c:v>43751.701388888891</c:v>
                </c:pt>
                <c:pt idx="66">
                  <c:v>43751.708333333336</c:v>
                </c:pt>
                <c:pt idx="67">
                  <c:v>43751.715277777781</c:v>
                </c:pt>
                <c:pt idx="68">
                  <c:v>43751.722222222219</c:v>
                </c:pt>
                <c:pt idx="69">
                  <c:v>43751.729166666664</c:v>
                </c:pt>
                <c:pt idx="70">
                  <c:v>43751.736111111109</c:v>
                </c:pt>
                <c:pt idx="71">
                  <c:v>43751.743055555555</c:v>
                </c:pt>
                <c:pt idx="72">
                  <c:v>43751.75</c:v>
                </c:pt>
              </c:numCache>
            </c:numRef>
          </c:xVal>
          <c:yVal>
            <c:numRef>
              <c:f>PM_１!$E$6:$E$78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705.01312277163879</c:v>
                </c:pt>
                <c:pt idx="14">
                  <c:v>705.01312277163879</c:v>
                </c:pt>
                <c:pt idx="15">
                  <c:v>705.01312277163879</c:v>
                </c:pt>
                <c:pt idx="16">
                  <c:v>705.01312277163879</c:v>
                </c:pt>
                <c:pt idx="17">
                  <c:v>705.01312277163879</c:v>
                </c:pt>
                <c:pt idx="18">
                  <c:v>705.01312277163879</c:v>
                </c:pt>
                <c:pt idx="19">
                  <c:v>705.01312277163879</c:v>
                </c:pt>
                <c:pt idx="20">
                  <c:v>705.01312277163879</c:v>
                </c:pt>
                <c:pt idx="21">
                  <c:v>705.01312277163879</c:v>
                </c:pt>
                <c:pt idx="22">
                  <c:v>523.6009579884186</c:v>
                </c:pt>
                <c:pt idx="23">
                  <c:v>523.6009579884186</c:v>
                </c:pt>
                <c:pt idx="24">
                  <c:v>523.6009579884186</c:v>
                </c:pt>
                <c:pt idx="25">
                  <c:v>523.6009579884186</c:v>
                </c:pt>
                <c:pt idx="26">
                  <c:v>523.6009579884186</c:v>
                </c:pt>
                <c:pt idx="27">
                  <c:v>523.6009579884186</c:v>
                </c:pt>
                <c:pt idx="28">
                  <c:v>523.6009579884186</c:v>
                </c:pt>
                <c:pt idx="29">
                  <c:v>523.6009579884186</c:v>
                </c:pt>
                <c:pt idx="30">
                  <c:v>523.6009579884186</c:v>
                </c:pt>
                <c:pt idx="31">
                  <c:v>523.6009579884186</c:v>
                </c:pt>
                <c:pt idx="32">
                  <c:v>609.26354010582406</c:v>
                </c:pt>
                <c:pt idx="33">
                  <c:v>609.26354010582406</c:v>
                </c:pt>
                <c:pt idx="34">
                  <c:v>609.26354010582406</c:v>
                </c:pt>
                <c:pt idx="35">
                  <c:v>609.26354010582406</c:v>
                </c:pt>
                <c:pt idx="36">
                  <c:v>609.26354010582406</c:v>
                </c:pt>
                <c:pt idx="37">
                  <c:v>609.26354010582406</c:v>
                </c:pt>
                <c:pt idx="38">
                  <c:v>609.26354010582406</c:v>
                </c:pt>
                <c:pt idx="39">
                  <c:v>609.26354010582406</c:v>
                </c:pt>
                <c:pt idx="40">
                  <c:v>609.26354010582406</c:v>
                </c:pt>
                <c:pt idx="41">
                  <c:v>609.26354010582406</c:v>
                </c:pt>
                <c:pt idx="42">
                  <c:v>609.26354010582406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705.01312277163879</c:v>
                </c:pt>
                <c:pt idx="47">
                  <c:v>705.01312277163879</c:v>
                </c:pt>
                <c:pt idx="48">
                  <c:v>705.01312277163879</c:v>
                </c:pt>
                <c:pt idx="49">
                  <c:v>705.01312277163879</c:v>
                </c:pt>
                <c:pt idx="50">
                  <c:v>705.01312277163879</c:v>
                </c:pt>
                <c:pt idx="51">
                  <c:v>705.01312277163879</c:v>
                </c:pt>
                <c:pt idx="52">
                  <c:v>705.01312277163879</c:v>
                </c:pt>
                <c:pt idx="53">
                  <c:v>705.01312277163879</c:v>
                </c:pt>
                <c:pt idx="54">
                  <c:v>705.01312277163879</c:v>
                </c:pt>
                <c:pt idx="55">
                  <c:v>705.01312277163879</c:v>
                </c:pt>
                <c:pt idx="56">
                  <c:v>705.01312277163879</c:v>
                </c:pt>
                <c:pt idx="57">
                  <c:v>705.01312277163879</c:v>
                </c:pt>
                <c:pt idx="58">
                  <c:v>705.01312277163879</c:v>
                </c:pt>
                <c:pt idx="59">
                  <c:v>705.01312277163879</c:v>
                </c:pt>
                <c:pt idx="60">
                  <c:v>705.01312277163879</c:v>
                </c:pt>
                <c:pt idx="61">
                  <c:v>705.01312277163879</c:v>
                </c:pt>
                <c:pt idx="62">
                  <c:v>705.01312277163879</c:v>
                </c:pt>
                <c:pt idx="63">
                  <c:v>705.01312277163879</c:v>
                </c:pt>
                <c:pt idx="64">
                  <c:v>705.01312277163879</c:v>
                </c:pt>
                <c:pt idx="65">
                  <c:v>705.01312277163879</c:v>
                </c:pt>
                <c:pt idx="66">
                  <c:v>705.01312277163879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E-4DA8-B2C8-1B45A3F0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51216"/>
        <c:axId val="576852816"/>
      </c:scatterChart>
      <c:scatterChart>
        <c:scatterStyle val="smoothMarker"/>
        <c:varyColors val="0"/>
        <c:ser>
          <c:idx val="1"/>
          <c:order val="1"/>
          <c:tx>
            <c:v>vd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PM_１!$B$6:$B$78</c:f>
              <c:numCache>
                <c:formatCode>yyyy/m/d\ h:mm;@</c:formatCode>
                <c:ptCount val="73"/>
                <c:pt idx="0">
                  <c:v>43751.25</c:v>
                </c:pt>
                <c:pt idx="1">
                  <c:v>43751.256944444445</c:v>
                </c:pt>
                <c:pt idx="2">
                  <c:v>43751.263888888891</c:v>
                </c:pt>
                <c:pt idx="3">
                  <c:v>43751.270833333336</c:v>
                </c:pt>
                <c:pt idx="4">
                  <c:v>43751.277777777781</c:v>
                </c:pt>
                <c:pt idx="5">
                  <c:v>43751.284722222219</c:v>
                </c:pt>
                <c:pt idx="6">
                  <c:v>43751.291666666664</c:v>
                </c:pt>
                <c:pt idx="7">
                  <c:v>43751.298611111109</c:v>
                </c:pt>
                <c:pt idx="8">
                  <c:v>43751.305555555555</c:v>
                </c:pt>
                <c:pt idx="9">
                  <c:v>43751.3125</c:v>
                </c:pt>
                <c:pt idx="10">
                  <c:v>43751.319444444445</c:v>
                </c:pt>
                <c:pt idx="11">
                  <c:v>43751.326388888891</c:v>
                </c:pt>
                <c:pt idx="12">
                  <c:v>43751.333333333336</c:v>
                </c:pt>
                <c:pt idx="13">
                  <c:v>43751.340277777781</c:v>
                </c:pt>
                <c:pt idx="14">
                  <c:v>43751.347222222219</c:v>
                </c:pt>
                <c:pt idx="15">
                  <c:v>43751.354166666664</c:v>
                </c:pt>
                <c:pt idx="16">
                  <c:v>43751.361111111109</c:v>
                </c:pt>
                <c:pt idx="17">
                  <c:v>43751.368055555555</c:v>
                </c:pt>
                <c:pt idx="18">
                  <c:v>43751.375</c:v>
                </c:pt>
                <c:pt idx="19">
                  <c:v>43751.381944444445</c:v>
                </c:pt>
                <c:pt idx="20">
                  <c:v>43751.388888888891</c:v>
                </c:pt>
                <c:pt idx="21">
                  <c:v>43751.395833333336</c:v>
                </c:pt>
                <c:pt idx="22">
                  <c:v>43751.402777777781</c:v>
                </c:pt>
                <c:pt idx="23">
                  <c:v>43751.409722222219</c:v>
                </c:pt>
                <c:pt idx="24">
                  <c:v>43751.416666666664</c:v>
                </c:pt>
                <c:pt idx="25">
                  <c:v>43751.423611111109</c:v>
                </c:pt>
                <c:pt idx="26">
                  <c:v>43751.430555555555</c:v>
                </c:pt>
                <c:pt idx="27">
                  <c:v>43751.4375</c:v>
                </c:pt>
                <c:pt idx="28">
                  <c:v>43751.444444444445</c:v>
                </c:pt>
                <c:pt idx="29">
                  <c:v>43751.451388888891</c:v>
                </c:pt>
                <c:pt idx="30">
                  <c:v>43751.458333333336</c:v>
                </c:pt>
                <c:pt idx="31">
                  <c:v>43751.465277777781</c:v>
                </c:pt>
                <c:pt idx="32">
                  <c:v>43751.472222222219</c:v>
                </c:pt>
                <c:pt idx="33">
                  <c:v>43751.479166666664</c:v>
                </c:pt>
                <c:pt idx="34">
                  <c:v>43751.486111111109</c:v>
                </c:pt>
                <c:pt idx="35">
                  <c:v>43751.493055555555</c:v>
                </c:pt>
                <c:pt idx="36">
                  <c:v>43751.5</c:v>
                </c:pt>
                <c:pt idx="37">
                  <c:v>43751.506944444445</c:v>
                </c:pt>
                <c:pt idx="38">
                  <c:v>43751.513888888891</c:v>
                </c:pt>
                <c:pt idx="39">
                  <c:v>43751.520833333336</c:v>
                </c:pt>
                <c:pt idx="40">
                  <c:v>43751.527777777781</c:v>
                </c:pt>
                <c:pt idx="41">
                  <c:v>43751.534722222219</c:v>
                </c:pt>
                <c:pt idx="42">
                  <c:v>43751.541666666664</c:v>
                </c:pt>
                <c:pt idx="43">
                  <c:v>43751.548611111109</c:v>
                </c:pt>
                <c:pt idx="44">
                  <c:v>43751.555555555555</c:v>
                </c:pt>
                <c:pt idx="45">
                  <c:v>43751.5625</c:v>
                </c:pt>
                <c:pt idx="46">
                  <c:v>43751.569444444445</c:v>
                </c:pt>
                <c:pt idx="47">
                  <c:v>43751.576388888891</c:v>
                </c:pt>
                <c:pt idx="48">
                  <c:v>43751.583333333336</c:v>
                </c:pt>
                <c:pt idx="49">
                  <c:v>43751.590277777781</c:v>
                </c:pt>
                <c:pt idx="50">
                  <c:v>43751.597222222219</c:v>
                </c:pt>
                <c:pt idx="51">
                  <c:v>43751.604166666664</c:v>
                </c:pt>
                <c:pt idx="52">
                  <c:v>43751.611111111109</c:v>
                </c:pt>
                <c:pt idx="53">
                  <c:v>43751.618055555555</c:v>
                </c:pt>
                <c:pt idx="54">
                  <c:v>43751.625</c:v>
                </c:pt>
                <c:pt idx="55">
                  <c:v>43751.631944444445</c:v>
                </c:pt>
                <c:pt idx="56">
                  <c:v>43751.638888888891</c:v>
                </c:pt>
                <c:pt idx="57">
                  <c:v>43751.645833333336</c:v>
                </c:pt>
                <c:pt idx="58">
                  <c:v>43751.652777777781</c:v>
                </c:pt>
                <c:pt idx="59">
                  <c:v>43751.659722222219</c:v>
                </c:pt>
                <c:pt idx="60">
                  <c:v>43751.666666666664</c:v>
                </c:pt>
                <c:pt idx="61">
                  <c:v>43751.673611111109</c:v>
                </c:pt>
                <c:pt idx="62">
                  <c:v>43751.680555555555</c:v>
                </c:pt>
                <c:pt idx="63">
                  <c:v>43751.6875</c:v>
                </c:pt>
                <c:pt idx="64">
                  <c:v>43751.694444444445</c:v>
                </c:pt>
                <c:pt idx="65">
                  <c:v>43751.701388888891</c:v>
                </c:pt>
                <c:pt idx="66">
                  <c:v>43751.708333333336</c:v>
                </c:pt>
                <c:pt idx="67">
                  <c:v>43751.715277777781</c:v>
                </c:pt>
                <c:pt idx="68">
                  <c:v>43751.722222222219</c:v>
                </c:pt>
                <c:pt idx="69">
                  <c:v>43751.729166666664</c:v>
                </c:pt>
                <c:pt idx="70">
                  <c:v>43751.736111111109</c:v>
                </c:pt>
                <c:pt idx="71">
                  <c:v>43751.743055555555</c:v>
                </c:pt>
                <c:pt idx="72">
                  <c:v>43751.75</c:v>
                </c:pt>
              </c:numCache>
            </c:numRef>
          </c:xVal>
          <c:yVal>
            <c:numRef>
              <c:f>PM_１!$F$6:$F$78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CE-4DA8-B2C8-1B45A3F0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07472"/>
        <c:axId val="576854736"/>
      </c:scatterChart>
      <c:valAx>
        <c:axId val="5768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852816"/>
        <c:crosses val="autoZero"/>
        <c:crossBetween val="midCat"/>
      </c:valAx>
      <c:valAx>
        <c:axId val="57685281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851216"/>
        <c:crosses val="autoZero"/>
        <c:crossBetween val="midCat"/>
      </c:valAx>
      <c:valAx>
        <c:axId val="576854736"/>
        <c:scaling>
          <c:orientation val="minMax"/>
          <c:max val="11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607472"/>
        <c:crosses val="max"/>
        <c:crossBetween val="midCat"/>
      </c:valAx>
      <c:valAx>
        <c:axId val="516607472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5768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損失曲線・データ入力!$A$2:$A$102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損失曲線・データ入力!$C$2:$C$102</c:f>
              <c:numCache>
                <c:formatCode>General</c:formatCode>
                <c:ptCount val="101"/>
                <c:pt idx="0">
                  <c:v>4.3255003573983251</c:v>
                </c:pt>
                <c:pt idx="1">
                  <c:v>310.57891489011314</c:v>
                </c:pt>
                <c:pt idx="2">
                  <c:v>209.82884808523798</c:v>
                </c:pt>
                <c:pt idx="3">
                  <c:v>214.28605259553115</c:v>
                </c:pt>
                <c:pt idx="4">
                  <c:v>154.90684668359543</c:v>
                </c:pt>
                <c:pt idx="5">
                  <c:v>151.93541001343999</c:v>
                </c:pt>
                <c:pt idx="6">
                  <c:v>140.87253831502377</c:v>
                </c:pt>
                <c:pt idx="7">
                  <c:v>128.16199806986563</c:v>
                </c:pt>
                <c:pt idx="8">
                  <c:v>201.67350608698149</c:v>
                </c:pt>
                <c:pt idx="9">
                  <c:v>337.88955869684969</c:v>
                </c:pt>
                <c:pt idx="10">
                  <c:v>119.75844825193693</c:v>
                </c:pt>
                <c:pt idx="11">
                  <c:v>206.19272871952447</c:v>
                </c:pt>
                <c:pt idx="12">
                  <c:v>455.49980601958737</c:v>
                </c:pt>
                <c:pt idx="13">
                  <c:v>340.00744512869665</c:v>
                </c:pt>
                <c:pt idx="14">
                  <c:v>356.27556975174815</c:v>
                </c:pt>
                <c:pt idx="15">
                  <c:v>180.98889408962049</c:v>
                </c:pt>
                <c:pt idx="16">
                  <c:v>185.32934631684373</c:v>
                </c:pt>
                <c:pt idx="17">
                  <c:v>193.52074878284822</c:v>
                </c:pt>
                <c:pt idx="18">
                  <c:v>281.41845433393064</c:v>
                </c:pt>
                <c:pt idx="19">
                  <c:v>195.78348115926659</c:v>
                </c:pt>
                <c:pt idx="20">
                  <c:v>147.11139469373745</c:v>
                </c:pt>
                <c:pt idx="21">
                  <c:v>254.78674391646598</c:v>
                </c:pt>
                <c:pt idx="22">
                  <c:v>304.73615895104683</c:v>
                </c:pt>
                <c:pt idx="23">
                  <c:v>269.16627011693589</c:v>
                </c:pt>
                <c:pt idx="24">
                  <c:v>429.92049766233362</c:v>
                </c:pt>
                <c:pt idx="25">
                  <c:v>352.92638166579468</c:v>
                </c:pt>
                <c:pt idx="26">
                  <c:v>273.99417972758044</c:v>
                </c:pt>
                <c:pt idx="27">
                  <c:v>574.40761365257208</c:v>
                </c:pt>
                <c:pt idx="28">
                  <c:v>293.53958655540691</c:v>
                </c:pt>
                <c:pt idx="29">
                  <c:v>321.14628352395766</c:v>
                </c:pt>
                <c:pt idx="30">
                  <c:v>244.78064650936753</c:v>
                </c:pt>
                <c:pt idx="31">
                  <c:v>208.19208389579663</c:v>
                </c:pt>
                <c:pt idx="32">
                  <c:v>280.96865836970011</c:v>
                </c:pt>
                <c:pt idx="33">
                  <c:v>301.74866036271197</c:v>
                </c:pt>
                <c:pt idx="34">
                  <c:v>300.21482576811644</c:v>
                </c:pt>
                <c:pt idx="35">
                  <c:v>403.07254538921069</c:v>
                </c:pt>
                <c:pt idx="36">
                  <c:v>351.73178333033184</c:v>
                </c:pt>
                <c:pt idx="37">
                  <c:v>406.76691655073535</c:v>
                </c:pt>
                <c:pt idx="38">
                  <c:v>384.76818586527151</c:v>
                </c:pt>
                <c:pt idx="39">
                  <c:v>450.830663057202</c:v>
                </c:pt>
                <c:pt idx="40">
                  <c:v>427.07565392742339</c:v>
                </c:pt>
                <c:pt idx="41">
                  <c:v>438.785808922878</c:v>
                </c:pt>
                <c:pt idx="42">
                  <c:v>448.00853866141244</c:v>
                </c:pt>
                <c:pt idx="43">
                  <c:v>418.78589079125436</c:v>
                </c:pt>
                <c:pt idx="44">
                  <c:v>522.94436505356919</c:v>
                </c:pt>
                <c:pt idx="45">
                  <c:v>357.91634586824796</c:v>
                </c:pt>
                <c:pt idx="46">
                  <c:v>306.2414713671476</c:v>
                </c:pt>
                <c:pt idx="47">
                  <c:v>435.02187030575368</c:v>
                </c:pt>
                <c:pt idx="48">
                  <c:v>400.93129547508607</c:v>
                </c:pt>
                <c:pt idx="49">
                  <c:v>432.77463523438212</c:v>
                </c:pt>
                <c:pt idx="50">
                  <c:v>427.13212065568689</c:v>
                </c:pt>
                <c:pt idx="51">
                  <c:v>428.41034827235524</c:v>
                </c:pt>
                <c:pt idx="52">
                  <c:v>517.77733432223192</c:v>
                </c:pt>
                <c:pt idx="53">
                  <c:v>473.5319659612415</c:v>
                </c:pt>
                <c:pt idx="54">
                  <c:v>639.67456198793286</c:v>
                </c:pt>
                <c:pt idx="55">
                  <c:v>592.31124888378918</c:v>
                </c:pt>
                <c:pt idx="56">
                  <c:v>698.34454958206481</c:v>
                </c:pt>
                <c:pt idx="57">
                  <c:v>594.4316737043215</c:v>
                </c:pt>
                <c:pt idx="58">
                  <c:v>429.03951212870567</c:v>
                </c:pt>
                <c:pt idx="59">
                  <c:v>608.10419177329629</c:v>
                </c:pt>
                <c:pt idx="60">
                  <c:v>586.24697612763998</c:v>
                </c:pt>
                <c:pt idx="61">
                  <c:v>636.66413240654379</c:v>
                </c:pt>
                <c:pt idx="62">
                  <c:v>691.00842213258909</c:v>
                </c:pt>
                <c:pt idx="63">
                  <c:v>755.26367322974011</c:v>
                </c:pt>
                <c:pt idx="64">
                  <c:v>796.66304018347887</c:v>
                </c:pt>
                <c:pt idx="65">
                  <c:v>687.85254762281738</c:v>
                </c:pt>
                <c:pt idx="66">
                  <c:v>758.64970055663844</c:v>
                </c:pt>
                <c:pt idx="67">
                  <c:v>721.0295653732594</c:v>
                </c:pt>
                <c:pt idx="68">
                  <c:v>630.56916639749272</c:v>
                </c:pt>
                <c:pt idx="69">
                  <c:v>688.85758623526272</c:v>
                </c:pt>
                <c:pt idx="70">
                  <c:v>720.61336688399786</c:v>
                </c:pt>
                <c:pt idx="71">
                  <c:v>781.49462753962507</c:v>
                </c:pt>
                <c:pt idx="72">
                  <c:v>491.25138567873921</c:v>
                </c:pt>
                <c:pt idx="73">
                  <c:v>675.49473546921024</c:v>
                </c:pt>
                <c:pt idx="74">
                  <c:v>727.78375237876219</c:v>
                </c:pt>
                <c:pt idx="75">
                  <c:v>771.00207362263836</c:v>
                </c:pt>
                <c:pt idx="76">
                  <c:v>566.06246564813819</c:v>
                </c:pt>
                <c:pt idx="77">
                  <c:v>806.66018446125702</c:v>
                </c:pt>
                <c:pt idx="78">
                  <c:v>925.75983588891631</c:v>
                </c:pt>
                <c:pt idx="79">
                  <c:v>826.5662243477974</c:v>
                </c:pt>
                <c:pt idx="80">
                  <c:v>967.19267314666638</c:v>
                </c:pt>
                <c:pt idx="81">
                  <c:v>553.57798315402567</c:v>
                </c:pt>
                <c:pt idx="82">
                  <c:v>672.36742799806325</c:v>
                </c:pt>
                <c:pt idx="83">
                  <c:v>836.22557058040161</c:v>
                </c:pt>
                <c:pt idx="84">
                  <c:v>775.43830323108614</c:v>
                </c:pt>
                <c:pt idx="85">
                  <c:v>906.888163340392</c:v>
                </c:pt>
                <c:pt idx="86">
                  <c:v>1109.3174588727761</c:v>
                </c:pt>
                <c:pt idx="87">
                  <c:v>900.13316691634611</c:v>
                </c:pt>
                <c:pt idx="88">
                  <c:v>982.48187278763487</c:v>
                </c:pt>
                <c:pt idx="89">
                  <c:v>1050.7051536953759</c:v>
                </c:pt>
                <c:pt idx="90">
                  <c:v>1195.4124864009634</c:v>
                </c:pt>
                <c:pt idx="91">
                  <c:v>1249.3739065170041</c:v>
                </c:pt>
                <c:pt idx="92">
                  <c:v>1267.0413421754465</c:v>
                </c:pt>
                <c:pt idx="93">
                  <c:v>548.98143326068021</c:v>
                </c:pt>
                <c:pt idx="94">
                  <c:v>1508.9847950789372</c:v>
                </c:pt>
                <c:pt idx="95">
                  <c:v>1471.5009348181823</c:v>
                </c:pt>
                <c:pt idx="96">
                  <c:v>1033.7238897483612</c:v>
                </c:pt>
                <c:pt idx="97">
                  <c:v>913.00122950270429</c:v>
                </c:pt>
                <c:pt idx="98">
                  <c:v>811.03016662755135</c:v>
                </c:pt>
                <c:pt idx="99">
                  <c:v>775.09202161877658</c:v>
                </c:pt>
                <c:pt idx="100">
                  <c:v>1831.4586829914012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5-4D54-8F9D-0B4C9D4F60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損失曲線・データ入力!$A$2:$A$102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損失曲線・データ入力!$B$2:$B$102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5.0032862255788872</c:v>
                </c:pt>
                <c:pt idx="2">
                  <c:v>10.012779836110642</c:v>
                </c:pt>
                <c:pt idx="3">
                  <c:v>15.03468821654813</c:v>
                </c:pt>
                <c:pt idx="4">
                  <c:v>20.075218751844218</c:v>
                </c:pt>
                <c:pt idx="5">
                  <c:v>25.140578826951778</c:v>
                </c:pt>
                <c:pt idx="6">
                  <c:v>30.236975826823667</c:v>
                </c:pt>
                <c:pt idx="7">
                  <c:v>35.370617136412768</c:v>
                </c:pt>
                <c:pt idx="8">
                  <c:v>40.547710140671938</c:v>
                </c:pt>
                <c:pt idx="9">
                  <c:v>45.774462224554043</c:v>
                </c:pt>
                <c:pt idx="10">
                  <c:v>51.05708077301194</c:v>
                </c:pt>
                <c:pt idx="11">
                  <c:v>56.401773170998517</c:v>
                </c:pt>
                <c:pt idx="12">
                  <c:v>61.814746803466619</c:v>
                </c:pt>
                <c:pt idx="13">
                  <c:v>67.302209055369147</c:v>
                </c:pt>
                <c:pt idx="14">
                  <c:v>72.870367311658939</c:v>
                </c:pt>
                <c:pt idx="15">
                  <c:v>78.525428957288881</c:v>
                </c:pt>
                <c:pt idx="16">
                  <c:v>84.273601377211804</c:v>
                </c:pt>
                <c:pt idx="17">
                  <c:v>90.12109195638061</c:v>
                </c:pt>
                <c:pt idx="18">
                  <c:v>96.074108079748143</c:v>
                </c:pt>
                <c:pt idx="19">
                  <c:v>102.13885713226732</c:v>
                </c:pt>
                <c:pt idx="20">
                  <c:v>108.32154649889094</c:v>
                </c:pt>
                <c:pt idx="21">
                  <c:v>114.62838356457189</c:v>
                </c:pt>
                <c:pt idx="22">
                  <c:v>121.06557571426306</c:v>
                </c:pt>
                <c:pt idx="23">
                  <c:v>127.63933033291732</c:v>
                </c:pt>
                <c:pt idx="24">
                  <c:v>134.35585480548752</c:v>
                </c:pt>
                <c:pt idx="25">
                  <c:v>141.22135651692653</c:v>
                </c:pt>
                <c:pt idx="26">
                  <c:v>148.24204285218721</c:v>
                </c:pt>
                <c:pt idx="27">
                  <c:v>155.42412119622242</c:v>
                </c:pt>
                <c:pt idx="28">
                  <c:v>162.77379893398509</c:v>
                </c:pt>
                <c:pt idx="29">
                  <c:v>170.29728345042798</c:v>
                </c:pt>
                <c:pt idx="30">
                  <c:v>178.00078213050409</c:v>
                </c:pt>
                <c:pt idx="31">
                  <c:v>185.89050235916611</c:v>
                </c:pt>
                <c:pt idx="32">
                  <c:v>193.97265152136708</c:v>
                </c:pt>
                <c:pt idx="33">
                  <c:v>202.25343700205974</c:v>
                </c:pt>
                <c:pt idx="34">
                  <c:v>210.73906618619708</c:v>
                </c:pt>
                <c:pt idx="35">
                  <c:v>219.43574645873184</c:v>
                </c:pt>
                <c:pt idx="36">
                  <c:v>228.349685204617</c:v>
                </c:pt>
                <c:pt idx="37">
                  <c:v>237.48708980880528</c:v>
                </c:pt>
                <c:pt idx="38">
                  <c:v>246.85416765624976</c:v>
                </c:pt>
                <c:pt idx="39">
                  <c:v>256.45712613190318</c:v>
                </c:pt>
                <c:pt idx="40">
                  <c:v>266.3021726207183</c:v>
                </c:pt>
                <c:pt idx="41">
                  <c:v>276.39551450764822</c:v>
                </c:pt>
                <c:pt idx="42">
                  <c:v>286.74335917764563</c:v>
                </c:pt>
                <c:pt idx="43">
                  <c:v>297.35191401566345</c:v>
                </c:pt>
                <c:pt idx="44">
                  <c:v>308.22738640665455</c:v>
                </c:pt>
                <c:pt idx="45">
                  <c:v>319.37598373557188</c:v>
                </c:pt>
                <c:pt idx="46">
                  <c:v>330.80391338736814</c:v>
                </c:pt>
                <c:pt idx="47">
                  <c:v>342.51738274699636</c:v>
                </c:pt>
                <c:pt idx="48">
                  <c:v>354.52259919940917</c:v>
                </c:pt>
                <c:pt idx="49">
                  <c:v>366.82577012955977</c:v>
                </c:pt>
                <c:pt idx="50">
                  <c:v>379.43310292240085</c:v>
                </c:pt>
                <c:pt idx="51">
                  <c:v>392.35080496288521</c:v>
                </c:pt>
                <c:pt idx="52">
                  <c:v>405.58508363596587</c:v>
                </c:pt>
                <c:pt idx="53">
                  <c:v>419.14214632659548</c:v>
                </c:pt>
                <c:pt idx="54">
                  <c:v>433.02820041972717</c:v>
                </c:pt>
                <c:pt idx="55">
                  <c:v>447.24945330031352</c:v>
                </c:pt>
                <c:pt idx="56">
                  <c:v>461.81211235330773</c:v>
                </c:pt>
                <c:pt idx="57">
                  <c:v>476.72238496366242</c:v>
                </c:pt>
                <c:pt idx="58">
                  <c:v>491.98647851633069</c:v>
                </c:pt>
                <c:pt idx="59">
                  <c:v>507.610600396265</c:v>
                </c:pt>
                <c:pt idx="60">
                  <c:v>523.6009579884186</c:v>
                </c:pt>
                <c:pt idx="61">
                  <c:v>539.96375867774407</c:v>
                </c:pt>
                <c:pt idx="62">
                  <c:v>556.70520984919472</c:v>
                </c:pt>
                <c:pt idx="63">
                  <c:v>573.83151888772295</c:v>
                </c:pt>
                <c:pt idx="64">
                  <c:v>591.34889317828186</c:v>
                </c:pt>
                <c:pt idx="65">
                  <c:v>609.26354010582406</c:v>
                </c:pt>
                <c:pt idx="66">
                  <c:v>627.58166705530289</c:v>
                </c:pt>
                <c:pt idx="67">
                  <c:v>646.30948141167084</c:v>
                </c:pt>
                <c:pt idx="68">
                  <c:v>665.45319055988102</c:v>
                </c:pt>
                <c:pt idx="69">
                  <c:v>685.01900188488617</c:v>
                </c:pt>
                <c:pt idx="70">
                  <c:v>705.01312277163879</c:v>
                </c:pt>
                <c:pt idx="71">
                  <c:v>725.44176060509221</c:v>
                </c:pt>
                <c:pt idx="72">
                  <c:v>746.31112277019929</c:v>
                </c:pt>
                <c:pt idx="73">
                  <c:v>767.62741665191288</c:v>
                </c:pt>
                <c:pt idx="74">
                  <c:v>789.39684963518562</c:v>
                </c:pt>
                <c:pt idx="75">
                  <c:v>811.6256291049707</c:v>
                </c:pt>
                <c:pt idx="76">
                  <c:v>834.31996244622042</c:v>
                </c:pt>
                <c:pt idx="77">
                  <c:v>857.48605704388854</c:v>
                </c:pt>
                <c:pt idx="78">
                  <c:v>881.13012028292735</c:v>
                </c:pt>
                <c:pt idx="79">
                  <c:v>905.25835954828938</c:v>
                </c:pt>
                <c:pt idx="80">
                  <c:v>929.87698222492816</c:v>
                </c:pt>
                <c:pt idx="81">
                  <c:v>954.99219569779643</c:v>
                </c:pt>
                <c:pt idx="82">
                  <c:v>980.61020735184684</c:v>
                </c:pt>
                <c:pt idx="83">
                  <c:v>1006.7372245720319</c:v>
                </c:pt>
                <c:pt idx="84">
                  <c:v>1033.3794547433056</c:v>
                </c:pt>
                <c:pt idx="85">
                  <c:v>1060.5431052506201</c:v>
                </c:pt>
                <c:pt idx="86">
                  <c:v>1088.2343834789278</c:v>
                </c:pt>
                <c:pt idx="87">
                  <c:v>1116.4594968131821</c:v>
                </c:pt>
                <c:pt idx="88">
                  <c:v>1145.2246526383365</c:v>
                </c:pt>
                <c:pt idx="89">
                  <c:v>1174.5360583393426</c:v>
                </c:pt>
                <c:pt idx="90">
                  <c:v>1204.3999213011543</c:v>
                </c:pt>
                <c:pt idx="91">
                  <c:v>1234.8224489087238</c:v>
                </c:pt>
                <c:pt idx="92">
                  <c:v>1265.8098485470039</c:v>
                </c:pt>
                <c:pt idx="93">
                  <c:v>1297.3683276009483</c:v>
                </c:pt>
                <c:pt idx="94">
                  <c:v>1329.5040934555088</c:v>
                </c:pt>
                <c:pt idx="95">
                  <c:v>1362.2233534956392</c:v>
                </c:pt>
                <c:pt idx="96">
                  <c:v>1395.5323151062917</c:v>
                </c:pt>
                <c:pt idx="97">
                  <c:v>1429.4371856724197</c:v>
                </c:pt>
                <c:pt idx="98">
                  <c:v>1463.9441725789759</c:v>
                </c:pt>
                <c:pt idx="99">
                  <c:v>1499.059483210913</c:v>
                </c:pt>
                <c:pt idx="100">
                  <c:v>1534.7893249531837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25-4D54-8F9D-0B4C9D4F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24952"/>
        <c:axId val="577424632"/>
      </c:scatterChart>
      <c:valAx>
        <c:axId val="5774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424632"/>
        <c:crosses val="autoZero"/>
        <c:crossBetween val="midCat"/>
      </c:valAx>
      <c:valAx>
        <c:axId val="57742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42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92103672991283E-2"/>
          <c:y val="2.8043373483334268E-2"/>
          <c:w val="0.87932446460721336"/>
          <c:h val="0.85263618751441561"/>
        </c:manualLayout>
      </c:layout>
      <c:scatterChart>
        <c:scatterStyle val="smoothMarker"/>
        <c:varyColors val="0"/>
        <c:ser>
          <c:idx val="1"/>
          <c:order val="0"/>
          <c:tx>
            <c:v>理論値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損失曲線・データ入力!$A$2:$A$102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損失曲線・データ入力!$B$2:$B$102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5.0032862255788872</c:v>
                </c:pt>
                <c:pt idx="2">
                  <c:v>10.012779836110642</c:v>
                </c:pt>
                <c:pt idx="3">
                  <c:v>15.03468821654813</c:v>
                </c:pt>
                <c:pt idx="4">
                  <c:v>20.075218751844218</c:v>
                </c:pt>
                <c:pt idx="5">
                  <c:v>25.140578826951778</c:v>
                </c:pt>
                <c:pt idx="6">
                  <c:v>30.236975826823667</c:v>
                </c:pt>
                <c:pt idx="7">
                  <c:v>35.370617136412768</c:v>
                </c:pt>
                <c:pt idx="8">
                  <c:v>40.547710140671938</c:v>
                </c:pt>
                <c:pt idx="9">
                  <c:v>45.774462224554043</c:v>
                </c:pt>
                <c:pt idx="10">
                  <c:v>51.05708077301194</c:v>
                </c:pt>
                <c:pt idx="11">
                  <c:v>56.401773170998517</c:v>
                </c:pt>
                <c:pt idx="12">
                  <c:v>61.814746803466619</c:v>
                </c:pt>
                <c:pt idx="13">
                  <c:v>67.302209055369147</c:v>
                </c:pt>
                <c:pt idx="14">
                  <c:v>72.870367311658939</c:v>
                </c:pt>
                <c:pt idx="15">
                  <c:v>78.525428957288881</c:v>
                </c:pt>
                <c:pt idx="16">
                  <c:v>84.273601377211804</c:v>
                </c:pt>
                <c:pt idx="17">
                  <c:v>90.12109195638061</c:v>
                </c:pt>
                <c:pt idx="18">
                  <c:v>96.074108079748143</c:v>
                </c:pt>
                <c:pt idx="19">
                  <c:v>102.13885713226732</c:v>
                </c:pt>
                <c:pt idx="20">
                  <c:v>108.32154649889094</c:v>
                </c:pt>
                <c:pt idx="21">
                  <c:v>114.62838356457189</c:v>
                </c:pt>
                <c:pt idx="22">
                  <c:v>121.06557571426306</c:v>
                </c:pt>
                <c:pt idx="23">
                  <c:v>127.63933033291732</c:v>
                </c:pt>
                <c:pt idx="24">
                  <c:v>134.35585480548752</c:v>
                </c:pt>
                <c:pt idx="25">
                  <c:v>141.22135651692653</c:v>
                </c:pt>
                <c:pt idx="26">
                  <c:v>148.24204285218721</c:v>
                </c:pt>
                <c:pt idx="27">
                  <c:v>155.42412119622242</c:v>
                </c:pt>
                <c:pt idx="28">
                  <c:v>162.77379893398509</c:v>
                </c:pt>
                <c:pt idx="29">
                  <c:v>170.29728345042798</c:v>
                </c:pt>
                <c:pt idx="30">
                  <c:v>178.00078213050409</c:v>
                </c:pt>
                <c:pt idx="31">
                  <c:v>185.89050235916611</c:v>
                </c:pt>
                <c:pt idx="32">
                  <c:v>193.97265152136708</c:v>
                </c:pt>
                <c:pt idx="33">
                  <c:v>202.25343700205974</c:v>
                </c:pt>
                <c:pt idx="34">
                  <c:v>210.73906618619708</c:v>
                </c:pt>
                <c:pt idx="35">
                  <c:v>219.43574645873184</c:v>
                </c:pt>
                <c:pt idx="36">
                  <c:v>228.349685204617</c:v>
                </c:pt>
                <c:pt idx="37">
                  <c:v>237.48708980880528</c:v>
                </c:pt>
                <c:pt idx="38">
                  <c:v>246.85416765624976</c:v>
                </c:pt>
                <c:pt idx="39">
                  <c:v>256.45712613190318</c:v>
                </c:pt>
                <c:pt idx="40">
                  <c:v>266.3021726207183</c:v>
                </c:pt>
                <c:pt idx="41">
                  <c:v>276.39551450764822</c:v>
                </c:pt>
                <c:pt idx="42">
                  <c:v>286.74335917764563</c:v>
                </c:pt>
                <c:pt idx="43">
                  <c:v>297.35191401566345</c:v>
                </c:pt>
                <c:pt idx="44">
                  <c:v>308.22738640665455</c:v>
                </c:pt>
                <c:pt idx="45">
                  <c:v>319.37598373557188</c:v>
                </c:pt>
                <c:pt idx="46">
                  <c:v>330.80391338736814</c:v>
                </c:pt>
                <c:pt idx="47">
                  <c:v>342.51738274699636</c:v>
                </c:pt>
                <c:pt idx="48">
                  <c:v>354.52259919940917</c:v>
                </c:pt>
                <c:pt idx="49">
                  <c:v>366.82577012955977</c:v>
                </c:pt>
                <c:pt idx="50">
                  <c:v>379.43310292240085</c:v>
                </c:pt>
                <c:pt idx="51">
                  <c:v>392.35080496288521</c:v>
                </c:pt>
                <c:pt idx="52">
                  <c:v>405.58508363596587</c:v>
                </c:pt>
                <c:pt idx="53">
                  <c:v>419.14214632659548</c:v>
                </c:pt>
                <c:pt idx="54">
                  <c:v>433.02820041972717</c:v>
                </c:pt>
                <c:pt idx="55">
                  <c:v>447.24945330031352</c:v>
                </c:pt>
                <c:pt idx="56">
                  <c:v>461.81211235330773</c:v>
                </c:pt>
                <c:pt idx="57">
                  <c:v>476.72238496366242</c:v>
                </c:pt>
                <c:pt idx="58">
                  <c:v>491.98647851633069</c:v>
                </c:pt>
                <c:pt idx="59">
                  <c:v>507.610600396265</c:v>
                </c:pt>
                <c:pt idx="60">
                  <c:v>523.6009579884186</c:v>
                </c:pt>
                <c:pt idx="61">
                  <c:v>539.96375867774407</c:v>
                </c:pt>
                <c:pt idx="62">
                  <c:v>556.70520984919472</c:v>
                </c:pt>
                <c:pt idx="63">
                  <c:v>573.83151888772295</c:v>
                </c:pt>
                <c:pt idx="64">
                  <c:v>591.34889317828186</c:v>
                </c:pt>
                <c:pt idx="65">
                  <c:v>609.26354010582406</c:v>
                </c:pt>
                <c:pt idx="66">
                  <c:v>627.58166705530289</c:v>
                </c:pt>
                <c:pt idx="67">
                  <c:v>646.30948141167084</c:v>
                </c:pt>
                <c:pt idx="68">
                  <c:v>665.45319055988102</c:v>
                </c:pt>
                <c:pt idx="69">
                  <c:v>685.01900188488617</c:v>
                </c:pt>
                <c:pt idx="70">
                  <c:v>705.01312277163879</c:v>
                </c:pt>
                <c:pt idx="71">
                  <c:v>725.44176060509221</c:v>
                </c:pt>
                <c:pt idx="72">
                  <c:v>746.31112277019929</c:v>
                </c:pt>
                <c:pt idx="73">
                  <c:v>767.62741665191288</c:v>
                </c:pt>
                <c:pt idx="74">
                  <c:v>789.39684963518562</c:v>
                </c:pt>
                <c:pt idx="75">
                  <c:v>811.6256291049707</c:v>
                </c:pt>
                <c:pt idx="76">
                  <c:v>834.31996244622042</c:v>
                </c:pt>
                <c:pt idx="77">
                  <c:v>857.48605704388854</c:v>
                </c:pt>
                <c:pt idx="78">
                  <c:v>881.13012028292735</c:v>
                </c:pt>
                <c:pt idx="79">
                  <c:v>905.25835954828938</c:v>
                </c:pt>
                <c:pt idx="80">
                  <c:v>929.87698222492816</c:v>
                </c:pt>
                <c:pt idx="81">
                  <c:v>954.99219569779643</c:v>
                </c:pt>
                <c:pt idx="82">
                  <c:v>980.61020735184684</c:v>
                </c:pt>
                <c:pt idx="83">
                  <c:v>1006.7372245720319</c:v>
                </c:pt>
                <c:pt idx="84">
                  <c:v>1033.3794547433056</c:v>
                </c:pt>
                <c:pt idx="85">
                  <c:v>1060.5431052506201</c:v>
                </c:pt>
                <c:pt idx="86">
                  <c:v>1088.2343834789278</c:v>
                </c:pt>
                <c:pt idx="87">
                  <c:v>1116.4594968131821</c:v>
                </c:pt>
                <c:pt idx="88">
                  <c:v>1145.2246526383365</c:v>
                </c:pt>
                <c:pt idx="89">
                  <c:v>1174.5360583393426</c:v>
                </c:pt>
                <c:pt idx="90">
                  <c:v>1204.3999213011543</c:v>
                </c:pt>
                <c:pt idx="91">
                  <c:v>1234.8224489087238</c:v>
                </c:pt>
                <c:pt idx="92">
                  <c:v>1265.8098485470039</c:v>
                </c:pt>
                <c:pt idx="93">
                  <c:v>1297.3683276009483</c:v>
                </c:pt>
                <c:pt idx="94">
                  <c:v>1329.5040934555088</c:v>
                </c:pt>
                <c:pt idx="95">
                  <c:v>1362.2233534956392</c:v>
                </c:pt>
                <c:pt idx="96">
                  <c:v>1395.5323151062917</c:v>
                </c:pt>
                <c:pt idx="97">
                  <c:v>1429.4371856724197</c:v>
                </c:pt>
                <c:pt idx="98">
                  <c:v>1463.9441725789759</c:v>
                </c:pt>
                <c:pt idx="99">
                  <c:v>1499.059483210913</c:v>
                </c:pt>
                <c:pt idx="100">
                  <c:v>1534.7893249531837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2F5-481B-890F-B8E3A8B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45376"/>
        <c:axId val="182830816"/>
        <c:extLst/>
      </c:scatterChart>
      <c:scatterChart>
        <c:scatterStyle val="lineMarker"/>
        <c:varyColors val="0"/>
        <c:ser>
          <c:idx val="0"/>
          <c:order val="1"/>
          <c:tx>
            <c:strRef>
              <c:f>損失曲線・データ入力!$C$1</c:f>
              <c:strCache>
                <c:ptCount val="1"/>
                <c:pt idx="0">
                  <c:v>平均M[W]@栃木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損失曲線・データ入力!$A$2:$A$102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損失曲線・データ入力!$C$2:$C$102</c:f>
              <c:numCache>
                <c:formatCode>General</c:formatCode>
                <c:ptCount val="101"/>
                <c:pt idx="0">
                  <c:v>4.3255003573983251</c:v>
                </c:pt>
                <c:pt idx="1">
                  <c:v>310.57891489011314</c:v>
                </c:pt>
                <c:pt idx="2">
                  <c:v>209.82884808523798</c:v>
                </c:pt>
                <c:pt idx="3">
                  <c:v>214.28605259553115</c:v>
                </c:pt>
                <c:pt idx="4">
                  <c:v>154.90684668359543</c:v>
                </c:pt>
                <c:pt idx="5">
                  <c:v>151.93541001343999</c:v>
                </c:pt>
                <c:pt idx="6">
                  <c:v>140.87253831502377</c:v>
                </c:pt>
                <c:pt idx="7">
                  <c:v>128.16199806986563</c:v>
                </c:pt>
                <c:pt idx="8">
                  <c:v>201.67350608698149</c:v>
                </c:pt>
                <c:pt idx="9">
                  <c:v>337.88955869684969</c:v>
                </c:pt>
                <c:pt idx="10">
                  <c:v>119.75844825193693</c:v>
                </c:pt>
                <c:pt idx="11">
                  <c:v>206.19272871952447</c:v>
                </c:pt>
                <c:pt idx="12">
                  <c:v>455.49980601958737</c:v>
                </c:pt>
                <c:pt idx="13">
                  <c:v>340.00744512869665</c:v>
                </c:pt>
                <c:pt idx="14">
                  <c:v>356.27556975174815</c:v>
                </c:pt>
                <c:pt idx="15">
                  <c:v>180.98889408962049</c:v>
                </c:pt>
                <c:pt idx="16">
                  <c:v>185.32934631684373</c:v>
                </c:pt>
                <c:pt idx="17">
                  <c:v>193.52074878284822</c:v>
                </c:pt>
                <c:pt idx="18">
                  <c:v>281.41845433393064</c:v>
                </c:pt>
                <c:pt idx="19">
                  <c:v>195.78348115926659</c:v>
                </c:pt>
                <c:pt idx="20">
                  <c:v>147.11139469373745</c:v>
                </c:pt>
                <c:pt idx="21">
                  <c:v>254.78674391646598</c:v>
                </c:pt>
                <c:pt idx="22">
                  <c:v>304.73615895104683</c:v>
                </c:pt>
                <c:pt idx="23">
                  <c:v>269.16627011693589</c:v>
                </c:pt>
                <c:pt idx="24">
                  <c:v>429.92049766233362</c:v>
                </c:pt>
                <c:pt idx="25">
                  <c:v>352.92638166579468</c:v>
                </c:pt>
                <c:pt idx="26">
                  <c:v>273.99417972758044</c:v>
                </c:pt>
                <c:pt idx="27">
                  <c:v>574.40761365257208</c:v>
                </c:pt>
                <c:pt idx="28">
                  <c:v>293.53958655540691</c:v>
                </c:pt>
                <c:pt idx="29">
                  <c:v>321.14628352395766</c:v>
                </c:pt>
                <c:pt idx="30">
                  <c:v>244.78064650936753</c:v>
                </c:pt>
                <c:pt idx="31">
                  <c:v>208.19208389579663</c:v>
                </c:pt>
                <c:pt idx="32">
                  <c:v>280.96865836970011</c:v>
                </c:pt>
                <c:pt idx="33">
                  <c:v>301.74866036271197</c:v>
                </c:pt>
                <c:pt idx="34">
                  <c:v>300.21482576811644</c:v>
                </c:pt>
                <c:pt idx="35">
                  <c:v>403.07254538921069</c:v>
                </c:pt>
                <c:pt idx="36">
                  <c:v>351.73178333033184</c:v>
                </c:pt>
                <c:pt idx="37">
                  <c:v>406.76691655073535</c:v>
                </c:pt>
                <c:pt idx="38">
                  <c:v>384.76818586527151</c:v>
                </c:pt>
                <c:pt idx="39">
                  <c:v>450.830663057202</c:v>
                </c:pt>
                <c:pt idx="40">
                  <c:v>427.07565392742339</c:v>
                </c:pt>
                <c:pt idx="41">
                  <c:v>438.785808922878</c:v>
                </c:pt>
                <c:pt idx="42">
                  <c:v>448.00853866141244</c:v>
                </c:pt>
                <c:pt idx="43">
                  <c:v>418.78589079125436</c:v>
                </c:pt>
                <c:pt idx="44">
                  <c:v>522.94436505356919</c:v>
                </c:pt>
                <c:pt idx="45">
                  <c:v>357.91634586824796</c:v>
                </c:pt>
                <c:pt idx="46">
                  <c:v>306.2414713671476</c:v>
                </c:pt>
                <c:pt idx="47">
                  <c:v>435.02187030575368</c:v>
                </c:pt>
                <c:pt idx="48">
                  <c:v>400.93129547508607</c:v>
                </c:pt>
                <c:pt idx="49">
                  <c:v>432.77463523438212</c:v>
                </c:pt>
                <c:pt idx="50">
                  <c:v>427.13212065568689</c:v>
                </c:pt>
                <c:pt idx="51">
                  <c:v>428.41034827235524</c:v>
                </c:pt>
                <c:pt idx="52">
                  <c:v>517.77733432223192</c:v>
                </c:pt>
                <c:pt idx="53">
                  <c:v>473.5319659612415</c:v>
                </c:pt>
                <c:pt idx="54">
                  <c:v>639.67456198793286</c:v>
                </c:pt>
                <c:pt idx="55">
                  <c:v>592.31124888378918</c:v>
                </c:pt>
                <c:pt idx="56">
                  <c:v>698.34454958206481</c:v>
                </c:pt>
                <c:pt idx="57">
                  <c:v>594.4316737043215</c:v>
                </c:pt>
                <c:pt idx="58">
                  <c:v>429.03951212870567</c:v>
                </c:pt>
                <c:pt idx="59">
                  <c:v>608.10419177329629</c:v>
                </c:pt>
                <c:pt idx="60">
                  <c:v>586.24697612763998</c:v>
                </c:pt>
                <c:pt idx="61">
                  <c:v>636.66413240654379</c:v>
                </c:pt>
                <c:pt idx="62">
                  <c:v>691.00842213258909</c:v>
                </c:pt>
                <c:pt idx="63">
                  <c:v>755.26367322974011</c:v>
                </c:pt>
                <c:pt idx="64">
                  <c:v>796.66304018347887</c:v>
                </c:pt>
                <c:pt idx="65">
                  <c:v>687.85254762281738</c:v>
                </c:pt>
                <c:pt idx="66">
                  <c:v>758.64970055663844</c:v>
                </c:pt>
                <c:pt idx="67">
                  <c:v>721.0295653732594</c:v>
                </c:pt>
                <c:pt idx="68">
                  <c:v>630.56916639749272</c:v>
                </c:pt>
                <c:pt idx="69">
                  <c:v>688.85758623526272</c:v>
                </c:pt>
                <c:pt idx="70">
                  <c:v>720.61336688399786</c:v>
                </c:pt>
                <c:pt idx="71">
                  <c:v>781.49462753962507</c:v>
                </c:pt>
                <c:pt idx="72">
                  <c:v>491.25138567873921</c:v>
                </c:pt>
                <c:pt idx="73">
                  <c:v>675.49473546921024</c:v>
                </c:pt>
                <c:pt idx="74">
                  <c:v>727.78375237876219</c:v>
                </c:pt>
                <c:pt idx="75">
                  <c:v>771.00207362263836</c:v>
                </c:pt>
                <c:pt idx="76">
                  <c:v>566.06246564813819</c:v>
                </c:pt>
                <c:pt idx="77">
                  <c:v>806.66018446125702</c:v>
                </c:pt>
                <c:pt idx="78">
                  <c:v>925.75983588891631</c:v>
                </c:pt>
                <c:pt idx="79">
                  <c:v>826.5662243477974</c:v>
                </c:pt>
                <c:pt idx="80">
                  <c:v>967.19267314666638</c:v>
                </c:pt>
                <c:pt idx="81">
                  <c:v>553.57798315402567</c:v>
                </c:pt>
                <c:pt idx="82">
                  <c:v>672.36742799806325</c:v>
                </c:pt>
                <c:pt idx="83">
                  <c:v>836.22557058040161</c:v>
                </c:pt>
                <c:pt idx="84">
                  <c:v>775.43830323108614</c:v>
                </c:pt>
                <c:pt idx="85">
                  <c:v>906.888163340392</c:v>
                </c:pt>
                <c:pt idx="86">
                  <c:v>1109.3174588727761</c:v>
                </c:pt>
                <c:pt idx="87">
                  <c:v>900.13316691634611</c:v>
                </c:pt>
                <c:pt idx="88">
                  <c:v>982.48187278763487</c:v>
                </c:pt>
                <c:pt idx="89">
                  <c:v>1050.7051536953759</c:v>
                </c:pt>
                <c:pt idx="90">
                  <c:v>1195.4124864009634</c:v>
                </c:pt>
                <c:pt idx="91">
                  <c:v>1249.3739065170041</c:v>
                </c:pt>
                <c:pt idx="92">
                  <c:v>1267.0413421754465</c:v>
                </c:pt>
                <c:pt idx="93">
                  <c:v>548.98143326068021</c:v>
                </c:pt>
                <c:pt idx="94">
                  <c:v>1508.9847950789372</c:v>
                </c:pt>
                <c:pt idx="95">
                  <c:v>1471.5009348181823</c:v>
                </c:pt>
                <c:pt idx="96">
                  <c:v>1033.7238897483612</c:v>
                </c:pt>
                <c:pt idx="97">
                  <c:v>913.00122950270429</c:v>
                </c:pt>
                <c:pt idx="98">
                  <c:v>811.03016662755135</c:v>
                </c:pt>
                <c:pt idx="99">
                  <c:v>775.09202161877658</c:v>
                </c:pt>
                <c:pt idx="100">
                  <c:v>1831.4586829914012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2F5-481B-890F-B8E3A8B72FDB}"/>
            </c:ext>
          </c:extLst>
        </c:ser>
        <c:ser>
          <c:idx val="5"/>
          <c:order val="3"/>
          <c:tx>
            <c:strRef>
              <c:f>損失曲線・データ入力!$F$1</c:f>
              <c:strCache>
                <c:ptCount val="1"/>
                <c:pt idx="0">
                  <c:v>積算平均電力＠秋田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損失曲線・データ入力!$E$2:$E$32</c:f>
              <c:numCache>
                <c:formatCode>General</c:formatCode>
                <c:ptCount val="31"/>
                <c:pt idx="0">
                  <c:v>88.923362745098018</c:v>
                </c:pt>
                <c:pt idx="1">
                  <c:v>88.841939130434753</c:v>
                </c:pt>
                <c:pt idx="2">
                  <c:v>89.716561538461519</c:v>
                </c:pt>
                <c:pt idx="3">
                  <c:v>89.598394736842124</c:v>
                </c:pt>
                <c:pt idx="4">
                  <c:v>89.504931428571453</c:v>
                </c:pt>
                <c:pt idx="5">
                  <c:v>89.809274999999985</c:v>
                </c:pt>
                <c:pt idx="6">
                  <c:v>89.933059999999969</c:v>
                </c:pt>
                <c:pt idx="7">
                  <c:v>89.858137499999998</c:v>
                </c:pt>
                <c:pt idx="8">
                  <c:v>89.117859154929576</c:v>
                </c:pt>
                <c:pt idx="9">
                  <c:v>81.509888888888909</c:v>
                </c:pt>
                <c:pt idx="10">
                  <c:v>65.797296774193555</c:v>
                </c:pt>
                <c:pt idx="11">
                  <c:v>66.647462878787806</c:v>
                </c:pt>
                <c:pt idx="12">
                  <c:v>79.866661111111043</c:v>
                </c:pt>
                <c:pt idx="13">
                  <c:v>78.91669615384609</c:v>
                </c:pt>
                <c:pt idx="14">
                  <c:v>86.222237209302321</c:v>
                </c:pt>
                <c:pt idx="15">
                  <c:v>86.623440000000045</c:v>
                </c:pt>
                <c:pt idx="16">
                  <c:v>86.367822058823506</c:v>
                </c:pt>
                <c:pt idx="17">
                  <c:v>89.677423809523773</c:v>
                </c:pt>
                <c:pt idx="18">
                  <c:v>89.963858181818168</c:v>
                </c:pt>
                <c:pt idx="19">
                  <c:v>45.752673333333334</c:v>
                </c:pt>
                <c:pt idx="20">
                  <c:v>91.3030714285714</c:v>
                </c:pt>
                <c:pt idx="21">
                  <c:v>87.853060526315772</c:v>
                </c:pt>
                <c:pt idx="22">
                  <c:v>70.423049650349654</c:v>
                </c:pt>
                <c:pt idx="23">
                  <c:v>70.091088489208587</c:v>
                </c:pt>
                <c:pt idx="24">
                  <c:v>90.123579729729684</c:v>
                </c:pt>
                <c:pt idx="25">
                  <c:v>70.423049650349654</c:v>
                </c:pt>
                <c:pt idx="26">
                  <c:v>70.091088489208587</c:v>
                </c:pt>
                <c:pt idx="27">
                  <c:v>90.123579729729684</c:v>
                </c:pt>
                <c:pt idx="28">
                  <c:v>90.625165116279049</c:v>
                </c:pt>
                <c:pt idx="29">
                  <c:v>50.420888000000005</c:v>
                </c:pt>
                <c:pt idx="30">
                  <c:v>50.188006363636298</c:v>
                </c:pt>
              </c:numCache>
            </c:numRef>
          </c:xVal>
          <c:yVal>
            <c:numRef>
              <c:f>損失曲線・データ入力!$F$2:$F$32</c:f>
              <c:numCache>
                <c:formatCode>General</c:formatCode>
                <c:ptCount val="31"/>
                <c:pt idx="0">
                  <c:v>1282.9645098039218</c:v>
                </c:pt>
                <c:pt idx="1">
                  <c:v>1334.1669565217392</c:v>
                </c:pt>
                <c:pt idx="2">
                  <c:v>1335.8503846153847</c:v>
                </c:pt>
                <c:pt idx="3">
                  <c:v>1382.9523684210526</c:v>
                </c:pt>
                <c:pt idx="4">
                  <c:v>1181.5514285714287</c:v>
                </c:pt>
                <c:pt idx="5">
                  <c:v>1386.39625</c:v>
                </c:pt>
                <c:pt idx="6">
                  <c:v>1273.0566666666666</c:v>
                </c:pt>
                <c:pt idx="7">
                  <c:v>1360.1941666666667</c:v>
                </c:pt>
                <c:pt idx="8">
                  <c:v>1350.0267605633796</c:v>
                </c:pt>
                <c:pt idx="9">
                  <c:v>1197.4238888888888</c:v>
                </c:pt>
                <c:pt idx="10">
                  <c:v>646.27758064516149</c:v>
                </c:pt>
                <c:pt idx="11">
                  <c:v>713.09083333333331</c:v>
                </c:pt>
                <c:pt idx="12">
                  <c:v>929.75268518518521</c:v>
                </c:pt>
                <c:pt idx="13">
                  <c:v>1046.252403846154</c:v>
                </c:pt>
                <c:pt idx="14">
                  <c:v>1164.6832558139533</c:v>
                </c:pt>
                <c:pt idx="15">
                  <c:v>1347.0154285714284</c:v>
                </c:pt>
                <c:pt idx="16">
                  <c:v>1088.0877941176473</c:v>
                </c:pt>
                <c:pt idx="17">
                  <c:v>1527.5992063492063</c:v>
                </c:pt>
                <c:pt idx="18">
                  <c:v>1158.028121454545</c:v>
                </c:pt>
                <c:pt idx="19">
                  <c:v>337.38182871655317</c:v>
                </c:pt>
                <c:pt idx="20">
                  <c:v>1080.453636233766</c:v>
                </c:pt>
                <c:pt idx="21">
                  <c:v>1062.2558162337662</c:v>
                </c:pt>
                <c:pt idx="22">
                  <c:v>578.89550895104958</c:v>
                </c:pt>
                <c:pt idx="23">
                  <c:v>802.71962514155553</c:v>
                </c:pt>
                <c:pt idx="24">
                  <c:v>1105.1131234404679</c:v>
                </c:pt>
                <c:pt idx="25">
                  <c:v>578.89550895104958</c:v>
                </c:pt>
                <c:pt idx="26">
                  <c:v>802.71962514155553</c:v>
                </c:pt>
                <c:pt idx="27">
                  <c:v>1104.3356485135141</c:v>
                </c:pt>
                <c:pt idx="28">
                  <c:v>1539.5791562790696</c:v>
                </c:pt>
                <c:pt idx="29">
                  <c:v>316.98526455000012</c:v>
                </c:pt>
                <c:pt idx="30">
                  <c:v>286.15763618181813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F5-481B-890F-B8E3A8B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45376"/>
        <c:axId val="18283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[1]DAY1!$S$1</c15:sqref>
                        </c15:formulaRef>
                      </c:ext>
                    </c:extLst>
                    <c:strCache>
                      <c:ptCount val="1"/>
                      <c:pt idx="0">
                        <c:v>平均M[W]@秋田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[1]DAY1!$N$2:$N$102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[1]DAY1!$S$2:$S$102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2.2021633593194525</c:v>
                      </c:pt>
                      <c:pt idx="1">
                        <c:v>9.0368571428571425</c:v>
                      </c:pt>
                      <c:pt idx="2">
                        <c:v>14.207878787878794</c:v>
                      </c:pt>
                      <c:pt idx="3">
                        <c:v>10.944642857142858</c:v>
                      </c:pt>
                      <c:pt idx="4">
                        <c:v>31.072608695652168</c:v>
                      </c:pt>
                      <c:pt idx="5">
                        <c:v>18.047391304347826</c:v>
                      </c:pt>
                      <c:pt idx="6">
                        <c:v>53.013333333333321</c:v>
                      </c:pt>
                      <c:pt idx="7">
                        <c:v>9.7274999999999991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145.72999999999999</c:v>
                      </c:pt>
                      <c:pt idx="11">
                        <c:v>0</c:v>
                      </c:pt>
                      <c:pt idx="12">
                        <c:v>58.12</c:v>
                      </c:pt>
                      <c:pt idx="13">
                        <c:v>127.56888888888888</c:v>
                      </c:pt>
                      <c:pt idx="14">
                        <c:v>106.77333333333333</c:v>
                      </c:pt>
                      <c:pt idx="15">
                        <c:v>0</c:v>
                      </c:pt>
                      <c:pt idx="16">
                        <c:v>122.6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53.325000000000003</c:v>
                      </c:pt>
                      <c:pt idx="20">
                        <c:v>86.262727272727275</c:v>
                      </c:pt>
                      <c:pt idx="21">
                        <c:v>63.464166666666692</c:v>
                      </c:pt>
                      <c:pt idx="22">
                        <c:v>134.93285714285716</c:v>
                      </c:pt>
                      <c:pt idx="23">
                        <c:v>0</c:v>
                      </c:pt>
                      <c:pt idx="24">
                        <c:v>2.2799999999999998</c:v>
                      </c:pt>
                      <c:pt idx="25">
                        <c:v>86.840000000000018</c:v>
                      </c:pt>
                      <c:pt idx="26">
                        <c:v>64.334285714285741</c:v>
                      </c:pt>
                      <c:pt idx="27">
                        <c:v>103.39696969696972</c:v>
                      </c:pt>
                      <c:pt idx="28">
                        <c:v>79.711428571428613</c:v>
                      </c:pt>
                      <c:pt idx="29">
                        <c:v>118.24846153846154</c:v>
                      </c:pt>
                      <c:pt idx="30">
                        <c:v>75.69625000000002</c:v>
                      </c:pt>
                      <c:pt idx="31">
                        <c:v>297.96500000000003</c:v>
                      </c:pt>
                      <c:pt idx="32">
                        <c:v>238.5</c:v>
                      </c:pt>
                      <c:pt idx="33">
                        <c:v>380.64</c:v>
                      </c:pt>
                      <c:pt idx="34">
                        <c:v>297.5</c:v>
                      </c:pt>
                      <c:pt idx="35">
                        <c:v>147.10909090909092</c:v>
                      </c:pt>
                      <c:pt idx="36">
                        <c:v>172.9929166666667</c:v>
                      </c:pt>
                      <c:pt idx="37">
                        <c:v>190.14519999999996</c:v>
                      </c:pt>
                      <c:pt idx="38">
                        <c:v>129.05266666666668</c:v>
                      </c:pt>
                      <c:pt idx="39">
                        <c:v>143.80142857142854</c:v>
                      </c:pt>
                      <c:pt idx="40">
                        <c:v>214.92571428571429</c:v>
                      </c:pt>
                      <c:pt idx="41">
                        <c:v>182.75894736842108</c:v>
                      </c:pt>
                      <c:pt idx="42">
                        <c:v>288.81</c:v>
                      </c:pt>
                      <c:pt idx="43">
                        <c:v>165.70500000000001</c:v>
                      </c:pt>
                      <c:pt idx="44">
                        <c:v>273.48</c:v>
                      </c:pt>
                      <c:pt idx="45">
                        <c:v>419.23285714285714</c:v>
                      </c:pt>
                      <c:pt idx="46">
                        <c:v>390.45749999999998</c:v>
                      </c:pt>
                      <c:pt idx="47">
                        <c:v>308.50869565217386</c:v>
                      </c:pt>
                      <c:pt idx="48">
                        <c:v>405.89888888888885</c:v>
                      </c:pt>
                      <c:pt idx="49">
                        <c:v>337.8571186440679</c:v>
                      </c:pt>
                      <c:pt idx="50">
                        <c:v>373.32144542772886</c:v>
                      </c:pt>
                      <c:pt idx="51">
                        <c:v>375.63248366013073</c:v>
                      </c:pt>
                      <c:pt idx="52">
                        <c:v>323.27213675213676</c:v>
                      </c:pt>
                      <c:pt idx="53">
                        <c:v>301.678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711.09</c:v>
                      </c:pt>
                      <c:pt idx="59">
                        <c:v>978</c:v>
                      </c:pt>
                      <c:pt idx="60">
                        <c:v>792</c:v>
                      </c:pt>
                      <c:pt idx="61">
                        <c:v>796.91249999999991</c:v>
                      </c:pt>
                      <c:pt idx="62">
                        <c:v>1273.48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914.09</c:v>
                      </c:pt>
                      <c:pt idx="66">
                        <c:v>890.46142857142854</c:v>
                      </c:pt>
                      <c:pt idx="67">
                        <c:v>962.94799999999998</c:v>
                      </c:pt>
                      <c:pt idx="68">
                        <c:v>833.25571428571436</c:v>
                      </c:pt>
                      <c:pt idx="69">
                        <c:v>740.33416666666687</c:v>
                      </c:pt>
                      <c:pt idx="70">
                        <c:v>766.61407692307671</c:v>
                      </c:pt>
                      <c:pt idx="71">
                        <c:v>643.73876543209883</c:v>
                      </c:pt>
                      <c:pt idx="72">
                        <c:v>748.91024390243888</c:v>
                      </c:pt>
                      <c:pt idx="73">
                        <c:v>652.34285714285704</c:v>
                      </c:pt>
                      <c:pt idx="74">
                        <c:v>1410.13</c:v>
                      </c:pt>
                      <c:pt idx="75">
                        <c:v>1512.47</c:v>
                      </c:pt>
                      <c:pt idx="76">
                        <c:v>1339.23</c:v>
                      </c:pt>
                      <c:pt idx="77">
                        <c:v>1471.12</c:v>
                      </c:pt>
                      <c:pt idx="78">
                        <c:v>1421.12</c:v>
                      </c:pt>
                      <c:pt idx="79">
                        <c:v>1406.15</c:v>
                      </c:pt>
                      <c:pt idx="80">
                        <c:v>1398.3375000000001</c:v>
                      </c:pt>
                      <c:pt idx="81">
                        <c:v>1445.2550000000001</c:v>
                      </c:pt>
                      <c:pt idx="82">
                        <c:v>1383.5425</c:v>
                      </c:pt>
                      <c:pt idx="83">
                        <c:v>1732.42</c:v>
                      </c:pt>
                      <c:pt idx="84">
                        <c:v>1630.6875</c:v>
                      </c:pt>
                      <c:pt idx="85">
                        <c:v>1650.5029999999999</c:v>
                      </c:pt>
                      <c:pt idx="86">
                        <c:v>1595.8954545454544</c:v>
                      </c:pt>
                      <c:pt idx="87">
                        <c:v>1557.8931578947365</c:v>
                      </c:pt>
                      <c:pt idx="88">
                        <c:v>1576.8388888888887</c:v>
                      </c:pt>
                      <c:pt idx="89">
                        <c:v>1552.8989285714281</c:v>
                      </c:pt>
                      <c:pt idx="90">
                        <c:v>1512.9711111111105</c:v>
                      </c:pt>
                      <c:pt idx="91">
                        <c:v>1341.4957553956833</c:v>
                      </c:pt>
                      <c:pt idx="92">
                        <c:v>1328.5186206896556</c:v>
                      </c:pt>
                      <c:pt idx="93">
                        <c:v>1629.46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2F5-481B-890F-B8E3A8B72FDB}"/>
                  </c:ext>
                </c:extLst>
              </c15:ser>
            </c15:filteredScatterSeries>
          </c:ext>
        </c:extLst>
      </c:scatterChart>
      <c:valAx>
        <c:axId val="18849453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[km/h]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830816"/>
        <c:crosses val="autoZero"/>
        <c:crossBetween val="midCat"/>
      </c:valAx>
      <c:valAx>
        <c:axId val="1828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モータ消費電力</a:t>
                </a:r>
                <a:r>
                  <a:rPr lang="en-US" altLang="ja-JP"/>
                  <a:t>[W]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49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62051024613659"/>
          <c:y val="5.4491867923539751E-2"/>
          <c:w val="0.66163927482883356"/>
          <c:h val="4.3558109388547511E-2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108857</xdr:colOff>
      <xdr:row>8</xdr:row>
      <xdr:rowOff>152402</xdr:rowOff>
    </xdr:from>
    <xdr:to>
      <xdr:col>21</xdr:col>
      <xdr:colOff>353786</xdr:colOff>
      <xdr:row>25</xdr:row>
      <xdr:rowOff>95252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0</xdr:row>
          <xdr:rowOff>219075</xdr:rowOff>
        </xdr:from>
        <xdr:to>
          <xdr:col>12</xdr:col>
          <xdr:colOff>38100</xdr:colOff>
          <xdr:row>2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.xlsxで保存</a:t>
              </a:r>
            </a:p>
            <a:p>
              <a:pPr algn="ctr" rtl="0">
                <a:defRPr sz="1000"/>
              </a:pPr>
              <a:endParaRPr lang="ja-JP" altLang="en-US" sz="1100" b="0" i="0" u="none" strike="noStrike" baseline="0">
                <a:solidFill>
                  <a:srgbClr val="000000"/>
                </a:solidFill>
                <a:latin typeface="游ゴシック"/>
                <a:ea typeface="游ゴシック"/>
              </a:endParaRP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127000</xdr:colOff>
      <xdr:row>2</xdr:row>
      <xdr:rowOff>163287</xdr:rowOff>
    </xdr:from>
    <xdr:to>
      <xdr:col>19</xdr:col>
      <xdr:colOff>477384</xdr:colOff>
      <xdr:row>4</xdr:row>
      <xdr:rowOff>27215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570357" y="616858"/>
          <a:ext cx="6310313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Trip</a:t>
          </a:r>
          <a:r>
            <a:rPr kumimoji="1" lang="ja-JP" altLang="en-US" sz="1100"/>
            <a:t>毎に</a:t>
          </a:r>
          <a:r>
            <a:rPr kumimoji="1" lang="en-US" altLang="ja-JP" sz="1100"/>
            <a:t>Backup</a:t>
          </a:r>
          <a:r>
            <a:rPr kumimoji="1" lang="ja-JP" altLang="en-US" sz="1100"/>
            <a:t>をとる。その際に</a:t>
          </a:r>
          <a:r>
            <a:rPr kumimoji="1" lang="en-US" altLang="ja-JP" sz="1100"/>
            <a:t>rip</a:t>
          </a:r>
          <a:r>
            <a:rPr kumimoji="1" lang="ja-JP" altLang="en-US" sz="1100"/>
            <a:t>番号がファイル名につくようにしたい</a:t>
          </a:r>
          <a:r>
            <a:rPr kumimoji="1" lang="en-US" altLang="ja-JP" sz="1100"/>
            <a:t>(PM</a:t>
          </a:r>
          <a:r>
            <a:rPr kumimoji="1" lang="ja-JP" altLang="en-US" sz="1100"/>
            <a:t>全ての</a:t>
          </a:r>
          <a:r>
            <a:rPr kumimoji="1" lang="en-US" altLang="ja-JP" sz="1100"/>
            <a:t>sheet</a:t>
          </a:r>
          <a:r>
            <a:rPr kumimoji="1" lang="ja-JP" altLang="en-US" sz="1100"/>
            <a:t>で同様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9</xdr:col>
      <xdr:colOff>158752</xdr:colOff>
      <xdr:row>7</xdr:row>
      <xdr:rowOff>113393</xdr:rowOff>
    </xdr:from>
    <xdr:to>
      <xdr:col>13</xdr:col>
      <xdr:colOff>503465</xdr:colOff>
      <xdr:row>12</xdr:row>
      <xdr:rowOff>113393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17002" y="1827893"/>
          <a:ext cx="3066142" cy="1224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シミュレーション時に</a:t>
          </a:r>
          <a:r>
            <a:rPr kumimoji="1" lang="en-US" altLang="ja-JP" sz="1100"/>
            <a:t>vd</a:t>
          </a:r>
          <a:r>
            <a:rPr kumimoji="1" lang="ja-JP" altLang="en-US" sz="1100"/>
            <a:t>入力で残りの</a:t>
          </a:r>
          <a:r>
            <a:rPr kumimoji="1" lang="en-US" altLang="ja-JP" sz="1100"/>
            <a:t>CS</a:t>
          </a:r>
          <a:r>
            <a:rPr kumimoji="1" lang="ja-JP" altLang="en-US" sz="1100"/>
            <a:t>入り時刻を知りたい＋</a:t>
          </a:r>
          <a:r>
            <a:rPr kumimoji="1" lang="en-US" altLang="ja-JP" sz="1100"/>
            <a:t>Trip</a:t>
          </a:r>
          <a:r>
            <a:rPr kumimoji="1" lang="ja-JP" altLang="en-US" sz="1100"/>
            <a:t>毎の</a:t>
          </a:r>
          <a:r>
            <a:rPr kumimoji="1" lang="en-US" altLang="ja-JP" sz="1100"/>
            <a:t>vd</a:t>
          </a:r>
          <a:r>
            <a:rPr kumimoji="1" lang="ja-JP" altLang="en-US" sz="1100"/>
            <a:t>を入力したら各</a:t>
          </a:r>
          <a:r>
            <a:rPr kumimoji="1" lang="en-US" altLang="ja-JP" sz="1100"/>
            <a:t>Trip</a:t>
          </a:r>
          <a:r>
            <a:rPr kumimoji="1" lang="ja-JP" altLang="en-US" sz="1100"/>
            <a:t>で</a:t>
          </a:r>
          <a:r>
            <a:rPr kumimoji="1" lang="en-US" altLang="ja-JP" sz="1100"/>
            <a:t>BM</a:t>
          </a:r>
          <a:r>
            <a:rPr kumimoji="1" lang="ja-JP" altLang="en-US" sz="1100"/>
            <a:t>が自動で全セル入力されるようにしたい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299357</xdr:colOff>
      <xdr:row>3</xdr:row>
      <xdr:rowOff>81643</xdr:rowOff>
    </xdr:from>
    <xdr:to>
      <xdr:col>15</xdr:col>
      <xdr:colOff>290285</xdr:colOff>
      <xdr:row>6</xdr:row>
      <xdr:rowOff>172359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9810750" y="816429"/>
          <a:ext cx="3392714" cy="825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accent1"/>
              </a:solidFill>
            </a:rPr>
            <a:t>9/30</a:t>
          </a:r>
        </a:p>
        <a:p>
          <a:r>
            <a:rPr kumimoji="1" lang="ja-JP" altLang="en-US" sz="1100"/>
            <a:t>これはなし←勾配損失は</a:t>
          </a:r>
          <a:r>
            <a:rPr kumimoji="1" lang="en-US" altLang="ja-JP" sz="1100"/>
            <a:t>vd</a:t>
          </a:r>
          <a:r>
            <a:rPr kumimoji="1" lang="ja-JP" altLang="en-US" sz="1100"/>
            <a:t>に依存するため</a:t>
          </a:r>
        </a:p>
      </xdr:txBody>
    </xdr:sp>
    <xdr:clientData/>
  </xdr:twoCellAnchor>
  <xdr:twoCellAnchor>
    <xdr:from>
      <xdr:col>4</xdr:col>
      <xdr:colOff>707572</xdr:colOff>
      <xdr:row>0</xdr:row>
      <xdr:rowOff>136071</xdr:rowOff>
    </xdr:from>
    <xdr:to>
      <xdr:col>8</xdr:col>
      <xdr:colOff>217714</xdr:colOff>
      <xdr:row>3</xdr:row>
      <xdr:rowOff>108857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896429" y="136071"/>
          <a:ext cx="2440214" cy="6531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408215</xdr:colOff>
      <xdr:row>3</xdr:row>
      <xdr:rowOff>108857</xdr:rowOff>
    </xdr:from>
    <xdr:to>
      <xdr:col>10</xdr:col>
      <xdr:colOff>299357</xdr:colOff>
      <xdr:row>5</xdr:row>
      <xdr:rowOff>4537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9" idx="2"/>
          <a:endCxn id="7" idx="1"/>
        </xdr:cNvCxnSpPr>
      </xdr:nvCxnSpPr>
      <xdr:spPr>
        <a:xfrm>
          <a:off x="7143751" y="843643"/>
          <a:ext cx="2666999" cy="3855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45358</xdr:colOff>
      <xdr:row>83</xdr:row>
      <xdr:rowOff>111579</xdr:rowOff>
    </xdr:from>
    <xdr:to>
      <xdr:col>13</xdr:col>
      <xdr:colOff>644072</xdr:colOff>
      <xdr:row>95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508755</xdr:colOff>
      <xdr:row>11</xdr:row>
      <xdr:rowOff>43844</xdr:rowOff>
    </xdr:from>
    <xdr:to>
      <xdr:col>35</xdr:col>
      <xdr:colOff>554187</xdr:colOff>
      <xdr:row>32</xdr:row>
      <xdr:rowOff>207578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61402</xdr:colOff>
      <xdr:row>44</xdr:row>
      <xdr:rowOff>61137</xdr:rowOff>
    </xdr:from>
    <xdr:to>
      <xdr:col>16</xdr:col>
      <xdr:colOff>244308</xdr:colOff>
      <xdr:row>48</xdr:row>
      <xdr:rowOff>168482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919527" y="10538637"/>
          <a:ext cx="5993156" cy="1059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strike="sngStrike" baseline="0"/>
            <a:t>各</a:t>
          </a:r>
          <a:r>
            <a:rPr kumimoji="1" lang="en-US" altLang="ja-JP" sz="1100" strike="sngStrike" baseline="0"/>
            <a:t>Trip</a:t>
          </a:r>
          <a:r>
            <a:rPr kumimoji="1" lang="ja-JP" altLang="en-US" sz="1100" strike="sngStrike" baseline="0"/>
            <a:t>毎で勾配を考慮した曲線を作っておく、シミュレーション時にはそれらを使用</a:t>
          </a:r>
          <a:endParaRPr kumimoji="1" lang="en-US" altLang="ja-JP" sz="1100" strike="sngStrike" baseline="0"/>
        </a:p>
        <a:p>
          <a:r>
            <a:rPr kumimoji="1" lang="ja-JP" altLang="en-US" sz="1100"/>
            <a:t>各</a:t>
          </a:r>
          <a:r>
            <a:rPr kumimoji="1" lang="en-US" altLang="ja-JP" sz="1100"/>
            <a:t>Trip</a:t>
          </a:r>
          <a:r>
            <a:rPr kumimoji="1" lang="ja-JP" altLang="en-US" sz="1100"/>
            <a:t>毎の標高から、標高による位置エネルギーを算出。それを走行時間で割ることで平均の勾配損失量を算出。シミュで考慮する。</a:t>
          </a:r>
        </a:p>
      </xdr:txBody>
    </xdr:sp>
    <xdr:clientData/>
  </xdr:twoCellAnchor>
  <xdr:twoCellAnchor>
    <xdr:from>
      <xdr:col>12</xdr:col>
      <xdr:colOff>752310</xdr:colOff>
      <xdr:row>42</xdr:row>
      <xdr:rowOff>1967</xdr:rowOff>
    </xdr:from>
    <xdr:to>
      <xdr:col>13</xdr:col>
      <xdr:colOff>205480</xdr:colOff>
      <xdr:row>44</xdr:row>
      <xdr:rowOff>61137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>
          <a:stCxn id="3" idx="0"/>
        </xdr:cNvCxnSpPr>
      </xdr:nvCxnSpPr>
      <xdr:spPr>
        <a:xfrm flipH="1" flipV="1">
          <a:off x="10682123" y="10003217"/>
          <a:ext cx="310420" cy="535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8</xdr:row>
      <xdr:rowOff>227239</xdr:rowOff>
    </xdr:from>
    <xdr:to>
      <xdr:col>14</xdr:col>
      <xdr:colOff>266700</xdr:colOff>
      <xdr:row>41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9953625" y="2151289"/>
          <a:ext cx="2543175" cy="7630886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285749</xdr:colOff>
      <xdr:row>2</xdr:row>
      <xdr:rowOff>122464</xdr:rowOff>
    </xdr:from>
    <xdr:to>
      <xdr:col>14</xdr:col>
      <xdr:colOff>0</xdr:colOff>
      <xdr:row>8</xdr:row>
      <xdr:rowOff>13606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0967356" y="612321"/>
          <a:ext cx="1133929" cy="1360714"/>
        </a:xfrm>
        <a:prstGeom prst="wedgeRoundRectCallout">
          <a:avLst>
            <a:gd name="adj1" fmla="val -21560"/>
            <a:gd name="adj2" fmla="val 68368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計算部分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距離エね</a:t>
          </a:r>
          <a:r>
            <a:rPr kumimoji="1" lang="en-US" altLang="ja-JP" sz="1100">
              <a:solidFill>
                <a:sysClr val="windowText" lastClr="000000"/>
              </a:solidFill>
            </a:rPr>
            <a:t>[J/km]</a:t>
          </a:r>
          <a:r>
            <a:rPr kumimoji="1" lang="ja-JP" altLang="en-US" sz="1100">
              <a:solidFill>
                <a:sysClr val="windowText" lastClr="000000"/>
              </a:solidFill>
            </a:rPr>
            <a:t>と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trip</a:t>
          </a:r>
          <a:r>
            <a:rPr kumimoji="1" lang="ja-JP" altLang="en-US" sz="1100">
              <a:solidFill>
                <a:sysClr val="windowText" lastClr="000000"/>
              </a:solidFill>
            </a:rPr>
            <a:t>が出力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Trip0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Trip5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Trip6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Trip7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Trip8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Trip9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Trip10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Trip11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Trip12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Trip13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Trip14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Trip15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Trip16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Trip17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Trip18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Trip19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Trip20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Trip21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Trip22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Trip23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Trip24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Trip25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Trip26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Trip27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Trip28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Trip29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Trip30</a:t>
          </a:r>
          <a:r>
            <a:rPr lang="en-US" altLang="ja-JP"/>
            <a:t> 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9524</xdr:colOff>
      <xdr:row>9</xdr:row>
      <xdr:rowOff>1361</xdr:rowOff>
    </xdr:from>
    <xdr:to>
      <xdr:col>12</xdr:col>
      <xdr:colOff>95249</xdr:colOff>
      <xdr:row>41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9201149" y="2163536"/>
          <a:ext cx="771525" cy="7618639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176893</xdr:colOff>
      <xdr:row>7</xdr:row>
      <xdr:rowOff>83911</xdr:rowOff>
    </xdr:from>
    <xdr:to>
      <xdr:col>12</xdr:col>
      <xdr:colOff>58964</xdr:colOff>
      <xdr:row>8</xdr:row>
      <xdr:rowOff>179160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9320893" y="1798411"/>
          <a:ext cx="562428" cy="340178"/>
        </a:xfrm>
        <a:prstGeom prst="wedgeRoundRectCallout">
          <a:avLst>
            <a:gd name="adj1" fmla="val 13089"/>
            <a:gd name="adj2" fmla="val 66746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</a:t>
          </a:r>
        </a:p>
      </xdr:txBody>
    </xdr:sp>
    <xdr:clientData/>
  </xdr:twoCellAnchor>
  <xdr:twoCellAnchor>
    <xdr:from>
      <xdr:col>9</xdr:col>
      <xdr:colOff>367392</xdr:colOff>
      <xdr:row>5</xdr:row>
      <xdr:rowOff>68036</xdr:rowOff>
    </xdr:from>
    <xdr:to>
      <xdr:col>10</xdr:col>
      <xdr:colOff>619577</xdr:colOff>
      <xdr:row>8</xdr:row>
      <xdr:rowOff>209096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2ADA9A70-F82E-42B9-8FA7-8843264B6EAB}"/>
            </a:ext>
          </a:extLst>
        </xdr:cNvPr>
        <xdr:cNvSpPr/>
      </xdr:nvSpPr>
      <xdr:spPr>
        <a:xfrm>
          <a:off x="8150678" y="1292679"/>
          <a:ext cx="932542" cy="875846"/>
        </a:xfrm>
        <a:prstGeom prst="wedgeRoundRectCallout">
          <a:avLst>
            <a:gd name="adj1" fmla="val 13089"/>
            <a:gd name="adj2" fmla="val 66746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標高正しくない</a:t>
          </a:r>
        </a:p>
      </xdr:txBody>
    </xdr:sp>
    <xdr:clientData/>
  </xdr:twoCellAnchor>
  <xdr:twoCellAnchor>
    <xdr:from>
      <xdr:col>17</xdr:col>
      <xdr:colOff>228848</xdr:colOff>
      <xdr:row>5</xdr:row>
      <xdr:rowOff>49274</xdr:rowOff>
    </xdr:from>
    <xdr:to>
      <xdr:col>18</xdr:col>
      <xdr:colOff>110919</xdr:colOff>
      <xdr:row>6</xdr:row>
      <xdr:rowOff>144523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75BB871D-90AA-41E5-8419-7D63D242DAD6}"/>
            </a:ext>
          </a:extLst>
        </xdr:cNvPr>
        <xdr:cNvSpPr/>
      </xdr:nvSpPr>
      <xdr:spPr>
        <a:xfrm>
          <a:off x="14602939" y="1261547"/>
          <a:ext cx="574798" cy="337703"/>
        </a:xfrm>
        <a:prstGeom prst="wedgeRoundRectCallout">
          <a:avLst>
            <a:gd name="adj1" fmla="val 13089"/>
            <a:gd name="adj2" fmla="val 66746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uho/Documents/&#12522;&#12540;&#12480;&#12540;&#20250;&#35696;&#29992;&#36039;&#26009;/BWSC2019_BS&#35430;&#36208;/20190713_BS&#35430;&#36208;/190713_log_IDE_&#33258;&#20998;&#299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0713_log"/>
      <sheetName val="190714_log"/>
      <sheetName val="DAY1"/>
      <sheetName val="DAY2"/>
      <sheetName val="1kWモータ効率特性"/>
      <sheetName val="自分用"/>
    </sheetNames>
    <sheetDataSet>
      <sheetData sheetId="0"/>
      <sheetData sheetId="1"/>
      <sheetData sheetId="2">
        <row r="1">
          <cell r="S1" t="str">
            <v>平均M[W]@秋田</v>
          </cell>
        </row>
        <row r="2">
          <cell r="N2">
            <v>0</v>
          </cell>
          <cell r="S2">
            <v>2.2021633593194525</v>
          </cell>
        </row>
        <row r="3">
          <cell r="N3">
            <v>1</v>
          </cell>
          <cell r="S3">
            <v>9.0368571428571425</v>
          </cell>
        </row>
        <row r="4">
          <cell r="N4">
            <v>2</v>
          </cell>
          <cell r="S4">
            <v>14.207878787878794</v>
          </cell>
        </row>
        <row r="5">
          <cell r="N5">
            <v>3</v>
          </cell>
          <cell r="S5">
            <v>10.944642857142858</v>
          </cell>
        </row>
        <row r="6">
          <cell r="N6">
            <v>4</v>
          </cell>
          <cell r="S6">
            <v>31.072608695652168</v>
          </cell>
        </row>
        <row r="7">
          <cell r="N7">
            <v>5</v>
          </cell>
          <cell r="S7">
            <v>18.047391304347826</v>
          </cell>
        </row>
        <row r="8">
          <cell r="N8">
            <v>6</v>
          </cell>
          <cell r="S8">
            <v>53.013333333333321</v>
          </cell>
        </row>
        <row r="9">
          <cell r="N9">
            <v>7</v>
          </cell>
          <cell r="S9">
            <v>9.7274999999999991</v>
          </cell>
        </row>
        <row r="10">
          <cell r="N10">
            <v>8</v>
          </cell>
          <cell r="S10" t="e">
            <v>#DIV/0!</v>
          </cell>
        </row>
        <row r="11">
          <cell r="N11">
            <v>9</v>
          </cell>
          <cell r="S11" t="e">
            <v>#DIV/0!</v>
          </cell>
        </row>
        <row r="12">
          <cell r="N12">
            <v>10</v>
          </cell>
          <cell r="S12">
            <v>145.72999999999999</v>
          </cell>
        </row>
        <row r="13">
          <cell r="N13">
            <v>11</v>
          </cell>
          <cell r="S13" t="e">
            <v>#DIV/0!</v>
          </cell>
        </row>
        <row r="14">
          <cell r="N14">
            <v>12</v>
          </cell>
          <cell r="S14">
            <v>58.12</v>
          </cell>
        </row>
        <row r="15">
          <cell r="N15">
            <v>13</v>
          </cell>
          <cell r="S15">
            <v>127.56888888888888</v>
          </cell>
        </row>
        <row r="16">
          <cell r="N16">
            <v>14</v>
          </cell>
          <cell r="S16">
            <v>106.77333333333333</v>
          </cell>
        </row>
        <row r="17">
          <cell r="N17">
            <v>15</v>
          </cell>
          <cell r="S17" t="e">
            <v>#DIV/0!</v>
          </cell>
        </row>
        <row r="18">
          <cell r="N18">
            <v>16</v>
          </cell>
          <cell r="S18">
            <v>122.6</v>
          </cell>
        </row>
        <row r="19">
          <cell r="N19">
            <v>17</v>
          </cell>
          <cell r="S19" t="e">
            <v>#DIV/0!</v>
          </cell>
        </row>
        <row r="20">
          <cell r="N20">
            <v>18</v>
          </cell>
          <cell r="S20" t="e">
            <v>#DIV/0!</v>
          </cell>
        </row>
        <row r="21">
          <cell r="N21">
            <v>19</v>
          </cell>
          <cell r="S21">
            <v>53.325000000000003</v>
          </cell>
        </row>
        <row r="22">
          <cell r="N22">
            <v>20</v>
          </cell>
          <cell r="S22">
            <v>86.262727272727275</v>
          </cell>
        </row>
        <row r="23">
          <cell r="N23">
            <v>21</v>
          </cell>
          <cell r="S23">
            <v>63.464166666666692</v>
          </cell>
        </row>
        <row r="24">
          <cell r="N24">
            <v>22</v>
          </cell>
          <cell r="S24">
            <v>134.93285714285716</v>
          </cell>
        </row>
        <row r="25">
          <cell r="N25">
            <v>23</v>
          </cell>
          <cell r="S25" t="e">
            <v>#DIV/0!</v>
          </cell>
        </row>
        <row r="26">
          <cell r="N26">
            <v>24</v>
          </cell>
          <cell r="S26">
            <v>2.2799999999999998</v>
          </cell>
        </row>
        <row r="27">
          <cell r="N27">
            <v>25</v>
          </cell>
          <cell r="S27">
            <v>86.840000000000018</v>
          </cell>
        </row>
        <row r="28">
          <cell r="N28">
            <v>26</v>
          </cell>
          <cell r="S28">
            <v>64.334285714285741</v>
          </cell>
        </row>
        <row r="29">
          <cell r="N29">
            <v>27</v>
          </cell>
          <cell r="S29">
            <v>103.39696969696972</v>
          </cell>
        </row>
        <row r="30">
          <cell r="N30">
            <v>28</v>
          </cell>
          <cell r="S30">
            <v>79.711428571428613</v>
          </cell>
        </row>
        <row r="31">
          <cell r="N31">
            <v>29</v>
          </cell>
          <cell r="S31">
            <v>118.24846153846154</v>
          </cell>
        </row>
        <row r="32">
          <cell r="N32">
            <v>30</v>
          </cell>
          <cell r="S32">
            <v>75.69625000000002</v>
          </cell>
        </row>
        <row r="33">
          <cell r="N33">
            <v>31</v>
          </cell>
          <cell r="S33">
            <v>297.96500000000003</v>
          </cell>
        </row>
        <row r="34">
          <cell r="N34">
            <v>32</v>
          </cell>
          <cell r="S34">
            <v>238.5</v>
          </cell>
        </row>
        <row r="35">
          <cell r="N35">
            <v>33</v>
          </cell>
          <cell r="S35">
            <v>380.64</v>
          </cell>
        </row>
        <row r="36">
          <cell r="N36">
            <v>34</v>
          </cell>
          <cell r="S36">
            <v>297.5</v>
          </cell>
        </row>
        <row r="37">
          <cell r="N37">
            <v>35</v>
          </cell>
          <cell r="S37">
            <v>147.10909090909092</v>
          </cell>
        </row>
        <row r="38">
          <cell r="N38">
            <v>36</v>
          </cell>
          <cell r="S38">
            <v>172.9929166666667</v>
          </cell>
        </row>
        <row r="39">
          <cell r="N39">
            <v>37</v>
          </cell>
          <cell r="S39">
            <v>190.14519999999996</v>
          </cell>
        </row>
        <row r="40">
          <cell r="N40">
            <v>38</v>
          </cell>
          <cell r="S40">
            <v>129.05266666666668</v>
          </cell>
        </row>
        <row r="41">
          <cell r="N41">
            <v>39</v>
          </cell>
          <cell r="S41">
            <v>143.80142857142854</v>
          </cell>
        </row>
        <row r="42">
          <cell r="N42">
            <v>40</v>
          </cell>
          <cell r="S42">
            <v>214.92571428571429</v>
          </cell>
        </row>
        <row r="43">
          <cell r="N43">
            <v>41</v>
          </cell>
          <cell r="S43">
            <v>182.75894736842108</v>
          </cell>
        </row>
        <row r="44">
          <cell r="N44">
            <v>42</v>
          </cell>
          <cell r="S44">
            <v>288.81</v>
          </cell>
        </row>
        <row r="45">
          <cell r="N45">
            <v>43</v>
          </cell>
          <cell r="S45">
            <v>165.70500000000001</v>
          </cell>
        </row>
        <row r="46">
          <cell r="N46">
            <v>44</v>
          </cell>
          <cell r="S46">
            <v>273.48</v>
          </cell>
        </row>
        <row r="47">
          <cell r="N47">
            <v>45</v>
          </cell>
          <cell r="S47">
            <v>419.23285714285714</v>
          </cell>
        </row>
        <row r="48">
          <cell r="N48">
            <v>46</v>
          </cell>
          <cell r="S48">
            <v>390.45749999999998</v>
          </cell>
        </row>
        <row r="49">
          <cell r="N49">
            <v>47</v>
          </cell>
          <cell r="S49">
            <v>308.50869565217386</v>
          </cell>
        </row>
        <row r="50">
          <cell r="N50">
            <v>48</v>
          </cell>
          <cell r="S50">
            <v>405.89888888888885</v>
          </cell>
        </row>
        <row r="51">
          <cell r="N51">
            <v>49</v>
          </cell>
          <cell r="S51">
            <v>337.8571186440679</v>
          </cell>
        </row>
        <row r="52">
          <cell r="N52">
            <v>50</v>
          </cell>
          <cell r="S52">
            <v>373.32144542772886</v>
          </cell>
        </row>
        <row r="53">
          <cell r="N53">
            <v>51</v>
          </cell>
          <cell r="S53">
            <v>375.63248366013073</v>
          </cell>
        </row>
        <row r="54">
          <cell r="N54">
            <v>52</v>
          </cell>
          <cell r="S54">
            <v>323.27213675213676</v>
          </cell>
        </row>
        <row r="55">
          <cell r="N55">
            <v>53</v>
          </cell>
          <cell r="S55">
            <v>301.678</v>
          </cell>
        </row>
        <row r="56">
          <cell r="N56">
            <v>54</v>
          </cell>
          <cell r="S56" t="e">
            <v>#DIV/0!</v>
          </cell>
        </row>
        <row r="57">
          <cell r="N57">
            <v>55</v>
          </cell>
          <cell r="S57" t="e">
            <v>#DIV/0!</v>
          </cell>
        </row>
        <row r="58">
          <cell r="N58">
            <v>56</v>
          </cell>
          <cell r="S58" t="e">
            <v>#DIV/0!</v>
          </cell>
        </row>
        <row r="59">
          <cell r="N59">
            <v>57</v>
          </cell>
          <cell r="S59" t="e">
            <v>#DIV/0!</v>
          </cell>
        </row>
        <row r="60">
          <cell r="N60">
            <v>58</v>
          </cell>
          <cell r="S60">
            <v>711.09</v>
          </cell>
        </row>
        <row r="61">
          <cell r="N61">
            <v>59</v>
          </cell>
          <cell r="S61">
            <v>978</v>
          </cell>
        </row>
        <row r="62">
          <cell r="N62">
            <v>60</v>
          </cell>
          <cell r="S62">
            <v>792</v>
          </cell>
        </row>
        <row r="63">
          <cell r="N63">
            <v>61</v>
          </cell>
          <cell r="S63">
            <v>796.91249999999991</v>
          </cell>
        </row>
        <row r="64">
          <cell r="N64">
            <v>62</v>
          </cell>
          <cell r="S64">
            <v>1273.48</v>
          </cell>
        </row>
        <row r="65">
          <cell r="N65">
            <v>63</v>
          </cell>
          <cell r="S65" t="e">
            <v>#DIV/0!</v>
          </cell>
        </row>
        <row r="66">
          <cell r="N66">
            <v>64</v>
          </cell>
          <cell r="S66" t="e">
            <v>#DIV/0!</v>
          </cell>
        </row>
        <row r="67">
          <cell r="N67">
            <v>65</v>
          </cell>
          <cell r="S67">
            <v>914.09</v>
          </cell>
        </row>
        <row r="68">
          <cell r="N68">
            <v>66</v>
          </cell>
          <cell r="S68">
            <v>890.46142857142854</v>
          </cell>
        </row>
        <row r="69">
          <cell r="N69">
            <v>67</v>
          </cell>
          <cell r="S69">
            <v>962.94799999999998</v>
          </cell>
        </row>
        <row r="70">
          <cell r="N70">
            <v>68</v>
          </cell>
          <cell r="S70">
            <v>833.25571428571436</v>
          </cell>
        </row>
        <row r="71">
          <cell r="N71">
            <v>69</v>
          </cell>
          <cell r="S71">
            <v>740.33416666666687</v>
          </cell>
        </row>
        <row r="72">
          <cell r="N72">
            <v>70</v>
          </cell>
          <cell r="S72">
            <v>766.61407692307671</v>
          </cell>
        </row>
        <row r="73">
          <cell r="N73">
            <v>71</v>
          </cell>
          <cell r="S73">
            <v>643.73876543209883</v>
          </cell>
        </row>
        <row r="74">
          <cell r="N74">
            <v>72</v>
          </cell>
          <cell r="S74">
            <v>748.91024390243888</v>
          </cell>
        </row>
        <row r="75">
          <cell r="N75">
            <v>73</v>
          </cell>
          <cell r="S75">
            <v>652.34285714285704</v>
          </cell>
        </row>
        <row r="76">
          <cell r="N76">
            <v>74</v>
          </cell>
          <cell r="S76">
            <v>1410.13</v>
          </cell>
        </row>
        <row r="77">
          <cell r="N77">
            <v>75</v>
          </cell>
          <cell r="S77">
            <v>1512.47</v>
          </cell>
        </row>
        <row r="78">
          <cell r="N78">
            <v>76</v>
          </cell>
          <cell r="S78">
            <v>1339.23</v>
          </cell>
        </row>
        <row r="79">
          <cell r="N79">
            <v>77</v>
          </cell>
          <cell r="S79">
            <v>1471.12</v>
          </cell>
        </row>
        <row r="80">
          <cell r="N80">
            <v>78</v>
          </cell>
          <cell r="S80">
            <v>1421.12</v>
          </cell>
        </row>
        <row r="81">
          <cell r="N81">
            <v>79</v>
          </cell>
          <cell r="S81">
            <v>1406.15</v>
          </cell>
        </row>
        <row r="82">
          <cell r="N82">
            <v>80</v>
          </cell>
          <cell r="S82">
            <v>1398.3375000000001</v>
          </cell>
        </row>
        <row r="83">
          <cell r="N83">
            <v>81</v>
          </cell>
          <cell r="S83">
            <v>1445.2550000000001</v>
          </cell>
        </row>
        <row r="84">
          <cell r="N84">
            <v>82</v>
          </cell>
          <cell r="S84">
            <v>1383.5425</v>
          </cell>
        </row>
        <row r="85">
          <cell r="N85">
            <v>83</v>
          </cell>
          <cell r="S85">
            <v>1732.42</v>
          </cell>
        </row>
        <row r="86">
          <cell r="N86">
            <v>84</v>
          </cell>
          <cell r="S86">
            <v>1630.6875</v>
          </cell>
        </row>
        <row r="87">
          <cell r="N87">
            <v>85</v>
          </cell>
          <cell r="S87">
            <v>1650.5029999999999</v>
          </cell>
        </row>
        <row r="88">
          <cell r="N88">
            <v>86</v>
          </cell>
          <cell r="S88">
            <v>1595.8954545454544</v>
          </cell>
        </row>
        <row r="89">
          <cell r="N89">
            <v>87</v>
          </cell>
          <cell r="S89">
            <v>1557.8931578947365</v>
          </cell>
        </row>
        <row r="90">
          <cell r="N90">
            <v>88</v>
          </cell>
          <cell r="S90">
            <v>1576.8388888888887</v>
          </cell>
        </row>
        <row r="91">
          <cell r="N91">
            <v>89</v>
          </cell>
          <cell r="S91">
            <v>1552.8989285714281</v>
          </cell>
        </row>
        <row r="92">
          <cell r="N92">
            <v>90</v>
          </cell>
          <cell r="S92">
            <v>1512.9711111111105</v>
          </cell>
        </row>
        <row r="93">
          <cell r="N93">
            <v>91</v>
          </cell>
          <cell r="S93">
            <v>1341.4957553956833</v>
          </cell>
        </row>
        <row r="94">
          <cell r="N94">
            <v>92</v>
          </cell>
          <cell r="S94">
            <v>1328.5186206896556</v>
          </cell>
        </row>
        <row r="95">
          <cell r="N95">
            <v>93</v>
          </cell>
          <cell r="S95">
            <v>1629.46</v>
          </cell>
        </row>
        <row r="96">
          <cell r="N96">
            <v>94</v>
          </cell>
          <cell r="S96" t="e">
            <v>#DIV/0!</v>
          </cell>
        </row>
        <row r="97">
          <cell r="N97">
            <v>95</v>
          </cell>
          <cell r="S97" t="e">
            <v>#DIV/0!</v>
          </cell>
        </row>
        <row r="98">
          <cell r="N98">
            <v>96</v>
          </cell>
          <cell r="S98" t="e">
            <v>#DIV/0!</v>
          </cell>
        </row>
        <row r="99">
          <cell r="N99">
            <v>97</v>
          </cell>
          <cell r="S99" t="e">
            <v>#DIV/0!</v>
          </cell>
        </row>
        <row r="100">
          <cell r="N100">
            <v>98</v>
          </cell>
          <cell r="S100" t="e">
            <v>#DIV/0!</v>
          </cell>
        </row>
        <row r="101">
          <cell r="N101">
            <v>99</v>
          </cell>
          <cell r="S101" t="e">
            <v>#DIV/0!</v>
          </cell>
        </row>
        <row r="102">
          <cell r="N102">
            <v>100</v>
          </cell>
          <cell r="S102" t="e">
            <v>#DIV/0!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B5CA-5A27-4BEC-8BE5-DD1CC7875D92}">
  <sheetPr codeName="Sheet1"/>
  <dimension ref="A1:K78"/>
  <sheetViews>
    <sheetView topLeftCell="A31" zoomScale="70" zoomScaleNormal="70" workbookViewId="0">
      <selection activeCell="H38" sqref="H38"/>
    </sheetView>
    <sheetView tabSelected="1" zoomScale="70" zoomScaleNormal="70" workbookViewId="1">
      <selection activeCell="J54" sqref="J54"/>
    </sheetView>
  </sheetViews>
  <sheetFormatPr defaultRowHeight="18.75" x14ac:dyDescent="0.4"/>
  <cols>
    <col min="2" max="2" width="16.625" customWidth="1"/>
    <col min="3" max="3" width="23" style="25" customWidth="1"/>
    <col min="4" max="4" width="19.875" style="22" customWidth="1"/>
    <col min="5" max="5" width="11.125" customWidth="1"/>
    <col min="7" max="7" width="10" customWidth="1"/>
    <col min="8" max="8" width="8.625" style="22"/>
  </cols>
  <sheetData>
    <row r="1" spans="1:11" x14ac:dyDescent="0.4">
      <c r="A1" s="29" t="s">
        <v>31</v>
      </c>
      <c r="B1" s="29"/>
      <c r="C1" s="30"/>
      <c r="D1" s="29"/>
      <c r="E1" s="29"/>
      <c r="F1" s="29"/>
      <c r="G1" s="29"/>
      <c r="H1" s="29"/>
      <c r="I1" s="29"/>
    </row>
    <row r="2" spans="1:11" x14ac:dyDescent="0.4">
      <c r="A2" s="31" t="s">
        <v>0</v>
      </c>
      <c r="B2" s="32" t="s">
        <v>1</v>
      </c>
      <c r="C2" s="31" t="s">
        <v>0</v>
      </c>
      <c r="D2" s="31" t="s">
        <v>28</v>
      </c>
      <c r="E2" s="29"/>
      <c r="F2" s="31" t="s">
        <v>42</v>
      </c>
      <c r="G2" s="31" t="s">
        <v>43</v>
      </c>
      <c r="H2" s="31" t="s">
        <v>44</v>
      </c>
      <c r="I2" s="29"/>
    </row>
    <row r="3" spans="1:11" x14ac:dyDescent="0.4">
      <c r="A3" s="31" t="s">
        <v>26</v>
      </c>
      <c r="B3" s="31" t="s">
        <v>27</v>
      </c>
      <c r="C3" s="31" t="s">
        <v>26</v>
      </c>
      <c r="D3" s="31" t="s">
        <v>55</v>
      </c>
      <c r="E3" s="29"/>
      <c r="F3" s="31" t="s">
        <v>41</v>
      </c>
      <c r="G3" s="31"/>
      <c r="H3" s="31"/>
      <c r="I3" s="29"/>
    </row>
    <row r="4" spans="1:11" x14ac:dyDescent="0.4">
      <c r="A4" s="31">
        <v>70</v>
      </c>
      <c r="B4" s="31">
        <v>705.01312277163879</v>
      </c>
      <c r="C4" s="31">
        <v>60</v>
      </c>
      <c r="D4" s="31">
        <v>523.6009579884186</v>
      </c>
      <c r="E4" s="29"/>
      <c r="F4" s="29"/>
      <c r="G4" s="29"/>
      <c r="H4" s="29"/>
      <c r="I4" s="29"/>
    </row>
    <row r="5" spans="1:11" x14ac:dyDescent="0.4">
      <c r="A5" t="s">
        <v>2</v>
      </c>
      <c r="B5" s="1" t="s">
        <v>3</v>
      </c>
      <c r="C5" s="27" t="s">
        <v>32</v>
      </c>
      <c r="D5" s="24" t="s">
        <v>40</v>
      </c>
      <c r="E5" t="s">
        <v>29</v>
      </c>
      <c r="F5" t="s">
        <v>30</v>
      </c>
      <c r="G5" t="s">
        <v>45</v>
      </c>
      <c r="H5" s="15" t="s">
        <v>54</v>
      </c>
      <c r="I5" t="s">
        <v>68</v>
      </c>
      <c r="J5" t="s">
        <v>69</v>
      </c>
    </row>
    <row r="6" spans="1:11" x14ac:dyDescent="0.4">
      <c r="A6">
        <v>1</v>
      </c>
      <c r="B6" s="1">
        <v>43751.25</v>
      </c>
      <c r="C6" s="26">
        <f>-E6</f>
        <v>0</v>
      </c>
      <c r="D6" s="25">
        <f>-E6</f>
        <v>0</v>
      </c>
      <c r="E6">
        <f>VLOOKUP(PM_１!F6,損失曲線・データ入力!$A$2:$C$102,2,1)</f>
        <v>0</v>
      </c>
      <c r="F6" s="20">
        <f>IF(AND(損失曲線・データ入力!$S$10&lt;=B6,B6&lt;=損失曲線・データ入力!$T$10),VLOOKUP(H6,損失曲線・データ入力!$I$11:$O$41,4,TRUE),0)</f>
        <v>0</v>
      </c>
      <c r="G6" s="22">
        <v>0</v>
      </c>
      <c r="H6" s="15">
        <f>VLOOKUP(G6,損失曲線・データ入力!$J$11:$O$41,6,TRUE)+1</f>
        <v>1</v>
      </c>
      <c r="I6" s="22">
        <v>0</v>
      </c>
      <c r="J6" s="22">
        <v>0</v>
      </c>
    </row>
    <row r="7" spans="1:11" x14ac:dyDescent="0.4">
      <c r="A7">
        <v>2</v>
      </c>
      <c r="B7" s="1">
        <v>43751.256944444445</v>
      </c>
      <c r="C7" s="26">
        <f t="shared" ref="C7:C70" si="0">-E7</f>
        <v>0</v>
      </c>
      <c r="D7" s="25">
        <f t="shared" ref="D7:D70" si="1">-E7</f>
        <v>0</v>
      </c>
      <c r="E7" s="20">
        <f>VLOOKUP(PM_１!F7,損失曲線・データ入力!$A$2:$C$102,2,1)</f>
        <v>0</v>
      </c>
      <c r="F7" s="20">
        <f>IF(AND(損失曲線・データ入力!$S$10&lt;=B7,B7&lt;=損失曲線・データ入力!$T$10,I7=0),VLOOKUP(H7,損失曲線・データ入力!$I$11:$O$41,4,TRUE),0)</f>
        <v>0</v>
      </c>
      <c r="G7">
        <f>(($B$7-$B$6)*24)*F6+G6</f>
        <v>0</v>
      </c>
      <c r="H7" s="15">
        <f>VLOOKUP(G7,損失曲線・データ入力!$J$11:$O$41,6,TRUE)+1</f>
        <v>1</v>
      </c>
      <c r="I7" s="20">
        <f>IF(I6&gt;0,I6-10,IF(J6=VLOOKUP(H7,損失曲線・データ入力!$I$11:$Q$41,9,TRUE),I6,VLOOKUP(H7,損失曲線・データ入力!$I$11:$P$41,8,TRUE)))</f>
        <v>0</v>
      </c>
      <c r="J7">
        <f>IF(AND(I6&gt;I7,I7=10),J6+1,J6)</f>
        <v>0</v>
      </c>
    </row>
    <row r="8" spans="1:11" x14ac:dyDescent="0.4">
      <c r="A8">
        <v>3</v>
      </c>
      <c r="B8" s="1">
        <v>43751.263888888891</v>
      </c>
      <c r="C8" s="26">
        <f t="shared" si="0"/>
        <v>0</v>
      </c>
      <c r="D8" s="25">
        <f t="shared" si="1"/>
        <v>0</v>
      </c>
      <c r="E8" s="20">
        <f>VLOOKUP(PM_１!F8,損失曲線・データ入力!$A$2:$C$102,2,1)</f>
        <v>0</v>
      </c>
      <c r="F8" s="20">
        <f>IF(AND(損失曲線・データ入力!$S$10&lt;=B8,B8&lt;=損失曲線・データ入力!$T$10,I8=0),VLOOKUP(H8,損失曲線・データ入力!$I$11:$O$41,4,TRUE),0)</f>
        <v>0</v>
      </c>
      <c r="G8" s="20">
        <f>(($B$7-$B$6)*24)*F7+G7</f>
        <v>0</v>
      </c>
      <c r="H8" s="15">
        <f>VLOOKUP(G8,損失曲線・データ入力!$J$11:$O$41,6,TRUE)+1</f>
        <v>1</v>
      </c>
      <c r="I8" s="20">
        <f>IF(I7&gt;0,I7-10,IF(J7=VLOOKUP(H8,損失曲線・データ入力!$I$11:$Q$41,9,TRUE),I7,VLOOKUP(H8,損失曲線・データ入力!$I$11:$P$41,8,TRUE)))</f>
        <v>0</v>
      </c>
      <c r="J8" s="20">
        <f t="shared" ref="J8:J71" si="2">IF(AND(I7&gt;I8,I8=10),J7+1,J7)</f>
        <v>0</v>
      </c>
    </row>
    <row r="9" spans="1:11" x14ac:dyDescent="0.4">
      <c r="A9">
        <v>4</v>
      </c>
      <c r="B9" s="1">
        <v>43751.270833333336</v>
      </c>
      <c r="C9" s="26">
        <f t="shared" si="0"/>
        <v>0</v>
      </c>
      <c r="D9" s="25">
        <f t="shared" si="1"/>
        <v>0</v>
      </c>
      <c r="E9" s="20">
        <f>VLOOKUP(PM_１!F9,損失曲線・データ入力!$A$2:$C$102,2,1)</f>
        <v>0</v>
      </c>
      <c r="F9" s="20">
        <f>IF(AND(損失曲線・データ入力!$S$10&lt;=B9,B9&lt;=損失曲線・データ入力!$T$10,I9=0),VLOOKUP(H9,損失曲線・データ入力!$I$11:$O$41,4,TRUE),0)</f>
        <v>0</v>
      </c>
      <c r="G9" s="20">
        <f t="shared" ref="G9:G71" si="3">(($B$7-$B$6)*24)*F8+G8</f>
        <v>0</v>
      </c>
      <c r="H9" s="15">
        <f>VLOOKUP(G9,損失曲線・データ入力!$J$11:$O$41,6,TRUE)+1</f>
        <v>1</v>
      </c>
      <c r="I9" s="20">
        <f>IF(I8&gt;0,I8-10,IF(J8=VLOOKUP(H9,損失曲線・データ入力!$I$11:$Q$41,9,TRUE),I8,VLOOKUP(H9,損失曲線・データ入力!$I$11:$P$41,8,TRUE)))</f>
        <v>0</v>
      </c>
      <c r="J9" s="20">
        <f t="shared" si="2"/>
        <v>0</v>
      </c>
    </row>
    <row r="10" spans="1:11" x14ac:dyDescent="0.4">
      <c r="A10">
        <v>5</v>
      </c>
      <c r="B10" s="1">
        <v>43751.277777777781</v>
      </c>
      <c r="C10" s="26">
        <f t="shared" si="0"/>
        <v>0</v>
      </c>
      <c r="D10" s="25">
        <f t="shared" si="1"/>
        <v>0</v>
      </c>
      <c r="E10" s="20">
        <f>VLOOKUP(PM_１!F10,損失曲線・データ入力!$A$2:$C$102,2,1)</f>
        <v>0</v>
      </c>
      <c r="F10" s="20">
        <f>IF(AND(損失曲線・データ入力!$S$10&lt;=B10,B10&lt;=損失曲線・データ入力!$T$10,I10=0),VLOOKUP(H10,損失曲線・データ入力!$I$11:$O$41,4,TRUE),0)</f>
        <v>0</v>
      </c>
      <c r="G10" s="20">
        <f t="shared" si="3"/>
        <v>0</v>
      </c>
      <c r="H10" s="15">
        <f>VLOOKUP(G10,損失曲線・データ入力!$J$11:$O$41,6,TRUE)+1</f>
        <v>1</v>
      </c>
      <c r="I10" s="20">
        <f>IF(I9&gt;0,I9-10,IF(J9=VLOOKUP(H10,損失曲線・データ入力!$I$11:$Q$41,9,TRUE),I9,VLOOKUP(H10,損失曲線・データ入力!$I$11:$P$41,8,TRUE)))</f>
        <v>0</v>
      </c>
      <c r="J10" s="20">
        <f t="shared" si="2"/>
        <v>0</v>
      </c>
    </row>
    <row r="11" spans="1:11" x14ac:dyDescent="0.4">
      <c r="A11">
        <v>6</v>
      </c>
      <c r="B11" s="1">
        <v>43751.284722222219</v>
      </c>
      <c r="C11" s="26">
        <f t="shared" si="0"/>
        <v>0</v>
      </c>
      <c r="D11" s="25">
        <f t="shared" si="1"/>
        <v>0</v>
      </c>
      <c r="E11" s="20">
        <f>VLOOKUP(PM_１!F11,損失曲線・データ入力!$A$2:$C$102,2,1)</f>
        <v>0</v>
      </c>
      <c r="F11" s="20">
        <f>IF(AND(損失曲線・データ入力!$S$10&lt;=B11,B11&lt;=損失曲線・データ入力!$T$10,I11=0),VLOOKUP(H11,損失曲線・データ入力!$I$11:$O$41,4,TRUE),0)</f>
        <v>0</v>
      </c>
      <c r="G11" s="20">
        <f t="shared" si="3"/>
        <v>0</v>
      </c>
      <c r="H11" s="15">
        <f>VLOOKUP(G11,損失曲線・データ入力!$J$11:$O$41,6,TRUE)+1</f>
        <v>1</v>
      </c>
      <c r="I11" s="20">
        <f>IF(I10&gt;0,I10-10,IF(J10=VLOOKUP(H11,損失曲線・データ入力!$I$11:$Q$41,9,TRUE),I10,VLOOKUP(H11,損失曲線・データ入力!$I$11:$P$41,8,TRUE)))</f>
        <v>0</v>
      </c>
      <c r="J11" s="20">
        <f t="shared" si="2"/>
        <v>0</v>
      </c>
    </row>
    <row r="12" spans="1:11" x14ac:dyDescent="0.4">
      <c r="A12">
        <v>7</v>
      </c>
      <c r="B12" s="1">
        <v>43751.291666666664</v>
      </c>
      <c r="C12" s="26">
        <f t="shared" si="0"/>
        <v>0</v>
      </c>
      <c r="D12" s="25">
        <f t="shared" si="1"/>
        <v>0</v>
      </c>
      <c r="E12" s="20">
        <f>VLOOKUP(PM_１!F12,損失曲線・データ入力!$A$2:$C$102,2,1)</f>
        <v>0</v>
      </c>
      <c r="F12" s="20">
        <f>IF(AND(損失曲線・データ入力!$S$10&lt;=B12,B12&lt;=損失曲線・データ入力!$T$10,I12=0),VLOOKUP(H12,損失曲線・データ入力!$I$11:$O$41,4,TRUE),0)</f>
        <v>0</v>
      </c>
      <c r="G12" s="20">
        <f>(($B$7-$B$6)*24)*F11+G11</f>
        <v>0</v>
      </c>
      <c r="H12" s="15">
        <f>VLOOKUP(G12,損失曲線・データ入力!$J$11:$O$41,6,TRUE)+1</f>
        <v>1</v>
      </c>
      <c r="I12" s="20">
        <f>IF(I11&gt;0,I11-10,IF(J11=VLOOKUP(H12,損失曲線・データ入力!$I$11:$Q$41,9,TRUE),I11,VLOOKUP(H12,損失曲線・データ入力!$I$11:$P$41,8,TRUE)))</f>
        <v>0</v>
      </c>
      <c r="J12" s="20">
        <f t="shared" si="2"/>
        <v>0</v>
      </c>
    </row>
    <row r="13" spans="1:11" x14ac:dyDescent="0.4">
      <c r="A13">
        <v>8</v>
      </c>
      <c r="B13" s="1">
        <v>43751.298611111109</v>
      </c>
      <c r="C13" s="26">
        <f t="shared" si="0"/>
        <v>0</v>
      </c>
      <c r="D13" s="25">
        <f t="shared" si="1"/>
        <v>0</v>
      </c>
      <c r="E13" s="20">
        <f>VLOOKUP(PM_１!F13,損失曲線・データ入力!$A$2:$C$102,2,1)</f>
        <v>0</v>
      </c>
      <c r="F13" s="20">
        <f>IF(AND(損失曲線・データ入力!$S$10&lt;=B13,B13&lt;=損失曲線・データ入力!$T$10,I13=0),VLOOKUP(H13,損失曲線・データ入力!$I$11:$O$41,4,TRUE),0)</f>
        <v>0</v>
      </c>
      <c r="G13" s="20">
        <f t="shared" si="3"/>
        <v>0</v>
      </c>
      <c r="H13" s="15">
        <f>VLOOKUP(G13,損失曲線・データ入力!$J$11:$O$41,6,TRUE)+1</f>
        <v>1</v>
      </c>
      <c r="I13" s="20">
        <f>IF(I12&gt;0,I12-10,IF(J12=VLOOKUP(H13,損失曲線・データ入力!$I$11:$Q$41,9,TRUE),I12,VLOOKUP(H13,損失曲線・データ入力!$I$11:$P$41,8,TRUE)))</f>
        <v>0</v>
      </c>
      <c r="J13" s="20">
        <f t="shared" si="2"/>
        <v>0</v>
      </c>
    </row>
    <row r="14" spans="1:11" x14ac:dyDescent="0.4">
      <c r="A14">
        <v>9</v>
      </c>
      <c r="B14" s="1">
        <v>43751.305555555555</v>
      </c>
      <c r="C14" s="26">
        <f t="shared" si="0"/>
        <v>0</v>
      </c>
      <c r="D14" s="25">
        <f t="shared" si="1"/>
        <v>0</v>
      </c>
      <c r="E14" s="20">
        <f>VLOOKUP(PM_１!F14,損失曲線・データ入力!$A$2:$C$102,2,1)</f>
        <v>0</v>
      </c>
      <c r="F14" s="20">
        <f>IF(AND(損失曲線・データ入力!$S$10&lt;=B14,B14&lt;=損失曲線・データ入力!$T$10,I14=0),VLOOKUP(H14,損失曲線・データ入力!$I$11:$O$41,4,TRUE),0)</f>
        <v>0</v>
      </c>
      <c r="G14" s="20">
        <f t="shared" si="3"/>
        <v>0</v>
      </c>
      <c r="H14" s="15">
        <f>VLOOKUP(G14,損失曲線・データ入力!$J$11:$O$41,6,TRUE)+1</f>
        <v>1</v>
      </c>
      <c r="I14" s="20">
        <f>IF(I13&gt;0,I13-10,IF(J13=VLOOKUP(H14,損失曲線・データ入力!$I$11:$Q$41,9,TRUE),I13,VLOOKUP(H14,損失曲線・データ入力!$I$11:$P$41,8,TRUE)))</f>
        <v>0</v>
      </c>
      <c r="J14" s="20">
        <f t="shared" si="2"/>
        <v>0</v>
      </c>
    </row>
    <row r="15" spans="1:11" x14ac:dyDescent="0.4">
      <c r="A15">
        <v>10</v>
      </c>
      <c r="B15" s="1">
        <v>43751.3125</v>
      </c>
      <c r="C15" s="26">
        <f t="shared" si="0"/>
        <v>0</v>
      </c>
      <c r="D15" s="25">
        <f t="shared" si="1"/>
        <v>0</v>
      </c>
      <c r="E15" s="20">
        <f>VLOOKUP(PM_１!F15,損失曲線・データ入力!$A$2:$C$102,2,1)</f>
        <v>0</v>
      </c>
      <c r="F15" s="20">
        <f>IF(AND(損失曲線・データ入力!$S$10&lt;=B15,B15&lt;=損失曲線・データ入力!$T$10,I15=0),VLOOKUP(H15,損失曲線・データ入力!$I$11:$O$41,4,TRUE),0)</f>
        <v>0</v>
      </c>
      <c r="G15" s="20">
        <f t="shared" si="3"/>
        <v>0</v>
      </c>
      <c r="H15" s="15">
        <f>VLOOKUP(G15,損失曲線・データ入力!$J$11:$O$41,6,TRUE)+1</f>
        <v>1</v>
      </c>
      <c r="I15" s="20">
        <f>IF(I14&gt;0,I14-10,IF(J14=VLOOKUP(H15,損失曲線・データ入力!$I$11:$Q$41,9,TRUE),I14,VLOOKUP(H15,損失曲線・データ入力!$I$11:$P$41,8,TRUE)))</f>
        <v>0</v>
      </c>
      <c r="J15" s="20">
        <f t="shared" si="2"/>
        <v>0</v>
      </c>
      <c r="K15" s="22" t="s">
        <v>70</v>
      </c>
    </row>
    <row r="16" spans="1:11" x14ac:dyDescent="0.4">
      <c r="A16">
        <v>11</v>
      </c>
      <c r="B16" s="1">
        <v>43751.319444444445</v>
      </c>
      <c r="C16" s="26">
        <f t="shared" si="0"/>
        <v>0</v>
      </c>
      <c r="D16" s="25">
        <f t="shared" si="1"/>
        <v>0</v>
      </c>
      <c r="E16" s="20">
        <f>VLOOKUP(PM_１!F16,損失曲線・データ入力!$A$2:$C$102,2,1)</f>
        <v>0</v>
      </c>
      <c r="F16" s="20">
        <f>IF(AND(損失曲線・データ入力!$S$10&lt;=B16,B16&lt;=損失曲線・データ入力!$T$10,I16=0),VLOOKUP(H16,損失曲線・データ入力!$I$11:$O$41,4,TRUE),0)</f>
        <v>0</v>
      </c>
      <c r="G16" s="20">
        <f t="shared" si="3"/>
        <v>0</v>
      </c>
      <c r="H16" s="15">
        <f>VLOOKUP(G16,損失曲線・データ入力!$J$11:$O$41,6,TRUE)+1</f>
        <v>1</v>
      </c>
      <c r="I16" s="20">
        <f>IF(I15&gt;0,I15-10,IF(J15=VLOOKUP(H16,損失曲線・データ入力!$I$11:$Q$41,9,TRUE),I15,VLOOKUP(H16,損失曲線・データ入力!$I$11:$P$41,8,TRUE)))</f>
        <v>0</v>
      </c>
      <c r="J16" s="20">
        <f t="shared" si="2"/>
        <v>0</v>
      </c>
      <c r="K16" s="23" t="s">
        <v>71</v>
      </c>
    </row>
    <row r="17" spans="1:10" x14ac:dyDescent="0.4">
      <c r="A17">
        <v>12</v>
      </c>
      <c r="B17" s="1">
        <v>43751.326388888891</v>
      </c>
      <c r="C17" s="26">
        <f t="shared" si="0"/>
        <v>0</v>
      </c>
      <c r="D17" s="25">
        <f t="shared" si="1"/>
        <v>0</v>
      </c>
      <c r="E17" s="20">
        <f>VLOOKUP(PM_１!F17,損失曲線・データ入力!$A$2:$C$102,2,1)</f>
        <v>0</v>
      </c>
      <c r="F17" s="20">
        <f>IF(AND(損失曲線・データ入力!$S$10&lt;=B17,B17&lt;=損失曲線・データ入力!$T$10,I17=0),VLOOKUP(H17,損失曲線・データ入力!$I$11:$O$41,4,TRUE),0)</f>
        <v>0</v>
      </c>
      <c r="G17" s="20">
        <f t="shared" si="3"/>
        <v>0</v>
      </c>
      <c r="H17" s="15">
        <f>VLOOKUP(G17,損失曲線・データ入力!$J$11:$O$41,6,TRUE)+1</f>
        <v>1</v>
      </c>
      <c r="I17" s="20">
        <f>IF(I16&gt;0,I16-10,IF(J16=VLOOKUP(H17,損失曲線・データ入力!$I$11:$Q$41,9,TRUE),I16,VLOOKUP(H17,損失曲線・データ入力!$I$11:$P$41,8,TRUE)))</f>
        <v>0</v>
      </c>
      <c r="J17" s="20">
        <f t="shared" si="2"/>
        <v>0</v>
      </c>
    </row>
    <row r="18" spans="1:10" x14ac:dyDescent="0.4">
      <c r="A18">
        <v>13</v>
      </c>
      <c r="B18" s="1">
        <v>43751.333333333336</v>
      </c>
      <c r="C18" s="26">
        <f t="shared" si="0"/>
        <v>0</v>
      </c>
      <c r="D18" s="25">
        <f t="shared" si="1"/>
        <v>0</v>
      </c>
      <c r="E18" s="20">
        <f>VLOOKUP(PM_１!F18,損失曲線・データ入力!$A$2:$C$102,2,1)</f>
        <v>0</v>
      </c>
      <c r="F18" s="20">
        <f>IF(AND(損失曲線・データ入力!$S$10&lt;=B18,B18&lt;=損失曲線・データ入力!$T$10,I18=0),VLOOKUP(H18,損失曲線・データ入力!$I$11:$O$41,4,TRUE),0)</f>
        <v>0</v>
      </c>
      <c r="G18" s="20">
        <f>(($B$7-$B$6)*24)*F17+G17</f>
        <v>0</v>
      </c>
      <c r="H18" s="15">
        <f>VLOOKUP(G18,損失曲線・データ入力!$J$11:$O$41,6,TRUE)+1</f>
        <v>1</v>
      </c>
      <c r="I18" s="20">
        <f>IF(I17&gt;0,I17-10,IF(J17=VLOOKUP(H18,損失曲線・データ入力!$I$11:$Q$41,9,TRUE),I17,VLOOKUP(H18,損失曲線・データ入力!$I$11:$P$41,8,TRUE)))</f>
        <v>0</v>
      </c>
      <c r="J18" s="20">
        <f t="shared" si="2"/>
        <v>0</v>
      </c>
    </row>
    <row r="19" spans="1:10" x14ac:dyDescent="0.4">
      <c r="A19">
        <v>14</v>
      </c>
      <c r="B19" s="1">
        <v>43751.340277777781</v>
      </c>
      <c r="C19" s="26">
        <f t="shared" si="0"/>
        <v>-705.01312277163879</v>
      </c>
      <c r="D19" s="25">
        <f t="shared" si="1"/>
        <v>-705.01312277163879</v>
      </c>
      <c r="E19" s="20">
        <f>VLOOKUP(PM_１!F19,損失曲線・データ入力!$A$2:$C$102,2,1)</f>
        <v>705.01312277163879</v>
      </c>
      <c r="F19" s="20">
        <f>IF(AND(損失曲線・データ入力!$S$10&lt;=B19,B19&lt;=損失曲線・データ入力!$T$10,I19=0),VLOOKUP(H19,損失曲線・データ入力!$I$11:$O$41,4,TRUE),0)</f>
        <v>70</v>
      </c>
      <c r="G19" s="20">
        <f t="shared" si="3"/>
        <v>0</v>
      </c>
      <c r="H19" s="15">
        <f>VLOOKUP(G19,損失曲線・データ入力!$J$11:$O$41,6,TRUE)+1</f>
        <v>1</v>
      </c>
      <c r="I19" s="20">
        <f>IF(I18&gt;0,I18-10,IF(J18=VLOOKUP(H19,損失曲線・データ入力!$I$11:$Q$41,9,TRUE),I18,VLOOKUP(H19,損失曲線・データ入力!$I$11:$P$41,8,TRUE)))</f>
        <v>0</v>
      </c>
      <c r="J19" s="20">
        <f t="shared" si="2"/>
        <v>0</v>
      </c>
    </row>
    <row r="20" spans="1:10" x14ac:dyDescent="0.4">
      <c r="A20">
        <v>15</v>
      </c>
      <c r="B20" s="1">
        <v>43751.347222222219</v>
      </c>
      <c r="C20" s="26">
        <f t="shared" si="0"/>
        <v>-705.01312277163879</v>
      </c>
      <c r="D20" s="25">
        <f t="shared" si="1"/>
        <v>-705.01312277163879</v>
      </c>
      <c r="E20" s="20">
        <f>VLOOKUP(PM_１!F20,損失曲線・データ入力!$A$2:$C$102,2,1)</f>
        <v>705.01312277163879</v>
      </c>
      <c r="F20" s="20">
        <f>IF(AND(損失曲線・データ入力!$S$10&lt;=B20,B20&lt;=損失曲線・データ入力!$T$10,I20=0),VLOOKUP(H20,損失曲線・データ入力!$I$11:$O$41,4,TRUE),0)</f>
        <v>70</v>
      </c>
      <c r="G20" s="20">
        <f t="shared" si="3"/>
        <v>11.666666668024845</v>
      </c>
      <c r="H20" s="15">
        <f>VLOOKUP(G20,損失曲線・データ入力!$J$11:$O$41,6,TRUE)+1</f>
        <v>1</v>
      </c>
      <c r="I20" s="20">
        <f>IF(I19&gt;0,I19-10,IF(J19=VLOOKUP(H20,損失曲線・データ入力!$I$11:$Q$41,9,TRUE),I19,VLOOKUP(H20,損失曲線・データ入力!$I$11:$P$41,8,TRUE)))</f>
        <v>0</v>
      </c>
      <c r="J20" s="20">
        <f t="shared" si="2"/>
        <v>0</v>
      </c>
    </row>
    <row r="21" spans="1:10" x14ac:dyDescent="0.4">
      <c r="A21">
        <v>16</v>
      </c>
      <c r="B21" s="1">
        <v>43751.354166666664</v>
      </c>
      <c r="C21" s="26">
        <f t="shared" si="0"/>
        <v>-705.01312277163879</v>
      </c>
      <c r="D21" s="25">
        <f t="shared" si="1"/>
        <v>-705.01312277163879</v>
      </c>
      <c r="E21" s="20">
        <f>VLOOKUP(PM_１!F21,損失曲線・データ入力!$A$2:$C$102,2,1)</f>
        <v>705.01312277163879</v>
      </c>
      <c r="F21" s="20">
        <f>IF(AND(損失曲線・データ入力!$S$10&lt;=B21,B21&lt;=損失曲線・データ入力!$T$10,I21=0),VLOOKUP(H21,損失曲線・データ入力!$I$11:$O$41,4,TRUE),0)</f>
        <v>70</v>
      </c>
      <c r="G21" s="20">
        <f t="shared" si="3"/>
        <v>23.333333336049691</v>
      </c>
      <c r="H21" s="15">
        <f>VLOOKUP(G21,損失曲線・データ入力!$J$11:$O$41,6,TRUE)+1</f>
        <v>1</v>
      </c>
      <c r="I21" s="20">
        <f>IF(I20&gt;0,I20-10,IF(J20=VLOOKUP(H21,損失曲線・データ入力!$I$11:$Q$41,9,TRUE),I20,VLOOKUP(H21,損失曲線・データ入力!$I$11:$P$41,8,TRUE)))</f>
        <v>0</v>
      </c>
      <c r="J21" s="20">
        <f t="shared" si="2"/>
        <v>0</v>
      </c>
    </row>
    <row r="22" spans="1:10" x14ac:dyDescent="0.4">
      <c r="A22">
        <v>17</v>
      </c>
      <c r="B22" s="1">
        <v>43751.361111111109</v>
      </c>
      <c r="C22" s="26">
        <f t="shared" si="0"/>
        <v>-705.01312277163879</v>
      </c>
      <c r="D22" s="25">
        <f t="shared" si="1"/>
        <v>-705.01312277163879</v>
      </c>
      <c r="E22" s="20">
        <f>VLOOKUP(PM_１!F22,損失曲線・データ入力!$A$2:$C$102,2,1)</f>
        <v>705.01312277163879</v>
      </c>
      <c r="F22" s="20">
        <f>IF(AND(損失曲線・データ入力!$S$10&lt;=B22,B22&lt;=損失曲線・データ入力!$T$10,I22=0),VLOOKUP(H22,損失曲線・データ入力!$I$11:$O$41,4,TRUE),0)</f>
        <v>70</v>
      </c>
      <c r="G22" s="20">
        <f t="shared" si="3"/>
        <v>35.000000004074536</v>
      </c>
      <c r="H22" s="15">
        <f>VLOOKUP(G22,損失曲線・データ入力!$J$11:$O$41,6,TRUE)+1</f>
        <v>1</v>
      </c>
      <c r="I22" s="20">
        <f>IF(I21&gt;0,I21-10,IF(J21=VLOOKUP(H22,損失曲線・データ入力!$I$11:$Q$41,9,TRUE),I21,VLOOKUP(H22,損失曲線・データ入力!$I$11:$P$41,8,TRUE)))</f>
        <v>0</v>
      </c>
      <c r="J22" s="20">
        <f t="shared" si="2"/>
        <v>0</v>
      </c>
    </row>
    <row r="23" spans="1:10" x14ac:dyDescent="0.4">
      <c r="A23">
        <v>18</v>
      </c>
      <c r="B23" s="1">
        <v>43751.368055555555</v>
      </c>
      <c r="C23" s="26">
        <f t="shared" si="0"/>
        <v>-705.01312277163879</v>
      </c>
      <c r="D23" s="25">
        <f t="shared" si="1"/>
        <v>-705.01312277163879</v>
      </c>
      <c r="E23" s="20">
        <f>VLOOKUP(PM_１!F23,損失曲線・データ入力!$A$2:$C$102,2,1)</f>
        <v>705.01312277163879</v>
      </c>
      <c r="F23" s="20">
        <f>IF(AND(損失曲線・データ入力!$S$10&lt;=B23,B23&lt;=損失曲線・データ入力!$T$10,I23=0),VLOOKUP(H23,損失曲線・データ入力!$I$11:$O$41,4,TRUE),0)</f>
        <v>70</v>
      </c>
      <c r="G23" s="20">
        <f t="shared" si="3"/>
        <v>46.666666672099382</v>
      </c>
      <c r="H23" s="15">
        <f>VLOOKUP(G23,損失曲線・データ入力!$J$11:$O$41,6,TRUE)+1</f>
        <v>1</v>
      </c>
      <c r="I23" s="20">
        <f>IF(I22&gt;0,I22-10,IF(J22=VLOOKUP(H23,損失曲線・データ入力!$I$11:$Q$41,9,TRUE),I22,VLOOKUP(H23,損失曲線・データ入力!$I$11:$P$41,8,TRUE)))</f>
        <v>0</v>
      </c>
      <c r="J23" s="20">
        <f t="shared" si="2"/>
        <v>0</v>
      </c>
    </row>
    <row r="24" spans="1:10" x14ac:dyDescent="0.4">
      <c r="A24">
        <v>19</v>
      </c>
      <c r="B24" s="1">
        <v>43751.375</v>
      </c>
      <c r="C24" s="26">
        <f t="shared" si="0"/>
        <v>-705.01312277163879</v>
      </c>
      <c r="D24" s="25">
        <f t="shared" si="1"/>
        <v>-705.01312277163879</v>
      </c>
      <c r="E24" s="20">
        <f>VLOOKUP(PM_１!F24,損失曲線・データ入力!$A$2:$C$102,2,1)</f>
        <v>705.01312277163879</v>
      </c>
      <c r="F24" s="20">
        <f>IF(AND(損失曲線・データ入力!$S$10&lt;=B24,B24&lt;=損失曲線・データ入力!$T$10,I24=0),VLOOKUP(H24,損失曲線・データ入力!$I$11:$O$41,4,TRUE),0)</f>
        <v>70</v>
      </c>
      <c r="G24" s="20">
        <f t="shared" si="3"/>
        <v>58.333333340124227</v>
      </c>
      <c r="H24" s="15">
        <f>VLOOKUP(G24,損失曲線・データ入力!$J$11:$O$41,6,TRUE)+1</f>
        <v>1</v>
      </c>
      <c r="I24" s="20">
        <f>IF(I23&gt;0,I23-10,IF(J23=VLOOKUP(H24,損失曲線・データ入力!$I$11:$Q$41,9,TRUE),I23,VLOOKUP(H24,損失曲線・データ入力!$I$11:$P$41,8,TRUE)))</f>
        <v>0</v>
      </c>
      <c r="J24" s="20">
        <f t="shared" si="2"/>
        <v>0</v>
      </c>
    </row>
    <row r="25" spans="1:10" x14ac:dyDescent="0.4">
      <c r="A25">
        <v>20</v>
      </c>
      <c r="B25" s="1">
        <v>43751.381944444445</v>
      </c>
      <c r="C25" s="26">
        <f t="shared" si="0"/>
        <v>-705.01312277163879</v>
      </c>
      <c r="D25" s="25">
        <f t="shared" si="1"/>
        <v>-705.01312277163879</v>
      </c>
      <c r="E25" s="20">
        <f>VLOOKUP(PM_１!F25,損失曲線・データ入力!$A$2:$C$102,2,1)</f>
        <v>705.01312277163879</v>
      </c>
      <c r="F25" s="20">
        <f>IF(AND(損失曲線・データ入力!$S$10&lt;=B25,B25&lt;=損失曲線・データ入力!$T$10,I25=0),VLOOKUP(H25,損失曲線・データ入力!$I$11:$O$41,4,TRUE),0)</f>
        <v>70</v>
      </c>
      <c r="G25" s="20">
        <f t="shared" si="3"/>
        <v>70.000000008149073</v>
      </c>
      <c r="H25" s="15">
        <f>VLOOKUP(G25,損失曲線・データ入力!$J$11:$O$41,6,TRUE)+1</f>
        <v>1</v>
      </c>
      <c r="I25" s="20">
        <f>IF(I24&gt;0,I24-10,IF(J24=VLOOKUP(H25,損失曲線・データ入力!$I$11:$Q$41,9,TRUE),I24,VLOOKUP(H25,損失曲線・データ入力!$I$11:$P$41,8,TRUE)))</f>
        <v>0</v>
      </c>
      <c r="J25" s="20">
        <f t="shared" si="2"/>
        <v>0</v>
      </c>
    </row>
    <row r="26" spans="1:10" x14ac:dyDescent="0.4">
      <c r="A26">
        <v>21</v>
      </c>
      <c r="B26" s="1">
        <v>43751.388888888891</v>
      </c>
      <c r="C26" s="26">
        <f t="shared" si="0"/>
        <v>-705.01312277163879</v>
      </c>
      <c r="D26" s="25">
        <f t="shared" si="1"/>
        <v>-705.01312277163879</v>
      </c>
      <c r="E26" s="20">
        <f>VLOOKUP(PM_１!F26,損失曲線・データ入力!$A$2:$C$102,2,1)</f>
        <v>705.01312277163879</v>
      </c>
      <c r="F26" s="20">
        <f>IF(AND(損失曲線・データ入力!$S$10&lt;=B26,B26&lt;=損失曲線・データ入力!$T$10,I26=0),VLOOKUP(H26,損失曲線・データ入力!$I$11:$O$41,4,TRUE),0)</f>
        <v>70</v>
      </c>
      <c r="G26" s="20">
        <f t="shared" si="3"/>
        <v>81.666666676173918</v>
      </c>
      <c r="H26" s="15">
        <f>VLOOKUP(G26,損失曲線・データ入力!$J$11:$O$41,6,TRUE)+1</f>
        <v>1</v>
      </c>
      <c r="I26" s="20">
        <f>IF(I25&gt;0,I25-10,IF(J25=VLOOKUP(H26,損失曲線・データ入力!$I$11:$Q$41,9,TRUE),I25,VLOOKUP(H26,損失曲線・データ入力!$I$11:$P$41,8,TRUE)))</f>
        <v>0</v>
      </c>
      <c r="J26" s="20">
        <f t="shared" si="2"/>
        <v>0</v>
      </c>
    </row>
    <row r="27" spans="1:10" x14ac:dyDescent="0.4">
      <c r="A27">
        <v>22</v>
      </c>
      <c r="B27" s="1">
        <v>43751.395833333336</v>
      </c>
      <c r="C27" s="26">
        <f t="shared" si="0"/>
        <v>-705.01312277163879</v>
      </c>
      <c r="D27" s="25">
        <f t="shared" si="1"/>
        <v>-705.01312277163879</v>
      </c>
      <c r="E27" s="20">
        <f>VLOOKUP(PM_１!F27,損失曲線・データ入力!$A$2:$C$102,2,1)</f>
        <v>705.01312277163879</v>
      </c>
      <c r="F27" s="20">
        <f>IF(AND(損失曲線・データ入力!$S$10&lt;=B27,B27&lt;=損失曲線・データ入力!$T$10,I27=0),VLOOKUP(H27,損失曲線・データ入力!$I$11:$O$41,4,TRUE),0)</f>
        <v>70</v>
      </c>
      <c r="G27" s="20">
        <f t="shared" si="3"/>
        <v>93.333333344198763</v>
      </c>
      <c r="H27" s="15">
        <f>VLOOKUP(G27,損失曲線・データ入力!$J$11:$O$41,6,TRUE)+1</f>
        <v>1</v>
      </c>
      <c r="I27" s="20">
        <f>IF(I26&gt;0,I26-10,IF(J26=VLOOKUP(H27,損失曲線・データ入力!$I$11:$Q$41,9,TRUE),I26,VLOOKUP(H27,損失曲線・データ入力!$I$11:$P$41,8,TRUE)))</f>
        <v>0</v>
      </c>
      <c r="J27" s="20">
        <f t="shared" si="2"/>
        <v>0</v>
      </c>
    </row>
    <row r="28" spans="1:10" x14ac:dyDescent="0.4">
      <c r="A28">
        <v>23</v>
      </c>
      <c r="B28" s="1">
        <v>43751.402777777781</v>
      </c>
      <c r="C28" s="26">
        <f t="shared" si="0"/>
        <v>-523.6009579884186</v>
      </c>
      <c r="D28" s="25">
        <f t="shared" si="1"/>
        <v>-523.6009579884186</v>
      </c>
      <c r="E28" s="20">
        <f>VLOOKUP(PM_１!F28,損失曲線・データ入力!$A$2:$C$102,2,1)</f>
        <v>523.6009579884186</v>
      </c>
      <c r="F28" s="20">
        <f>IF(AND(損失曲線・データ入力!$S$10&lt;=B28,B28&lt;=損失曲線・データ入力!$T$10,I28=0),VLOOKUP(H28,損失曲線・データ入力!$I$11:$O$41,4,TRUE),0)</f>
        <v>60</v>
      </c>
      <c r="G28" s="20">
        <f t="shared" si="3"/>
        <v>105.00000001222361</v>
      </c>
      <c r="H28" s="15">
        <f>VLOOKUP(G28,損失曲線・データ入力!$J$11:$O$41,6,TRUE)+1</f>
        <v>2</v>
      </c>
      <c r="I28" s="20">
        <f>IF(I27&gt;0,I27-10,IF(J27=VLOOKUP(H28,損失曲線・データ入力!$I$11:$Q$41,9,TRUE),I27,VLOOKUP(H28,損失曲線・データ入力!$I$11:$P$41,8,TRUE)))</f>
        <v>0</v>
      </c>
      <c r="J28" s="20">
        <f t="shared" si="2"/>
        <v>0</v>
      </c>
    </row>
    <row r="29" spans="1:10" x14ac:dyDescent="0.4">
      <c r="A29">
        <v>24</v>
      </c>
      <c r="B29" s="1">
        <v>43751.409722222219</v>
      </c>
      <c r="C29" s="26">
        <f t="shared" si="0"/>
        <v>-523.6009579884186</v>
      </c>
      <c r="D29" s="25">
        <f t="shared" si="1"/>
        <v>-523.6009579884186</v>
      </c>
      <c r="E29" s="20">
        <f>VLOOKUP(PM_１!F29,損失曲線・データ入力!$A$2:$C$102,2,1)</f>
        <v>523.6009579884186</v>
      </c>
      <c r="F29" s="20">
        <f>IF(AND(損失曲線・データ入力!$S$10&lt;=B29,B29&lt;=損失曲線・データ入力!$T$10,I29=0),VLOOKUP(H29,損失曲線・データ入力!$I$11:$O$41,4,TRUE),0)</f>
        <v>60</v>
      </c>
      <c r="G29" s="20">
        <f t="shared" si="3"/>
        <v>115.00000001338776</v>
      </c>
      <c r="H29" s="15">
        <f>VLOOKUP(G29,損失曲線・データ入力!$J$11:$O$41,6,TRUE)+1</f>
        <v>2</v>
      </c>
      <c r="I29" s="20">
        <f>IF(I28&gt;0,I28-10,IF(J28=VLOOKUP(H29,損失曲線・データ入力!$I$11:$Q$41,9,TRUE),I28,VLOOKUP(H29,損失曲線・データ入力!$I$11:$P$41,8,TRUE)))</f>
        <v>0</v>
      </c>
      <c r="J29" s="20">
        <f t="shared" si="2"/>
        <v>0</v>
      </c>
    </row>
    <row r="30" spans="1:10" x14ac:dyDescent="0.4">
      <c r="A30">
        <v>25</v>
      </c>
      <c r="B30" s="1">
        <v>43751.416666666664</v>
      </c>
      <c r="C30" s="26">
        <f t="shared" si="0"/>
        <v>-523.6009579884186</v>
      </c>
      <c r="D30" s="25">
        <f t="shared" si="1"/>
        <v>-523.6009579884186</v>
      </c>
      <c r="E30" s="20">
        <f>VLOOKUP(PM_１!F30,損失曲線・データ入力!$A$2:$C$102,2,1)</f>
        <v>523.6009579884186</v>
      </c>
      <c r="F30" s="20">
        <f>IF(AND(損失曲線・データ入力!$S$10&lt;=B30,B30&lt;=損失曲線・データ入力!$T$10,I30=0),VLOOKUP(H30,損失曲線・データ入力!$I$11:$O$41,4,TRUE),0)</f>
        <v>60</v>
      </c>
      <c r="G30" s="20">
        <f t="shared" si="3"/>
        <v>125.00000001455192</v>
      </c>
      <c r="H30" s="15">
        <f>VLOOKUP(G30,損失曲線・データ入力!$J$11:$O$41,6,TRUE)+1</f>
        <v>2</v>
      </c>
      <c r="I30" s="20">
        <f>IF(I29&gt;0,I29-10,IF(J29=VLOOKUP(H30,損失曲線・データ入力!$I$11:$Q$41,9,TRUE),I29,VLOOKUP(H30,損失曲線・データ入力!$I$11:$P$41,8,TRUE)))</f>
        <v>0</v>
      </c>
      <c r="J30" s="20">
        <f t="shared" si="2"/>
        <v>0</v>
      </c>
    </row>
    <row r="31" spans="1:10" x14ac:dyDescent="0.4">
      <c r="A31">
        <v>26</v>
      </c>
      <c r="B31" s="1">
        <v>43751.423611111109</v>
      </c>
      <c r="C31" s="26">
        <f t="shared" si="0"/>
        <v>-523.6009579884186</v>
      </c>
      <c r="D31" s="25">
        <f t="shared" si="1"/>
        <v>-523.6009579884186</v>
      </c>
      <c r="E31" s="20">
        <f>VLOOKUP(PM_１!F31,損失曲線・データ入力!$A$2:$C$102,2,1)</f>
        <v>523.6009579884186</v>
      </c>
      <c r="F31" s="20">
        <f>IF(AND(損失曲線・データ入力!$S$10&lt;=B31,B31&lt;=損失曲線・データ入力!$T$10,I31=0),VLOOKUP(H31,損失曲線・データ入力!$I$11:$O$41,4,TRUE),0)</f>
        <v>60</v>
      </c>
      <c r="G31" s="20">
        <f t="shared" si="3"/>
        <v>135.00000001571607</v>
      </c>
      <c r="H31" s="15">
        <f>VLOOKUP(G31,損失曲線・データ入力!$J$11:$O$41,6,TRUE)+1</f>
        <v>2</v>
      </c>
      <c r="I31" s="20">
        <f>IF(I30&gt;0,I30-10,IF(J30=VLOOKUP(H31,損失曲線・データ入力!$I$11:$Q$41,9,TRUE),I30,VLOOKUP(H31,損失曲線・データ入力!$I$11:$P$41,8,TRUE)))</f>
        <v>0</v>
      </c>
      <c r="J31" s="20">
        <f t="shared" si="2"/>
        <v>0</v>
      </c>
    </row>
    <row r="32" spans="1:10" x14ac:dyDescent="0.4">
      <c r="A32">
        <v>27</v>
      </c>
      <c r="B32" s="1">
        <v>43751.430555555555</v>
      </c>
      <c r="C32" s="26">
        <f t="shared" si="0"/>
        <v>-523.6009579884186</v>
      </c>
      <c r="D32" s="25">
        <f t="shared" si="1"/>
        <v>-523.6009579884186</v>
      </c>
      <c r="E32" s="20">
        <f>VLOOKUP(PM_１!F32,損失曲線・データ入力!$A$2:$C$102,2,1)</f>
        <v>523.6009579884186</v>
      </c>
      <c r="F32" s="20">
        <f>IF(AND(損失曲線・データ入力!$S$10&lt;=B32,B32&lt;=損失曲線・データ入力!$T$10,I32=0),VLOOKUP(H32,損失曲線・データ入力!$I$11:$O$41,4,TRUE),0)</f>
        <v>60</v>
      </c>
      <c r="G32" s="20">
        <f t="shared" si="3"/>
        <v>145.00000001688022</v>
      </c>
      <c r="H32" s="15">
        <f>VLOOKUP(G32,損失曲線・データ入力!$J$11:$O$41,6,TRUE)+1</f>
        <v>2</v>
      </c>
      <c r="I32" s="20">
        <f>IF(I31&gt;0,I31-10,IF(J31=VLOOKUP(H32,損失曲線・データ入力!$I$11:$Q$41,9,TRUE),I31,VLOOKUP(H32,損失曲線・データ入力!$I$11:$P$41,8,TRUE)))</f>
        <v>0</v>
      </c>
      <c r="J32" s="20">
        <f t="shared" si="2"/>
        <v>0</v>
      </c>
    </row>
    <row r="33" spans="1:10" x14ac:dyDescent="0.4">
      <c r="A33">
        <v>28</v>
      </c>
      <c r="B33" s="1">
        <v>43751.4375</v>
      </c>
      <c r="C33" s="26">
        <f t="shared" si="0"/>
        <v>-523.6009579884186</v>
      </c>
      <c r="D33" s="25">
        <f t="shared" si="1"/>
        <v>-523.6009579884186</v>
      </c>
      <c r="E33" s="20">
        <f>VLOOKUP(PM_１!F33,損失曲線・データ入力!$A$2:$C$102,2,1)</f>
        <v>523.6009579884186</v>
      </c>
      <c r="F33" s="20">
        <f>IF(AND(損失曲線・データ入力!$S$10&lt;=B33,B33&lt;=損失曲線・データ入力!$T$10,I33=0),VLOOKUP(H33,損失曲線・データ入力!$I$11:$O$41,4,TRUE),0)</f>
        <v>60</v>
      </c>
      <c r="G33" s="20">
        <f t="shared" si="3"/>
        <v>155.00000001804437</v>
      </c>
      <c r="H33" s="15">
        <f>VLOOKUP(G33,損失曲線・データ入力!$J$11:$O$41,6,TRUE)+1</f>
        <v>2</v>
      </c>
      <c r="I33" s="20">
        <f>IF(I32&gt;0,I32-10,IF(J32=VLOOKUP(H33,損失曲線・データ入力!$I$11:$Q$41,9,TRUE),I32,VLOOKUP(H33,損失曲線・データ入力!$I$11:$P$41,8,TRUE)))</f>
        <v>0</v>
      </c>
      <c r="J33" s="20">
        <f t="shared" si="2"/>
        <v>0</v>
      </c>
    </row>
    <row r="34" spans="1:10" x14ac:dyDescent="0.4">
      <c r="A34">
        <v>29</v>
      </c>
      <c r="B34" s="1">
        <v>43751.444444444445</v>
      </c>
      <c r="C34" s="26">
        <f t="shared" si="0"/>
        <v>-523.6009579884186</v>
      </c>
      <c r="D34" s="25">
        <f t="shared" si="1"/>
        <v>-523.6009579884186</v>
      </c>
      <c r="E34" s="20">
        <f>VLOOKUP(PM_１!F34,損失曲線・データ入力!$A$2:$C$102,2,1)</f>
        <v>523.6009579884186</v>
      </c>
      <c r="F34" s="20">
        <f>IF(AND(損失曲線・データ入力!$S$10&lt;=B34,B34&lt;=損失曲線・データ入力!$T$10,I34=0),VLOOKUP(H34,損失曲線・データ入力!$I$11:$O$41,4,TRUE),0)</f>
        <v>60</v>
      </c>
      <c r="G34" s="20">
        <f t="shared" si="3"/>
        <v>165.00000001920853</v>
      </c>
      <c r="H34" s="15">
        <f>VLOOKUP(G34,損失曲線・データ入力!$J$11:$O$41,6,TRUE)+1</f>
        <v>2</v>
      </c>
      <c r="I34" s="20">
        <f>IF(I33&gt;0,I33-10,IF(J33=VLOOKUP(H34,損失曲線・データ入力!$I$11:$Q$41,9,TRUE),I33,VLOOKUP(H34,損失曲線・データ入力!$I$11:$P$41,8,TRUE)))</f>
        <v>0</v>
      </c>
      <c r="J34" s="20">
        <f t="shared" si="2"/>
        <v>0</v>
      </c>
    </row>
    <row r="35" spans="1:10" x14ac:dyDescent="0.4">
      <c r="A35">
        <v>30</v>
      </c>
      <c r="B35" s="1">
        <v>43751.451388888891</v>
      </c>
      <c r="C35" s="26">
        <f t="shared" si="0"/>
        <v>-523.6009579884186</v>
      </c>
      <c r="D35" s="25">
        <f t="shared" si="1"/>
        <v>-523.6009579884186</v>
      </c>
      <c r="E35" s="20">
        <f>VLOOKUP(PM_１!F35,損失曲線・データ入力!$A$2:$C$102,2,1)</f>
        <v>523.6009579884186</v>
      </c>
      <c r="F35" s="20">
        <f>IF(AND(損失曲線・データ入力!$S$10&lt;=B35,B35&lt;=損失曲線・データ入力!$T$10,I35=0),VLOOKUP(H35,損失曲線・データ入力!$I$11:$O$41,4,TRUE),0)</f>
        <v>60</v>
      </c>
      <c r="G35" s="20">
        <f t="shared" si="3"/>
        <v>175.00000002037268</v>
      </c>
      <c r="H35" s="15">
        <f>VLOOKUP(G35,損失曲線・データ入力!$J$11:$O$41,6,TRUE)+1</f>
        <v>2</v>
      </c>
      <c r="I35" s="20">
        <f>IF(I34&gt;0,I34-10,IF(J34=VLOOKUP(H35,損失曲線・データ入力!$I$11:$Q$41,9,TRUE),I34,VLOOKUP(H35,損失曲線・データ入力!$I$11:$P$41,8,TRUE)))</f>
        <v>0</v>
      </c>
      <c r="J35" s="20">
        <f t="shared" si="2"/>
        <v>0</v>
      </c>
    </row>
    <row r="36" spans="1:10" x14ac:dyDescent="0.4">
      <c r="A36">
        <v>31</v>
      </c>
      <c r="B36" s="1">
        <v>43751.458333333336</v>
      </c>
      <c r="C36" s="26">
        <f t="shared" si="0"/>
        <v>-523.6009579884186</v>
      </c>
      <c r="D36" s="25">
        <f t="shared" si="1"/>
        <v>-523.6009579884186</v>
      </c>
      <c r="E36" s="20">
        <f>VLOOKUP(PM_１!F36,損失曲線・データ入力!$A$2:$C$102,2,1)</f>
        <v>523.6009579884186</v>
      </c>
      <c r="F36" s="20">
        <f>IF(AND(損失曲線・データ入力!$S$10&lt;=B36,B36&lt;=損失曲線・データ入力!$T$10,I36=0),VLOOKUP(H36,損失曲線・データ入力!$I$11:$O$41,4,TRUE),0)</f>
        <v>60</v>
      </c>
      <c r="G36" s="20">
        <f t="shared" si="3"/>
        <v>185.00000002153683</v>
      </c>
      <c r="H36" s="15">
        <f>VLOOKUP(G36,損失曲線・データ入力!$J$11:$O$41,6,TRUE)+1</f>
        <v>2</v>
      </c>
      <c r="I36" s="20">
        <f>IF(I35&gt;0,I35-10,IF(J35=VLOOKUP(H36,損失曲線・データ入力!$I$11:$Q$41,9,TRUE),I35,VLOOKUP(H36,損失曲線・データ入力!$I$11:$P$41,8,TRUE)))</f>
        <v>0</v>
      </c>
      <c r="J36" s="20">
        <f t="shared" si="2"/>
        <v>0</v>
      </c>
    </row>
    <row r="37" spans="1:10" x14ac:dyDescent="0.4">
      <c r="A37">
        <v>32</v>
      </c>
      <c r="B37" s="1">
        <v>43751.465277777781</v>
      </c>
      <c r="C37" s="26">
        <f t="shared" si="0"/>
        <v>-523.6009579884186</v>
      </c>
      <c r="D37" s="25">
        <f t="shared" si="1"/>
        <v>-523.6009579884186</v>
      </c>
      <c r="E37" s="20">
        <f>VLOOKUP(PM_１!F37,損失曲線・データ入力!$A$2:$C$102,2,1)</f>
        <v>523.6009579884186</v>
      </c>
      <c r="F37" s="20">
        <f>IF(AND(損失曲線・データ入力!$S$10&lt;=B37,B37&lt;=損失曲線・データ入力!$T$10,I37=0),VLOOKUP(H37,損失曲線・データ入力!$I$11:$O$41,4,TRUE),0)</f>
        <v>60</v>
      </c>
      <c r="G37" s="20">
        <f t="shared" si="3"/>
        <v>195.00000002270099</v>
      </c>
      <c r="H37" s="15">
        <f>VLOOKUP(G37,損失曲線・データ入力!$J$11:$O$41,6,TRUE)+1</f>
        <v>2</v>
      </c>
      <c r="I37" s="20">
        <f>IF(I36&gt;0,I36-10,IF(J36=VLOOKUP(H37,損失曲線・データ入力!$I$11:$Q$41,9,TRUE),I36,VLOOKUP(H37,損失曲線・データ入力!$I$11:$P$41,8,TRUE)))</f>
        <v>0</v>
      </c>
      <c r="J37" s="20">
        <f t="shared" si="2"/>
        <v>0</v>
      </c>
    </row>
    <row r="38" spans="1:10" x14ac:dyDescent="0.4">
      <c r="A38">
        <v>33</v>
      </c>
      <c r="B38" s="1">
        <v>43751.472222222219</v>
      </c>
      <c r="C38" s="26">
        <f t="shared" si="0"/>
        <v>-609.26354010582406</v>
      </c>
      <c r="D38" s="25">
        <f t="shared" si="1"/>
        <v>-609.26354010582406</v>
      </c>
      <c r="E38" s="20">
        <f>VLOOKUP(PM_１!F38,損失曲線・データ入力!$A$2:$C$102,2,1)</f>
        <v>609.26354010582406</v>
      </c>
      <c r="F38" s="20">
        <f>IF(AND(損失曲線・データ入力!$S$10&lt;=B38,B38&lt;=損失曲線・データ入力!$T$10,I38=0),VLOOKUP(H38,損失曲線・データ入力!$I$11:$O$41,4,TRUE),0)</f>
        <v>65</v>
      </c>
      <c r="G38" s="20">
        <f t="shared" si="3"/>
        <v>205.00000002386514</v>
      </c>
      <c r="H38" s="15">
        <f>VLOOKUP(G38,損失曲線・データ入力!$J$11:$O$41,6,TRUE)+1</f>
        <v>3</v>
      </c>
      <c r="I38" s="20">
        <f>IF(I37&gt;0,I37-10,IF(J37=VLOOKUP(H38-1,損失曲線・データ入力!$I$11:$Q$41,9,TRUE),I37,VLOOKUP(H38-1,損失曲線・データ入力!$I$11:$P$41,8,TRUE)))</f>
        <v>0</v>
      </c>
      <c r="J38" s="20">
        <f t="shared" si="2"/>
        <v>0</v>
      </c>
    </row>
    <row r="39" spans="1:10" x14ac:dyDescent="0.4">
      <c r="A39">
        <v>34</v>
      </c>
      <c r="B39" s="1">
        <v>43751.479166666664</v>
      </c>
      <c r="C39" s="26">
        <f t="shared" si="0"/>
        <v>-609.26354010582406</v>
      </c>
      <c r="D39" s="25">
        <f t="shared" si="1"/>
        <v>-609.26354010582406</v>
      </c>
      <c r="E39" s="20">
        <f>VLOOKUP(PM_１!F39,損失曲線・データ入力!$A$2:$C$102,2,1)</f>
        <v>609.26354010582406</v>
      </c>
      <c r="F39" s="20">
        <f>IF(AND(損失曲線・データ入力!$S$10&lt;=B39,B39&lt;=損失曲線・データ入力!$T$10,I39=0),VLOOKUP(H39,損失曲線・データ入力!$I$11:$O$41,4,TRUE),0)</f>
        <v>65</v>
      </c>
      <c r="G39" s="20">
        <f t="shared" si="3"/>
        <v>215.83333335845964</v>
      </c>
      <c r="H39" s="15">
        <f>VLOOKUP(G39,損失曲線・データ入力!$J$11:$O$41,6,TRUE)+1</f>
        <v>3</v>
      </c>
      <c r="I39" s="20">
        <f>IF(I38&gt;0,I38-10,IF(J38=VLOOKUP(H39-1,損失曲線・データ入力!$I$11:$Q$41,9,TRUE),I38,VLOOKUP(H39-1,損失曲線・データ入力!$I$11:$P$41,8,TRUE)))</f>
        <v>0</v>
      </c>
      <c r="J39" s="20">
        <f t="shared" si="2"/>
        <v>0</v>
      </c>
    </row>
    <row r="40" spans="1:10" x14ac:dyDescent="0.4">
      <c r="A40">
        <v>35</v>
      </c>
      <c r="B40" s="1">
        <v>43751.486111111109</v>
      </c>
      <c r="C40" s="26">
        <f t="shared" si="0"/>
        <v>-609.26354010582406</v>
      </c>
      <c r="D40" s="25">
        <f t="shared" si="1"/>
        <v>-609.26354010582406</v>
      </c>
      <c r="E40" s="20">
        <f>VLOOKUP(PM_１!F40,損失曲線・データ入力!$A$2:$C$102,2,1)</f>
        <v>609.26354010582406</v>
      </c>
      <c r="F40" s="20">
        <f>IF(AND(損失曲線・データ入力!$S$10&lt;=B40,B40&lt;=損失曲線・データ入力!$T$10,I40=0),VLOOKUP(H40,損失曲線・データ入力!$I$11:$O$41,4,TRUE),0)</f>
        <v>65</v>
      </c>
      <c r="G40" s="20">
        <f t="shared" si="3"/>
        <v>226.66666669305414</v>
      </c>
      <c r="H40" s="15">
        <f>VLOOKUP(G40,損失曲線・データ入力!$J$11:$O$41,6,TRUE)+1</f>
        <v>3</v>
      </c>
      <c r="I40" s="20">
        <f>IF(I39&gt;0,I39-10,IF(J39=VLOOKUP(H40-1,損失曲線・データ入力!$I$11:$Q$41,9,TRUE),I39,VLOOKUP(H40-1,損失曲線・データ入力!$I$11:$P$41,8,TRUE)))</f>
        <v>0</v>
      </c>
      <c r="J40" s="20">
        <f t="shared" si="2"/>
        <v>0</v>
      </c>
    </row>
    <row r="41" spans="1:10" x14ac:dyDescent="0.4">
      <c r="A41">
        <v>36</v>
      </c>
      <c r="B41" s="1">
        <v>43751.493055555555</v>
      </c>
      <c r="C41" s="26">
        <f t="shared" si="0"/>
        <v>-609.26354010582406</v>
      </c>
      <c r="D41" s="25">
        <f t="shared" si="1"/>
        <v>-609.26354010582406</v>
      </c>
      <c r="E41" s="20">
        <f>VLOOKUP(PM_１!F41,損失曲線・データ入力!$A$2:$C$102,2,1)</f>
        <v>609.26354010582406</v>
      </c>
      <c r="F41" s="20">
        <f>IF(AND(損失曲線・データ入力!$S$10&lt;=B41,B41&lt;=損失曲線・データ入力!$T$10,I41=0),VLOOKUP(H41,損失曲線・データ入力!$I$11:$O$41,4,TRUE),0)</f>
        <v>65</v>
      </c>
      <c r="G41" s="20">
        <f t="shared" si="3"/>
        <v>237.50000002764864</v>
      </c>
      <c r="H41" s="15">
        <f>VLOOKUP(G41,損失曲線・データ入力!$J$11:$O$41,6,TRUE)+1</f>
        <v>3</v>
      </c>
      <c r="I41" s="20">
        <f>IF(I40&gt;0,I40-10,IF(J40=VLOOKUP(H41-1,損失曲線・データ入力!$I$11:$Q$41,9,TRUE),I40,VLOOKUP(H41-1,損失曲線・データ入力!$I$11:$P$41,8,TRUE)))</f>
        <v>0</v>
      </c>
      <c r="J41" s="20">
        <f t="shared" si="2"/>
        <v>0</v>
      </c>
    </row>
    <row r="42" spans="1:10" x14ac:dyDescent="0.4">
      <c r="A42" s="15">
        <v>37</v>
      </c>
      <c r="B42" s="1">
        <v>43751.5</v>
      </c>
      <c r="C42" s="26">
        <f t="shared" si="0"/>
        <v>-609.26354010582406</v>
      </c>
      <c r="D42" s="25">
        <f t="shared" si="1"/>
        <v>-609.26354010582406</v>
      </c>
      <c r="E42" s="20">
        <f>VLOOKUP(PM_１!F42,損失曲線・データ入力!$A$2:$C$102,2,1)</f>
        <v>609.26354010582406</v>
      </c>
      <c r="F42" s="20">
        <f>IF(AND(損失曲線・データ入力!$S$10&lt;=B42,B42&lt;=損失曲線・データ入力!$T$10,I42=0),VLOOKUP(H42,損失曲線・データ入力!$I$11:$O$41,4,TRUE),0)</f>
        <v>65</v>
      </c>
      <c r="G42" s="20">
        <f t="shared" si="3"/>
        <v>248.33333336224314</v>
      </c>
      <c r="H42" s="15">
        <f>VLOOKUP(G42,損失曲線・データ入力!$J$11:$O$41,6,TRUE)+1</f>
        <v>3</v>
      </c>
      <c r="I42" s="20">
        <f>IF(I41&gt;0,I41-10,IF(J41=VLOOKUP(H42-1,損失曲線・データ入力!$I$11:$Q$41,9,TRUE),I41,VLOOKUP(H42-1,損失曲線・データ入力!$I$11:$P$41,8,TRUE)))</f>
        <v>0</v>
      </c>
      <c r="J42" s="20">
        <f t="shared" si="2"/>
        <v>0</v>
      </c>
    </row>
    <row r="43" spans="1:10" x14ac:dyDescent="0.4">
      <c r="A43">
        <v>38</v>
      </c>
      <c r="B43" s="1">
        <v>43751.506944444445</v>
      </c>
      <c r="C43" s="26">
        <f t="shared" si="0"/>
        <v>-609.26354010582406</v>
      </c>
      <c r="D43" s="25">
        <f t="shared" si="1"/>
        <v>-609.26354010582406</v>
      </c>
      <c r="E43" s="20">
        <f>VLOOKUP(PM_１!F43,損失曲線・データ入力!$A$2:$C$102,2,1)</f>
        <v>609.26354010582406</v>
      </c>
      <c r="F43" s="20">
        <f>IF(AND(損失曲線・データ入力!$S$10&lt;=B43,B43&lt;=損失曲線・データ入力!$T$10,I43=0),VLOOKUP(H43,損失曲線・データ入力!$I$11:$O$41,4,TRUE),0)</f>
        <v>65</v>
      </c>
      <c r="G43" s="20">
        <f t="shared" si="3"/>
        <v>259.16666669683764</v>
      </c>
      <c r="H43" s="15">
        <f>VLOOKUP(G43,損失曲線・データ入力!$J$11:$O$41,6,TRUE)+1</f>
        <v>3</v>
      </c>
      <c r="I43" s="20">
        <f>IF(I42&gt;0,I42-10,IF(J42=VLOOKUP(H43-1,損失曲線・データ入力!$I$11:$Q$41,9,TRUE),I42,VLOOKUP(H43-1,損失曲線・データ入力!$I$11:$P$41,8,TRUE)))</f>
        <v>0</v>
      </c>
      <c r="J43" s="20">
        <f t="shared" si="2"/>
        <v>0</v>
      </c>
    </row>
    <row r="44" spans="1:10" x14ac:dyDescent="0.4">
      <c r="A44">
        <v>39</v>
      </c>
      <c r="B44" s="1">
        <v>43751.513888888891</v>
      </c>
      <c r="C44" s="26">
        <f t="shared" si="0"/>
        <v>-609.26354010582406</v>
      </c>
      <c r="D44" s="25">
        <f t="shared" si="1"/>
        <v>-609.26354010582406</v>
      </c>
      <c r="E44" s="20">
        <f>VLOOKUP(PM_１!F44,損失曲線・データ入力!$A$2:$C$102,2,1)</f>
        <v>609.26354010582406</v>
      </c>
      <c r="F44" s="20">
        <f>IF(AND(損失曲線・データ入力!$S$10&lt;=B44,B44&lt;=損失曲線・データ入力!$T$10,I44=0),VLOOKUP(H44,損失曲線・データ入力!$I$11:$O$41,4,TRUE),0)</f>
        <v>65</v>
      </c>
      <c r="G44" s="20">
        <f t="shared" si="3"/>
        <v>270.00000003143214</v>
      </c>
      <c r="H44" s="15">
        <f>VLOOKUP(G44,損失曲線・データ入力!$J$11:$O$41,6,TRUE)+1</f>
        <v>3</v>
      </c>
      <c r="I44" s="20">
        <f>IF(I43&gt;0,I43-10,IF(J43=VLOOKUP(H44-1,損失曲線・データ入力!$I$11:$Q$41,9,TRUE),I43,VLOOKUP(H44-1,損失曲線・データ入力!$I$11:$P$41,8,TRUE)))</f>
        <v>0</v>
      </c>
      <c r="J44" s="20">
        <f t="shared" si="2"/>
        <v>0</v>
      </c>
    </row>
    <row r="45" spans="1:10" x14ac:dyDescent="0.4">
      <c r="A45">
        <v>40</v>
      </c>
      <c r="B45" s="1">
        <v>43751.520833333336</v>
      </c>
      <c r="C45" s="26">
        <f t="shared" si="0"/>
        <v>-609.26354010582406</v>
      </c>
      <c r="D45" s="25">
        <f t="shared" si="1"/>
        <v>-609.26354010582406</v>
      </c>
      <c r="E45" s="20">
        <f>VLOOKUP(PM_１!F45,損失曲線・データ入力!$A$2:$C$102,2,1)</f>
        <v>609.26354010582406</v>
      </c>
      <c r="F45" s="20">
        <f>IF(AND(損失曲線・データ入力!$S$10&lt;=B45,B45&lt;=損失曲線・データ入力!$T$10,I45=0),VLOOKUP(H45,損失曲線・データ入力!$I$11:$O$41,4,TRUE),0)</f>
        <v>65</v>
      </c>
      <c r="G45" s="20">
        <f t="shared" si="3"/>
        <v>280.83333336602664</v>
      </c>
      <c r="H45" s="15">
        <f>VLOOKUP(G45,損失曲線・データ入力!$J$11:$O$41,6,TRUE)+1</f>
        <v>3</v>
      </c>
      <c r="I45" s="20">
        <f>IF(I44&gt;0,I44-10,IF(J44=VLOOKUP(H45-1,損失曲線・データ入力!$I$11:$Q$41,9,TRUE),I44,VLOOKUP(H45-1,損失曲線・データ入力!$I$11:$P$41,8,TRUE)))</f>
        <v>0</v>
      </c>
      <c r="J45" s="20">
        <f t="shared" si="2"/>
        <v>0</v>
      </c>
    </row>
    <row r="46" spans="1:10" x14ac:dyDescent="0.4">
      <c r="A46">
        <v>41</v>
      </c>
      <c r="B46" s="1">
        <v>43751.527777777781</v>
      </c>
      <c r="C46" s="26">
        <f t="shared" si="0"/>
        <v>-609.26354010582406</v>
      </c>
      <c r="D46" s="25">
        <f t="shared" si="1"/>
        <v>-609.26354010582406</v>
      </c>
      <c r="E46" s="20">
        <f>VLOOKUP(PM_１!F46,損失曲線・データ入力!$A$2:$C$102,2,1)</f>
        <v>609.26354010582406</v>
      </c>
      <c r="F46" s="20">
        <f>IF(AND(損失曲線・データ入力!$S$10&lt;=B46,B46&lt;=損失曲線・データ入力!$T$10,I46=0),VLOOKUP(H46,損失曲線・データ入力!$I$11:$O$41,4,TRUE),0)</f>
        <v>65</v>
      </c>
      <c r="G46" s="20">
        <f t="shared" si="3"/>
        <v>291.66666670062114</v>
      </c>
      <c r="H46" s="15">
        <f>VLOOKUP(G46,損失曲線・データ入力!$J$11:$O$41,6,TRUE)+1</f>
        <v>3</v>
      </c>
      <c r="I46" s="20">
        <f>IF(I45&gt;0,I45-10,IF(J45=VLOOKUP(H46-1,損失曲線・データ入力!$I$11:$Q$41,9,TRUE),I45,VLOOKUP(H46-1,損失曲線・データ入力!$I$11:$P$41,8,TRUE)))</f>
        <v>0</v>
      </c>
      <c r="J46" s="20">
        <f t="shared" si="2"/>
        <v>0</v>
      </c>
    </row>
    <row r="47" spans="1:10" x14ac:dyDescent="0.4">
      <c r="A47">
        <v>42</v>
      </c>
      <c r="B47" s="1">
        <v>43751.534722222219</v>
      </c>
      <c r="C47" s="26">
        <f t="shared" si="0"/>
        <v>-609.26354010582406</v>
      </c>
      <c r="D47" s="25">
        <f t="shared" si="1"/>
        <v>-609.26354010582406</v>
      </c>
      <c r="E47" s="20">
        <f>VLOOKUP(PM_１!F47,損失曲線・データ入力!$A$2:$C$102,2,1)</f>
        <v>609.26354010582406</v>
      </c>
      <c r="F47" s="20">
        <f>IF(AND(損失曲線・データ入力!$S$10&lt;=B47,B47&lt;=損失曲線・データ入力!$T$10,I47=0),VLOOKUP(H47,損失曲線・データ入力!$I$11:$O$41,4,TRUE),0)</f>
        <v>65</v>
      </c>
      <c r="G47" s="20">
        <f t="shared" si="3"/>
        <v>302.50000003521563</v>
      </c>
      <c r="H47" s="15">
        <f>VLOOKUP(G47,損失曲線・データ入力!$J$11:$O$41,6,TRUE)+1</f>
        <v>3</v>
      </c>
      <c r="I47" s="20">
        <f>IF(I46&gt;0,I46-10,IF(J46=VLOOKUP(H47-1,損失曲線・データ入力!$I$11:$Q$41,9,TRUE),I46,VLOOKUP(H47-1,損失曲線・データ入力!$I$11:$P$41,8,TRUE)))</f>
        <v>0</v>
      </c>
      <c r="J47" s="20">
        <f t="shared" si="2"/>
        <v>0</v>
      </c>
    </row>
    <row r="48" spans="1:10" x14ac:dyDescent="0.4">
      <c r="A48">
        <v>43</v>
      </c>
      <c r="B48" s="1">
        <v>43751.541666666664</v>
      </c>
      <c r="C48" s="26">
        <f t="shared" si="0"/>
        <v>-609.26354010582406</v>
      </c>
      <c r="D48" s="25">
        <f t="shared" si="1"/>
        <v>-609.26354010582406</v>
      </c>
      <c r="E48" s="20">
        <f>VLOOKUP(PM_１!F48,損失曲線・データ入力!$A$2:$C$102,2,1)</f>
        <v>609.26354010582406</v>
      </c>
      <c r="F48" s="20">
        <f>IF(AND(損失曲線・データ入力!$S$10&lt;=B48,B48&lt;=損失曲線・データ入力!$T$10,I48=0),VLOOKUP(H48,損失曲線・データ入力!$I$11:$O$41,4,TRUE),0)</f>
        <v>65</v>
      </c>
      <c r="G48" s="20">
        <f t="shared" si="3"/>
        <v>313.33333336981013</v>
      </c>
      <c r="H48" s="15">
        <f>VLOOKUP(G48,損失曲線・データ入力!$J$11:$O$41,6,TRUE)+1</f>
        <v>3</v>
      </c>
      <c r="I48" s="20">
        <f>IF(I47&gt;0,I47-10,IF(J47=VLOOKUP(H48-1,損失曲線・データ入力!$I$11:$Q$41,9,TRUE),I47,VLOOKUP(H48-1,損失曲線・データ入力!$I$11:$P$41,8,TRUE)))</f>
        <v>0</v>
      </c>
      <c r="J48" s="20">
        <f t="shared" si="2"/>
        <v>0</v>
      </c>
    </row>
    <row r="49" spans="1:10" x14ac:dyDescent="0.4">
      <c r="A49">
        <v>44</v>
      </c>
      <c r="B49" s="1">
        <v>43751.548611111109</v>
      </c>
      <c r="C49" s="26">
        <f t="shared" si="0"/>
        <v>0</v>
      </c>
      <c r="D49" s="25">
        <f t="shared" si="1"/>
        <v>0</v>
      </c>
      <c r="E49" s="20">
        <f>VLOOKUP(PM_１!F49,損失曲線・データ入力!$A$2:$C$102,2,1)</f>
        <v>0</v>
      </c>
      <c r="F49" s="20">
        <f>IF(AND(損失曲線・データ入力!$S$10&lt;=B49,B49&lt;=損失曲線・データ入力!$T$10,I49=0),VLOOKUP(H49,損失曲線・データ入力!$I$11:$O$41,4,TRUE),0)</f>
        <v>0</v>
      </c>
      <c r="G49" s="20">
        <f t="shared" si="3"/>
        <v>324.16666670440463</v>
      </c>
      <c r="H49" s="15">
        <f>VLOOKUP(G49,損失曲線・データ入力!$J$11:$O$41,6,TRUE)+1</f>
        <v>4</v>
      </c>
      <c r="I49" s="20">
        <f>IF(I48&gt;0,I48-10,IF(J48=VLOOKUP(H49-1,損失曲線・データ入力!$I$11:$Q$41,9,TRUE),I48,VLOOKUP(H49-1,損失曲線・データ入力!$I$11:$P$41,8,TRUE)))</f>
        <v>30</v>
      </c>
      <c r="J49" s="20">
        <f t="shared" si="2"/>
        <v>0</v>
      </c>
    </row>
    <row r="50" spans="1:10" x14ac:dyDescent="0.4">
      <c r="A50">
        <v>45</v>
      </c>
      <c r="B50" s="1">
        <v>43751.555555555555</v>
      </c>
      <c r="C50" s="26">
        <f t="shared" si="0"/>
        <v>0</v>
      </c>
      <c r="D50" s="25">
        <f t="shared" si="1"/>
        <v>0</v>
      </c>
      <c r="E50" s="20">
        <f>VLOOKUP(PM_１!F50,損失曲線・データ入力!$A$2:$C$102,2,1)</f>
        <v>0</v>
      </c>
      <c r="F50" s="20">
        <f>IF(AND(損失曲線・データ入力!$S$10&lt;=B50,B50&lt;=損失曲線・データ入力!$T$10,I50=0),VLOOKUP(H50,損失曲線・データ入力!$I$11:$O$41,4,TRUE),0)</f>
        <v>0</v>
      </c>
      <c r="G50" s="20">
        <f t="shared" si="3"/>
        <v>324.16666670440463</v>
      </c>
      <c r="H50" s="15">
        <f>VLOOKUP(G50,損失曲線・データ入力!$J$11:$O$41,6,TRUE)+1</f>
        <v>4</v>
      </c>
      <c r="I50" s="20">
        <f>IF(I49&gt;0,I49-10,IF(J49=VLOOKUP(H50-1,損失曲線・データ入力!$I$11:$Q$41,9,TRUE),I49,VLOOKUP(H50-1,損失曲線・データ入力!$I$11:$P$41,8,TRUE)))</f>
        <v>20</v>
      </c>
      <c r="J50" s="20">
        <f t="shared" si="2"/>
        <v>0</v>
      </c>
    </row>
    <row r="51" spans="1:10" x14ac:dyDescent="0.4">
      <c r="A51">
        <v>46</v>
      </c>
      <c r="B51" s="1">
        <v>43751.5625</v>
      </c>
      <c r="C51" s="26">
        <f t="shared" si="0"/>
        <v>0</v>
      </c>
      <c r="D51" s="25">
        <f t="shared" si="1"/>
        <v>0</v>
      </c>
      <c r="E51" s="20">
        <f>VLOOKUP(PM_１!F51,損失曲線・データ入力!$A$2:$C$102,2,1)</f>
        <v>0</v>
      </c>
      <c r="F51" s="20">
        <f>IF(AND(損失曲線・データ入力!$S$10&lt;=B51,B51&lt;=損失曲線・データ入力!$T$10,I51=0),VLOOKUP(H51,損失曲線・データ入力!$I$11:$O$41,4,TRUE),0)</f>
        <v>0</v>
      </c>
      <c r="G51" s="20">
        <f t="shared" si="3"/>
        <v>324.16666670440463</v>
      </c>
      <c r="H51" s="15">
        <f>VLOOKUP(G51,損失曲線・データ入力!$J$11:$O$41,6,TRUE)+1</f>
        <v>4</v>
      </c>
      <c r="I51" s="20">
        <f>IF(I50&gt;0,I50-10,IF(J50=VLOOKUP(H51-1,損失曲線・データ入力!$I$11:$Q$41,9,TRUE),I50,VLOOKUP(H51-1,損失曲線・データ入力!$I$11:$P$41,8,TRUE)))</f>
        <v>10</v>
      </c>
      <c r="J51" s="20">
        <f t="shared" si="2"/>
        <v>1</v>
      </c>
    </row>
    <row r="52" spans="1:10" x14ac:dyDescent="0.4">
      <c r="A52">
        <v>47</v>
      </c>
      <c r="B52" s="1">
        <v>43751.569444444445</v>
      </c>
      <c r="C52" s="26">
        <f t="shared" si="0"/>
        <v>-705.01312277163879</v>
      </c>
      <c r="D52" s="25">
        <f t="shared" si="1"/>
        <v>-705.01312277163879</v>
      </c>
      <c r="E52" s="20">
        <f>VLOOKUP(PM_１!F52,損失曲線・データ入力!$A$2:$C$102,2,1)</f>
        <v>705.01312277163879</v>
      </c>
      <c r="F52" s="20">
        <f>IF(AND(損失曲線・データ入力!$S$10&lt;=B52,B52&lt;=損失曲線・データ入力!$T$10,I52=0),VLOOKUP(H52,損失曲線・データ入力!$I$11:$O$41,4,TRUE),0)</f>
        <v>70</v>
      </c>
      <c r="G52" s="20">
        <f t="shared" si="3"/>
        <v>324.16666670440463</v>
      </c>
      <c r="H52" s="15">
        <f>VLOOKUP(G52,損失曲線・データ入力!$J$11:$O$41,6,TRUE)+1</f>
        <v>4</v>
      </c>
      <c r="I52" s="20">
        <f>IF(I51&gt;0,I51-10,IF(J51=VLOOKUP(H52-1,損失曲線・データ入力!$I$11:$Q$41,9,TRUE),I51,VLOOKUP(H52-1,損失曲線・データ入力!$I$11:$P$41,8,TRUE)))</f>
        <v>0</v>
      </c>
      <c r="J52" s="20">
        <f t="shared" si="2"/>
        <v>1</v>
      </c>
    </row>
    <row r="53" spans="1:10" x14ac:dyDescent="0.4">
      <c r="A53">
        <v>48</v>
      </c>
      <c r="B53" s="1">
        <v>43751.576388888891</v>
      </c>
      <c r="C53" s="26">
        <f t="shared" si="0"/>
        <v>-705.01312277163879</v>
      </c>
      <c r="D53" s="25">
        <f t="shared" si="1"/>
        <v>-705.01312277163879</v>
      </c>
      <c r="E53" s="20">
        <f>VLOOKUP(PM_１!F53,損失曲線・データ入力!$A$2:$C$102,2,1)</f>
        <v>705.01312277163879</v>
      </c>
      <c r="F53" s="20">
        <f>IF(AND(損失曲線・データ入力!$S$10&lt;=B53,B53&lt;=損失曲線・データ入力!$T$10,I53=0),VLOOKUP(H53,損失曲線・データ入力!$I$11:$O$41,4,TRUE),0)</f>
        <v>70</v>
      </c>
      <c r="G53" s="20">
        <f t="shared" si="3"/>
        <v>335.83333337242948</v>
      </c>
      <c r="H53" s="15">
        <f>VLOOKUP(G53,損失曲線・データ入力!$J$11:$O$41,6,TRUE)+1</f>
        <v>4</v>
      </c>
      <c r="I53" s="20">
        <f>IF(I52&gt;0,I52-10,IF(J52=VLOOKUP(H53-1,損失曲線・データ入力!$I$11:$Q$41,9,TRUE),I52,VLOOKUP(H53-1,損失曲線・データ入力!$I$11:$P$41,8,TRUE)))</f>
        <v>0</v>
      </c>
      <c r="J53" s="20">
        <f t="shared" si="2"/>
        <v>1</v>
      </c>
    </row>
    <row r="54" spans="1:10" x14ac:dyDescent="0.4">
      <c r="A54">
        <v>49</v>
      </c>
      <c r="B54" s="1">
        <v>43751.583333333336</v>
      </c>
      <c r="C54" s="26">
        <f t="shared" si="0"/>
        <v>-705.01312277163879</v>
      </c>
      <c r="D54" s="25">
        <f t="shared" si="1"/>
        <v>-705.01312277163879</v>
      </c>
      <c r="E54" s="20">
        <f>VLOOKUP(PM_１!F54,損失曲線・データ入力!$A$2:$C$102,2,1)</f>
        <v>705.01312277163879</v>
      </c>
      <c r="F54" s="20">
        <f>IF(AND(損失曲線・データ入力!$S$10&lt;=B54,B54&lt;=損失曲線・データ入力!$T$10,I54=0),VLOOKUP(H54,損失曲線・データ入力!$I$11:$O$41,4,TRUE),0)</f>
        <v>70</v>
      </c>
      <c r="G54" s="20">
        <f t="shared" si="3"/>
        <v>347.50000004045432</v>
      </c>
      <c r="H54" s="15">
        <f>VLOOKUP(G54,損失曲線・データ入力!$J$11:$O$41,6,TRUE)+1</f>
        <v>4</v>
      </c>
      <c r="I54" s="20">
        <f>IF(I53&gt;0,I53-10,IF(J53=VLOOKUP(H54-1,損失曲線・データ入力!$I$11:$Q$41,9,TRUE),I53,VLOOKUP(H54-1,損失曲線・データ入力!$I$11:$P$41,8,TRUE)))</f>
        <v>0</v>
      </c>
      <c r="J54" s="20">
        <f t="shared" si="2"/>
        <v>1</v>
      </c>
    </row>
    <row r="55" spans="1:10" x14ac:dyDescent="0.4">
      <c r="A55">
        <v>50</v>
      </c>
      <c r="B55" s="1">
        <v>43751.590277777781</v>
      </c>
      <c r="C55" s="26">
        <f t="shared" si="0"/>
        <v>-705.01312277163879</v>
      </c>
      <c r="D55" s="25">
        <f t="shared" si="1"/>
        <v>-705.01312277163879</v>
      </c>
      <c r="E55" s="20">
        <f>VLOOKUP(PM_１!F55,損失曲線・データ入力!$A$2:$C$102,2,1)</f>
        <v>705.01312277163879</v>
      </c>
      <c r="F55" s="20">
        <f>IF(AND(損失曲線・データ入力!$S$10&lt;=B55,B55&lt;=損失曲線・データ入力!$T$10,I55=0),VLOOKUP(H55,損失曲線・データ入力!$I$11:$O$41,4,TRUE),0)</f>
        <v>70</v>
      </c>
      <c r="G55" s="20">
        <f t="shared" si="3"/>
        <v>359.16666670847917</v>
      </c>
      <c r="H55" s="15">
        <f>VLOOKUP(G55,損失曲線・データ入力!$J$11:$O$41,6,TRUE)+1</f>
        <v>4</v>
      </c>
      <c r="I55" s="20">
        <f>IF(I54&gt;0,I54-10,IF(J54=VLOOKUP(H55-1,損失曲線・データ入力!$I$11:$Q$41,9,TRUE),I54,VLOOKUP(H55-1,損失曲線・データ入力!$I$11:$P$41,8,TRUE)))</f>
        <v>0</v>
      </c>
      <c r="J55" s="20">
        <f t="shared" si="2"/>
        <v>1</v>
      </c>
    </row>
    <row r="56" spans="1:10" x14ac:dyDescent="0.4">
      <c r="A56">
        <v>51</v>
      </c>
      <c r="B56" s="1">
        <v>43751.597222222219</v>
      </c>
      <c r="C56" s="26">
        <f t="shared" si="0"/>
        <v>-705.01312277163879</v>
      </c>
      <c r="D56" s="25">
        <f t="shared" si="1"/>
        <v>-705.01312277163879</v>
      </c>
      <c r="E56" s="20">
        <f>VLOOKUP(PM_１!F56,損失曲線・データ入力!$A$2:$C$102,2,1)</f>
        <v>705.01312277163879</v>
      </c>
      <c r="F56" s="20">
        <f>IF(AND(損失曲線・データ入力!$S$10&lt;=B56,B56&lt;=損失曲線・データ入力!$T$10,I56=0),VLOOKUP(H56,損失曲線・データ入力!$I$11:$O$41,4,TRUE),0)</f>
        <v>70</v>
      </c>
      <c r="G56" s="20">
        <f t="shared" si="3"/>
        <v>370.83333337650402</v>
      </c>
      <c r="H56" s="15">
        <f>VLOOKUP(G56,損失曲線・データ入力!$J$11:$O$41,6,TRUE)+1</f>
        <v>4</v>
      </c>
      <c r="I56" s="20">
        <f>IF(I55&gt;0,I55-10,IF(J55=VLOOKUP(H56-1,損失曲線・データ入力!$I$11:$Q$41,9,TRUE),I55,VLOOKUP(H56-1,損失曲線・データ入力!$I$11:$P$41,8,TRUE)))</f>
        <v>0</v>
      </c>
      <c r="J56" s="20">
        <f t="shared" si="2"/>
        <v>1</v>
      </c>
    </row>
    <row r="57" spans="1:10" x14ac:dyDescent="0.4">
      <c r="A57">
        <v>52</v>
      </c>
      <c r="B57" s="1">
        <v>43751.604166666664</v>
      </c>
      <c r="C57" s="26">
        <f t="shared" si="0"/>
        <v>-705.01312277163879</v>
      </c>
      <c r="D57" s="25">
        <f t="shared" si="1"/>
        <v>-705.01312277163879</v>
      </c>
      <c r="E57" s="20">
        <f>VLOOKUP(PM_１!F57,損失曲線・データ入力!$A$2:$C$102,2,1)</f>
        <v>705.01312277163879</v>
      </c>
      <c r="F57" s="20">
        <f>IF(AND(損失曲線・データ入力!$S$10&lt;=B57,B57&lt;=損失曲線・データ入力!$T$10,I57=0),VLOOKUP(H57,損失曲線・データ入力!$I$11:$O$41,4,TRUE),0)</f>
        <v>70</v>
      </c>
      <c r="G57" s="20">
        <f t="shared" si="3"/>
        <v>382.50000004452886</v>
      </c>
      <c r="H57" s="15">
        <f>VLOOKUP(G57,損失曲線・データ入力!$J$11:$O$41,6,TRUE)+1</f>
        <v>4</v>
      </c>
      <c r="I57" s="20">
        <f>IF(I56&gt;0,I56-10,IF(J56=VLOOKUP(H57-1,損失曲線・データ入力!$I$11:$Q$41,9,TRUE),I56,VLOOKUP(H57-1,損失曲線・データ入力!$I$11:$P$41,8,TRUE)))</f>
        <v>0</v>
      </c>
      <c r="J57" s="20">
        <f t="shared" si="2"/>
        <v>1</v>
      </c>
    </row>
    <row r="58" spans="1:10" x14ac:dyDescent="0.4">
      <c r="A58">
        <v>53</v>
      </c>
      <c r="B58" s="1">
        <v>43751.611111111109</v>
      </c>
      <c r="C58" s="26">
        <f t="shared" si="0"/>
        <v>-705.01312277163879</v>
      </c>
      <c r="D58" s="25">
        <f t="shared" si="1"/>
        <v>-705.01312277163879</v>
      </c>
      <c r="E58" s="20">
        <f>VLOOKUP(PM_１!F58,損失曲線・データ入力!$A$2:$C$102,2,1)</f>
        <v>705.01312277163879</v>
      </c>
      <c r="F58" s="20">
        <f>IF(AND(損失曲線・データ入力!$S$10&lt;=B58,B58&lt;=損失曲線・データ入力!$T$10,I58=0),VLOOKUP(H58,損失曲線・データ入力!$I$11:$O$41,4,TRUE),0)</f>
        <v>70</v>
      </c>
      <c r="G58" s="20">
        <f t="shared" si="3"/>
        <v>394.16666671255371</v>
      </c>
      <c r="H58" s="15">
        <f>VLOOKUP(G58,損失曲線・データ入力!$J$11:$O$41,6,TRUE)+1</f>
        <v>4</v>
      </c>
      <c r="I58" s="20">
        <f>IF(I57&gt;0,I57-10,IF(J57=VLOOKUP(H58-1,損失曲線・データ入力!$I$11:$Q$41,9,TRUE),I57,VLOOKUP(H58-1,損失曲線・データ入力!$I$11:$P$41,8,TRUE)))</f>
        <v>0</v>
      </c>
      <c r="J58" s="20">
        <f t="shared" si="2"/>
        <v>1</v>
      </c>
    </row>
    <row r="59" spans="1:10" x14ac:dyDescent="0.4">
      <c r="A59">
        <v>54</v>
      </c>
      <c r="B59" s="1">
        <v>43751.618055555555</v>
      </c>
      <c r="C59" s="26">
        <f t="shared" si="0"/>
        <v>-705.01312277163879</v>
      </c>
      <c r="D59" s="25">
        <f t="shared" si="1"/>
        <v>-705.01312277163879</v>
      </c>
      <c r="E59" s="20">
        <f>VLOOKUP(PM_１!F59,損失曲線・データ入力!$A$2:$C$102,2,1)</f>
        <v>705.01312277163879</v>
      </c>
      <c r="F59" s="20">
        <f>IF(AND(損失曲線・データ入力!$S$10&lt;=B59,B59&lt;=損失曲線・データ入力!$T$10,I59=0),VLOOKUP(H59,損失曲線・データ入力!$I$11:$O$41,4,TRUE),0)</f>
        <v>70</v>
      </c>
      <c r="G59" s="20">
        <f t="shared" si="3"/>
        <v>405.83333338057855</v>
      </c>
      <c r="H59" s="15">
        <f>VLOOKUP(G59,損失曲線・データ入力!$J$11:$O$41,6,TRUE)+1</f>
        <v>5</v>
      </c>
      <c r="I59" s="20">
        <f>IF(I58&gt;0,I58-10,IF(J58=VLOOKUP(H59-1,損失曲線・データ入力!$I$11:$Q$41,9,TRUE),I58,VLOOKUP(H59-1,損失曲線・データ入力!$I$11:$P$41,8,TRUE)))</f>
        <v>0</v>
      </c>
      <c r="J59" s="20">
        <f t="shared" si="2"/>
        <v>1</v>
      </c>
    </row>
    <row r="60" spans="1:10" x14ac:dyDescent="0.4">
      <c r="A60">
        <v>55</v>
      </c>
      <c r="B60" s="1">
        <v>43751.625</v>
      </c>
      <c r="C60" s="26">
        <f t="shared" si="0"/>
        <v>-705.01312277163879</v>
      </c>
      <c r="D60" s="25">
        <f t="shared" si="1"/>
        <v>-705.01312277163879</v>
      </c>
      <c r="E60" s="20">
        <f>VLOOKUP(PM_１!F60,損失曲線・データ入力!$A$2:$C$102,2,1)</f>
        <v>705.01312277163879</v>
      </c>
      <c r="F60" s="20">
        <f>IF(AND(損失曲線・データ入力!$S$10&lt;=B60,B60&lt;=損失曲線・データ入力!$T$10,I60=0),VLOOKUP(H60,損失曲線・データ入力!$I$11:$O$41,4,TRUE),0)</f>
        <v>70</v>
      </c>
      <c r="G60" s="20">
        <f t="shared" si="3"/>
        <v>417.5000000486034</v>
      </c>
      <c r="H60" s="15">
        <f>VLOOKUP(G60,損失曲線・データ入力!$J$11:$O$41,6,TRUE)+1</f>
        <v>5</v>
      </c>
      <c r="I60" s="20">
        <f>IF(I59&gt;0,I59-10,IF(J59=VLOOKUP(H60-1,損失曲線・データ入力!$I$11:$Q$41,9,TRUE),I59,VLOOKUP(H60-1,損失曲線・データ入力!$I$11:$P$41,8,TRUE)))</f>
        <v>0</v>
      </c>
      <c r="J60" s="20">
        <f t="shared" si="2"/>
        <v>1</v>
      </c>
    </row>
    <row r="61" spans="1:10" x14ac:dyDescent="0.4">
      <c r="A61">
        <v>56</v>
      </c>
      <c r="B61" s="1">
        <v>43751.631944444445</v>
      </c>
      <c r="C61" s="26">
        <f t="shared" si="0"/>
        <v>-705.01312277163879</v>
      </c>
      <c r="D61" s="25">
        <f t="shared" si="1"/>
        <v>-705.01312277163879</v>
      </c>
      <c r="E61" s="20">
        <f>VLOOKUP(PM_１!F61,損失曲線・データ入力!$A$2:$C$102,2,1)</f>
        <v>705.01312277163879</v>
      </c>
      <c r="F61" s="20">
        <f>IF(AND(損失曲線・データ入力!$S$10&lt;=B61,B61&lt;=損失曲線・データ入力!$T$10,I61=0),VLOOKUP(H61,損失曲線・データ入力!$I$11:$O$41,4,TRUE),0)</f>
        <v>70</v>
      </c>
      <c r="G61" s="20">
        <f t="shared" si="3"/>
        <v>429.16666671662824</v>
      </c>
      <c r="H61" s="15">
        <f>VLOOKUP(G61,損失曲線・データ入力!$J$11:$O$41,6,TRUE)+1</f>
        <v>5</v>
      </c>
      <c r="I61" s="20">
        <f>IF(I60&gt;0,I60-10,IF(J60=VLOOKUP(H61-1,損失曲線・データ入力!$I$11:$Q$41,9,TRUE),I60,VLOOKUP(H61-1,損失曲線・データ入力!$I$11:$P$41,8,TRUE)))</f>
        <v>0</v>
      </c>
      <c r="J61" s="20">
        <f t="shared" si="2"/>
        <v>1</v>
      </c>
    </row>
    <row r="62" spans="1:10" x14ac:dyDescent="0.4">
      <c r="A62">
        <v>57</v>
      </c>
      <c r="B62" s="1">
        <v>43751.638888888891</v>
      </c>
      <c r="C62" s="26">
        <f t="shared" si="0"/>
        <v>-705.01312277163879</v>
      </c>
      <c r="D62" s="25">
        <f t="shared" si="1"/>
        <v>-705.01312277163879</v>
      </c>
      <c r="E62" s="20">
        <f>VLOOKUP(PM_１!F62,損失曲線・データ入力!$A$2:$C$102,2,1)</f>
        <v>705.01312277163879</v>
      </c>
      <c r="F62" s="20">
        <f>IF(AND(損失曲線・データ入力!$S$10&lt;=B62,B62&lt;=損失曲線・データ入力!$T$10,I62=0),VLOOKUP(H62,損失曲線・データ入力!$I$11:$O$41,4,TRUE),0)</f>
        <v>70</v>
      </c>
      <c r="G62" s="20">
        <f t="shared" si="3"/>
        <v>440.83333338465309</v>
      </c>
      <c r="H62" s="15">
        <f>VLOOKUP(G62,損失曲線・データ入力!$J$11:$O$41,6,TRUE)+1</f>
        <v>5</v>
      </c>
      <c r="I62" s="20">
        <f>IF(I61&gt;0,I61-10,IF(J61=VLOOKUP(H62-1,損失曲線・データ入力!$I$11:$Q$41,9,TRUE),I61,VLOOKUP(H62-1,損失曲線・データ入力!$I$11:$P$41,8,TRUE)))</f>
        <v>0</v>
      </c>
      <c r="J62" s="20">
        <f t="shared" si="2"/>
        <v>1</v>
      </c>
    </row>
    <row r="63" spans="1:10" x14ac:dyDescent="0.4">
      <c r="A63" s="16">
        <v>58</v>
      </c>
      <c r="B63" s="17">
        <v>43751.645833333336</v>
      </c>
      <c r="C63" s="26">
        <f t="shared" si="0"/>
        <v>-705.01312277163879</v>
      </c>
      <c r="D63" s="25">
        <f t="shared" si="1"/>
        <v>-705.01312277163879</v>
      </c>
      <c r="E63" s="20">
        <f>VLOOKUP(PM_１!F63,損失曲線・データ入力!$A$2:$C$102,2,1)</f>
        <v>705.01312277163879</v>
      </c>
      <c r="F63" s="20">
        <f>IF(AND(損失曲線・データ入力!$S$10&lt;=B63,B63&lt;=損失曲線・データ入力!$T$10,I63=0),VLOOKUP(H63,損失曲線・データ入力!$I$11:$O$41,4,TRUE),0)</f>
        <v>70</v>
      </c>
      <c r="G63" s="20">
        <f t="shared" si="3"/>
        <v>452.50000005267793</v>
      </c>
      <c r="H63" s="15">
        <f>VLOOKUP(G63,損失曲線・データ入力!$J$11:$O$41,6,TRUE)+1</f>
        <v>5</v>
      </c>
      <c r="I63" s="20">
        <f>IF(I62&gt;0,I62-10,IF(J62=VLOOKUP(H63-1,損失曲線・データ入力!$I$11:$Q$41,9,TRUE),I62,VLOOKUP(H63-1,損失曲線・データ入力!$I$11:$P$41,8,TRUE)))</f>
        <v>0</v>
      </c>
      <c r="J63" s="20">
        <f t="shared" si="2"/>
        <v>1</v>
      </c>
    </row>
    <row r="64" spans="1:10" x14ac:dyDescent="0.4">
      <c r="A64">
        <v>59</v>
      </c>
      <c r="B64" s="1">
        <v>43751.652777777781</v>
      </c>
      <c r="C64" s="26">
        <f t="shared" si="0"/>
        <v>-705.01312277163879</v>
      </c>
      <c r="D64" s="25">
        <f t="shared" si="1"/>
        <v>-705.01312277163879</v>
      </c>
      <c r="E64" s="20">
        <f>VLOOKUP(PM_１!F64,損失曲線・データ入力!$A$2:$C$102,2,1)</f>
        <v>705.01312277163879</v>
      </c>
      <c r="F64" s="20">
        <f>IF(AND(損失曲線・データ入力!$S$10&lt;=B64,B64&lt;=損失曲線・データ入力!$T$10,I64=0),VLOOKUP(H64,損失曲線・データ入力!$I$11:$O$41,4,TRUE),0)</f>
        <v>70</v>
      </c>
      <c r="G64" s="20">
        <f t="shared" si="3"/>
        <v>464.16666672070278</v>
      </c>
      <c r="H64" s="15">
        <f>VLOOKUP(G64,損失曲線・データ入力!$J$11:$O$41,6,TRUE)+1</f>
        <v>5</v>
      </c>
      <c r="I64" s="20">
        <f>IF(I63&gt;0,I63-10,IF(J63=VLOOKUP(H64-1,損失曲線・データ入力!$I$11:$Q$41,9,TRUE),I63,VLOOKUP(H64-1,損失曲線・データ入力!$I$11:$P$41,8,TRUE)))</f>
        <v>0</v>
      </c>
      <c r="J64" s="20">
        <f t="shared" si="2"/>
        <v>1</v>
      </c>
    </row>
    <row r="65" spans="1:10" x14ac:dyDescent="0.4">
      <c r="A65">
        <v>60</v>
      </c>
      <c r="B65" s="1">
        <v>43751.659722222219</v>
      </c>
      <c r="C65" s="26">
        <f t="shared" si="0"/>
        <v>-705.01312277163879</v>
      </c>
      <c r="D65" s="25">
        <f t="shared" si="1"/>
        <v>-705.01312277163879</v>
      </c>
      <c r="E65" s="20">
        <f>VLOOKUP(PM_１!F65,損失曲線・データ入力!$A$2:$C$102,2,1)</f>
        <v>705.01312277163879</v>
      </c>
      <c r="F65" s="20">
        <f>IF(AND(損失曲線・データ入力!$S$10&lt;=B65,B65&lt;=損失曲線・データ入力!$T$10,I65=0),VLOOKUP(H65,損失曲線・データ入力!$I$11:$O$41,4,TRUE),0)</f>
        <v>70</v>
      </c>
      <c r="G65" s="20">
        <f t="shared" si="3"/>
        <v>475.83333338872762</v>
      </c>
      <c r="H65" s="15">
        <f>VLOOKUP(G65,損失曲線・データ入力!$J$11:$O$41,6,TRUE)+1</f>
        <v>5</v>
      </c>
      <c r="I65" s="20">
        <f>IF(I64&gt;0,I64-10,IF(J64=VLOOKUP(H65-1,損失曲線・データ入力!$I$11:$Q$41,9,TRUE),I64,VLOOKUP(H65-1,損失曲線・データ入力!$I$11:$P$41,8,TRUE)))</f>
        <v>0</v>
      </c>
      <c r="J65" s="20">
        <f t="shared" si="2"/>
        <v>1</v>
      </c>
    </row>
    <row r="66" spans="1:10" x14ac:dyDescent="0.4">
      <c r="A66">
        <v>61</v>
      </c>
      <c r="B66" s="1">
        <v>43751.666666666664</v>
      </c>
      <c r="C66" s="26">
        <f t="shared" si="0"/>
        <v>-705.01312277163879</v>
      </c>
      <c r="D66" s="25">
        <f t="shared" si="1"/>
        <v>-705.01312277163879</v>
      </c>
      <c r="E66" s="20">
        <f>VLOOKUP(PM_１!F66,損失曲線・データ入力!$A$2:$C$102,2,1)</f>
        <v>705.01312277163879</v>
      </c>
      <c r="F66" s="20">
        <f>IF(AND(損失曲線・データ入力!$S$10&lt;=B66,B66&lt;=損失曲線・データ入力!$T$10,I66=0),VLOOKUP(H66,損失曲線・データ入力!$I$11:$O$41,4,TRUE),0)</f>
        <v>70</v>
      </c>
      <c r="G66" s="20">
        <f t="shared" si="3"/>
        <v>487.50000005675247</v>
      </c>
      <c r="H66" s="15">
        <f>VLOOKUP(G66,損失曲線・データ入力!$J$11:$O$41,6,TRUE)+1</f>
        <v>5</v>
      </c>
      <c r="I66" s="20">
        <f>IF(I65&gt;0,I65-10,IF(J65=VLOOKUP(H66-1,損失曲線・データ入力!$I$11:$Q$41,9,TRUE),I65,VLOOKUP(H66-1,損失曲線・データ入力!$I$11:$P$41,8,TRUE)))</f>
        <v>0</v>
      </c>
      <c r="J66" s="20">
        <f t="shared" si="2"/>
        <v>1</v>
      </c>
    </row>
    <row r="67" spans="1:10" x14ac:dyDescent="0.4">
      <c r="A67">
        <v>62</v>
      </c>
      <c r="B67" s="1">
        <v>43751.673611111109</v>
      </c>
      <c r="C67" s="26">
        <f t="shared" si="0"/>
        <v>-705.01312277163879</v>
      </c>
      <c r="D67" s="25">
        <f t="shared" si="1"/>
        <v>-705.01312277163879</v>
      </c>
      <c r="E67" s="20">
        <f>VLOOKUP(PM_１!F67,損失曲線・データ入力!$A$2:$C$102,2,1)</f>
        <v>705.01312277163879</v>
      </c>
      <c r="F67" s="20">
        <f>IF(AND(損失曲線・データ入力!$S$10&lt;=B67,B67&lt;=損失曲線・データ入力!$T$10,I67=0),VLOOKUP(H67,損失曲線・データ入力!$I$11:$O$41,4,TRUE),0)</f>
        <v>70</v>
      </c>
      <c r="G67" s="20">
        <f t="shared" si="3"/>
        <v>499.16666672477731</v>
      </c>
      <c r="H67" s="15">
        <f>VLOOKUP(G67,損失曲線・データ入力!$J$11:$O$41,6,TRUE)+1</f>
        <v>5</v>
      </c>
      <c r="I67" s="20">
        <f>IF(I66&gt;0,I66-10,IF(J66=VLOOKUP(H67-1,損失曲線・データ入力!$I$11:$Q$41,9,TRUE),I66,VLOOKUP(H67-1,損失曲線・データ入力!$I$11:$P$41,8,TRUE)))</f>
        <v>0</v>
      </c>
      <c r="J67" s="20">
        <f t="shared" si="2"/>
        <v>1</v>
      </c>
    </row>
    <row r="68" spans="1:10" x14ac:dyDescent="0.4">
      <c r="A68">
        <v>63</v>
      </c>
      <c r="B68" s="1">
        <v>43751.680555555555</v>
      </c>
      <c r="C68" s="26">
        <f t="shared" si="0"/>
        <v>-705.01312277163879</v>
      </c>
      <c r="D68" s="25">
        <f t="shared" si="1"/>
        <v>-705.01312277163879</v>
      </c>
      <c r="E68" s="20">
        <f>VLOOKUP(PM_１!F68,損失曲線・データ入力!$A$2:$C$102,2,1)</f>
        <v>705.01312277163879</v>
      </c>
      <c r="F68" s="20">
        <f>IF(AND(損失曲線・データ入力!$S$10&lt;=B68,B68&lt;=損失曲線・データ入力!$T$10,I68=0),VLOOKUP(H68,損失曲線・データ入力!$I$11:$O$41,4,TRUE),0)</f>
        <v>70</v>
      </c>
      <c r="G68" s="20">
        <f t="shared" si="3"/>
        <v>510.83333339280216</v>
      </c>
      <c r="H68" s="15">
        <f>VLOOKUP(G68,損失曲線・データ入力!$J$11:$O$41,6,TRUE)+1</f>
        <v>6</v>
      </c>
      <c r="I68" s="20">
        <f>IF(I67&gt;0,I67-10,IF(J67=VLOOKUP(H68-1,損失曲線・データ入力!$I$11:$Q$41,9,TRUE),I67,VLOOKUP(H68-1,損失曲線・データ入力!$I$11:$P$41,8,TRUE)))</f>
        <v>0</v>
      </c>
      <c r="J68" s="20">
        <f t="shared" si="2"/>
        <v>1</v>
      </c>
    </row>
    <row r="69" spans="1:10" x14ac:dyDescent="0.4">
      <c r="A69">
        <v>64</v>
      </c>
      <c r="B69" s="1">
        <v>43751.6875</v>
      </c>
      <c r="C69" s="26">
        <f t="shared" si="0"/>
        <v>-705.01312277163879</v>
      </c>
      <c r="D69" s="25">
        <f t="shared" si="1"/>
        <v>-705.01312277163879</v>
      </c>
      <c r="E69" s="20">
        <f>VLOOKUP(PM_１!F69,損失曲線・データ入力!$A$2:$C$102,2,1)</f>
        <v>705.01312277163879</v>
      </c>
      <c r="F69" s="20">
        <f>IF(AND(損失曲線・データ入力!$S$10&lt;=B69,B69&lt;=損失曲線・データ入力!$T$10,I69=0),VLOOKUP(H69,損失曲線・データ入力!$I$11:$O$41,4,TRUE),0)</f>
        <v>70</v>
      </c>
      <c r="G69" s="20">
        <f t="shared" si="3"/>
        <v>522.50000006082701</v>
      </c>
      <c r="H69" s="15">
        <f>VLOOKUP(G69,損失曲線・データ入力!$J$11:$O$41,6,TRUE)+1</f>
        <v>6</v>
      </c>
      <c r="I69" s="20">
        <f>IF(I68&gt;0,I68-10,IF(J68=VLOOKUP(H69-1,損失曲線・データ入力!$I$11:$Q$41,9,TRUE),I68,VLOOKUP(H69-1,損失曲線・データ入力!$I$11:$P$41,8,TRUE)))</f>
        <v>0</v>
      </c>
      <c r="J69" s="20">
        <f t="shared" si="2"/>
        <v>1</v>
      </c>
    </row>
    <row r="70" spans="1:10" x14ac:dyDescent="0.4">
      <c r="A70">
        <v>65</v>
      </c>
      <c r="B70" s="1">
        <v>43751.694444444445</v>
      </c>
      <c r="C70" s="26">
        <f t="shared" si="0"/>
        <v>-705.01312277163879</v>
      </c>
      <c r="D70" s="25">
        <f t="shared" si="1"/>
        <v>-705.01312277163879</v>
      </c>
      <c r="E70" s="20">
        <f>VLOOKUP(PM_１!F70,損失曲線・データ入力!$A$2:$C$102,2,1)</f>
        <v>705.01312277163879</v>
      </c>
      <c r="F70" s="20">
        <f>IF(AND(損失曲線・データ入力!$S$10&lt;=B70,B70&lt;=損失曲線・データ入力!$T$10,I70=0),VLOOKUP(H70,損失曲線・データ入力!$I$11:$O$41,4,TRUE),0)</f>
        <v>70</v>
      </c>
      <c r="G70" s="20">
        <f t="shared" si="3"/>
        <v>534.16666672885185</v>
      </c>
      <c r="H70" s="15">
        <f>VLOOKUP(G70,損失曲線・データ入力!$J$11:$O$41,6,TRUE)+1</f>
        <v>6</v>
      </c>
      <c r="I70" s="20">
        <f>IF(I69&gt;0,I69-10,IF(J69=VLOOKUP(H70-1,損失曲線・データ入力!$I$11:$Q$41,9,TRUE),I69,VLOOKUP(H70-1,損失曲線・データ入力!$I$11:$P$41,8,TRUE)))</f>
        <v>0</v>
      </c>
      <c r="J70" s="20">
        <f t="shared" si="2"/>
        <v>1</v>
      </c>
    </row>
    <row r="71" spans="1:10" x14ac:dyDescent="0.4">
      <c r="A71">
        <v>66</v>
      </c>
      <c r="B71" s="1">
        <v>43751.701388888891</v>
      </c>
      <c r="C71" s="26">
        <f t="shared" ref="C71:C78" si="4">-E71</f>
        <v>-705.01312277163879</v>
      </c>
      <c r="D71" s="25">
        <f t="shared" ref="D71:D78" si="5">-E71</f>
        <v>-705.01312277163879</v>
      </c>
      <c r="E71" s="20">
        <f>VLOOKUP(PM_１!F71,損失曲線・データ入力!$A$2:$C$102,2,1)</f>
        <v>705.01312277163879</v>
      </c>
      <c r="F71" s="20">
        <f>IF(AND(損失曲線・データ入力!$S$10&lt;=B71,B71&lt;=損失曲線・データ入力!$T$10,I71=0),VLOOKUP(H71,損失曲線・データ入力!$I$11:$O$41,4,TRUE),0)</f>
        <v>70</v>
      </c>
      <c r="G71" s="20">
        <f t="shared" si="3"/>
        <v>545.8333333968767</v>
      </c>
      <c r="H71" s="15">
        <f>VLOOKUP(G71,損失曲線・データ入力!$J$11:$O$41,6,TRUE)+1</f>
        <v>6</v>
      </c>
      <c r="I71" s="20">
        <f>IF(I70&gt;0,I70-10,IF(J70=VLOOKUP(H71-1,損失曲線・データ入力!$I$11:$Q$41,9,TRUE),I70,VLOOKUP(H71-1,損失曲線・データ入力!$I$11:$P$41,8,TRUE)))</f>
        <v>0</v>
      </c>
      <c r="J71" s="20">
        <f t="shared" si="2"/>
        <v>1</v>
      </c>
    </row>
    <row r="72" spans="1:10" x14ac:dyDescent="0.4">
      <c r="A72">
        <v>67</v>
      </c>
      <c r="B72" s="1">
        <v>43751.708333333336</v>
      </c>
      <c r="C72" s="26">
        <f t="shared" si="4"/>
        <v>-705.01312277163879</v>
      </c>
      <c r="D72" s="25">
        <f t="shared" si="5"/>
        <v>-705.01312277163879</v>
      </c>
      <c r="E72" s="20">
        <f>VLOOKUP(PM_１!F72,損失曲線・データ入力!$A$2:$C$102,2,1)</f>
        <v>705.01312277163879</v>
      </c>
      <c r="F72" s="20">
        <f>IF(AND(損失曲線・データ入力!$S$10&lt;=B72,B72&lt;=損失曲線・データ入力!$T$10,I72=0),VLOOKUP(H72,損失曲線・データ入力!$I$11:$O$41,4,TRUE),0)</f>
        <v>70</v>
      </c>
      <c r="G72" s="20">
        <f t="shared" ref="G72:G78" si="6">(($B$7-$B$6)*24)*F71+G71</f>
        <v>557.50000006490154</v>
      </c>
      <c r="H72" s="15">
        <f>VLOOKUP(G72,損失曲線・データ入力!$J$11:$O$41,6,TRUE)+1</f>
        <v>6</v>
      </c>
      <c r="I72" s="20">
        <f>IF(I71&gt;0,I71-10,IF(J71=VLOOKUP(H72-1,損失曲線・データ入力!$I$11:$Q$41,9,TRUE),I71,VLOOKUP(H72-1,損失曲線・データ入力!$I$11:$P$41,8,TRUE)))</f>
        <v>0</v>
      </c>
      <c r="J72" s="20">
        <f t="shared" ref="J72:J78" si="7">IF(AND(I71&gt;I72,I72=10),J71+1,J71)</f>
        <v>1</v>
      </c>
    </row>
    <row r="73" spans="1:10" x14ac:dyDescent="0.4">
      <c r="A73">
        <v>68</v>
      </c>
      <c r="B73" s="1">
        <v>43751.715277777781</v>
      </c>
      <c r="C73" s="26">
        <f t="shared" si="4"/>
        <v>0</v>
      </c>
      <c r="D73" s="25">
        <f t="shared" si="5"/>
        <v>0</v>
      </c>
      <c r="E73" s="20">
        <f>VLOOKUP(PM_１!F73,損失曲線・データ入力!$A$2:$C$102,2,1)</f>
        <v>0</v>
      </c>
      <c r="F73" s="20">
        <f>IF(AND(損失曲線・データ入力!$S$10&lt;=B73,B73&lt;=損失曲線・データ入力!$T$10,I73=0),VLOOKUP(H73,損失曲線・データ入力!$I$11:$O$41,4,TRUE),0)</f>
        <v>0</v>
      </c>
      <c r="G73" s="20">
        <f t="shared" si="6"/>
        <v>569.16666673292639</v>
      </c>
      <c r="H73" s="15">
        <f>VLOOKUP(G73,損失曲線・データ入力!$J$11:$O$41,6,TRUE)+1</f>
        <v>6</v>
      </c>
      <c r="I73" s="20">
        <f>IF(I72&gt;0,I72,IF(J72=VLOOKUP(H73-1,損失曲線・データ入力!$I$11:$Q$41,9,TRUE),I72,VLOOKUP(H73-1,損失曲線・データ入力!$I$11:$P$41,8,TRUE)))</f>
        <v>0</v>
      </c>
      <c r="J73" s="20">
        <f t="shared" si="7"/>
        <v>1</v>
      </c>
    </row>
    <row r="74" spans="1:10" x14ac:dyDescent="0.4">
      <c r="A74">
        <v>69</v>
      </c>
      <c r="B74" s="1">
        <v>43751.722222222219</v>
      </c>
      <c r="C74" s="26">
        <f t="shared" si="4"/>
        <v>0</v>
      </c>
      <c r="D74" s="25">
        <f t="shared" si="5"/>
        <v>0</v>
      </c>
      <c r="E74" s="20">
        <f>VLOOKUP(PM_１!F74,損失曲線・データ入力!$A$2:$C$102,2,1)</f>
        <v>0</v>
      </c>
      <c r="F74" s="20">
        <f>IF(AND(損失曲線・データ入力!$S$10&lt;=B74,B74&lt;=損失曲線・データ入力!$T$10,I74=0),VLOOKUP(H74,損失曲線・データ入力!$I$11:$O$41,4,TRUE),0)</f>
        <v>0</v>
      </c>
      <c r="G74" s="20">
        <f t="shared" si="6"/>
        <v>569.16666673292639</v>
      </c>
      <c r="H74" s="15">
        <f>VLOOKUP(G74,損失曲線・データ入力!$J$11:$O$41,6,TRUE)+1</f>
        <v>6</v>
      </c>
      <c r="I74" s="20">
        <f>IF(I73&gt;0,I73,IF(J73=VLOOKUP(H74-1,損失曲線・データ入力!$I$11:$Q$41,9,TRUE),I73,VLOOKUP(H74-1,損失曲線・データ入力!$I$11:$P$41,8,TRUE)))</f>
        <v>0</v>
      </c>
      <c r="J74" s="20">
        <f t="shared" si="7"/>
        <v>1</v>
      </c>
    </row>
    <row r="75" spans="1:10" x14ac:dyDescent="0.4">
      <c r="A75">
        <v>70</v>
      </c>
      <c r="B75" s="1">
        <v>43751.729166666664</v>
      </c>
      <c r="C75" s="26">
        <f t="shared" si="4"/>
        <v>0</v>
      </c>
      <c r="D75" s="25">
        <f t="shared" si="5"/>
        <v>0</v>
      </c>
      <c r="E75" s="20">
        <f>VLOOKUP(PM_１!F75,損失曲線・データ入力!$A$2:$C$102,2,1)</f>
        <v>0</v>
      </c>
      <c r="F75" s="20">
        <f>IF(AND(損失曲線・データ入力!$S$10&lt;=B75,B75&lt;=損失曲線・データ入力!$T$10,I75=0),VLOOKUP(H75,損失曲線・データ入力!$I$11:$O$41,4,TRUE),0)</f>
        <v>0</v>
      </c>
      <c r="G75" s="20">
        <f t="shared" si="6"/>
        <v>569.16666673292639</v>
      </c>
      <c r="H75" s="15">
        <f>VLOOKUP(G75,損失曲線・データ入力!$J$11:$O$41,6,TRUE)+1</f>
        <v>6</v>
      </c>
      <c r="I75" s="20">
        <f>IF(I74&gt;0,I74,IF(J74=VLOOKUP(H75-1,損失曲線・データ入力!$I$11:$Q$41,9,TRUE),I74,VLOOKUP(H75-1,損失曲線・データ入力!$I$11:$P$41,8,TRUE)))</f>
        <v>0</v>
      </c>
      <c r="J75" s="20">
        <f t="shared" si="7"/>
        <v>1</v>
      </c>
    </row>
    <row r="76" spans="1:10" x14ac:dyDescent="0.4">
      <c r="A76">
        <v>71</v>
      </c>
      <c r="B76" s="1">
        <v>43751.736111111109</v>
      </c>
      <c r="C76" s="26">
        <f t="shared" si="4"/>
        <v>0</v>
      </c>
      <c r="D76" s="25">
        <f t="shared" si="5"/>
        <v>0</v>
      </c>
      <c r="E76" s="20">
        <f>VLOOKUP(PM_１!F76,損失曲線・データ入力!$A$2:$C$102,2,1)</f>
        <v>0</v>
      </c>
      <c r="F76" s="20">
        <f>IF(AND(損失曲線・データ入力!$S$10&lt;=B76,B76&lt;=損失曲線・データ入力!$T$10,I76=0),VLOOKUP(H76,損失曲線・データ入力!$I$11:$O$41,4,TRUE),0)</f>
        <v>0</v>
      </c>
      <c r="G76" s="20">
        <f t="shared" si="6"/>
        <v>569.16666673292639</v>
      </c>
      <c r="H76" s="15">
        <f>VLOOKUP(G76,損失曲線・データ入力!$J$11:$O$41,6,TRUE)+1</f>
        <v>6</v>
      </c>
      <c r="I76" s="20">
        <f>IF(I75&gt;0,I75,IF(J75=VLOOKUP(H76-1,損失曲線・データ入力!$I$11:$Q$41,9,TRUE),I75,VLOOKUP(H76-1,損失曲線・データ入力!$I$11:$P$41,8,TRUE)))</f>
        <v>0</v>
      </c>
      <c r="J76" s="20">
        <f t="shared" si="7"/>
        <v>1</v>
      </c>
    </row>
    <row r="77" spans="1:10" x14ac:dyDescent="0.4">
      <c r="A77">
        <v>72</v>
      </c>
      <c r="B77" s="1">
        <v>43751.743055555555</v>
      </c>
      <c r="C77" s="26">
        <f t="shared" si="4"/>
        <v>0</v>
      </c>
      <c r="D77" s="25">
        <f t="shared" si="5"/>
        <v>0</v>
      </c>
      <c r="E77" s="20">
        <f>VLOOKUP(PM_１!F77,損失曲線・データ入力!$A$2:$C$102,2,1)</f>
        <v>0</v>
      </c>
      <c r="F77" s="20">
        <f>IF(AND(損失曲線・データ入力!$S$10&lt;=B77,B77&lt;=損失曲線・データ入力!$T$10,I77=0),VLOOKUP(H77,損失曲線・データ入力!$I$11:$O$41,4,TRUE),0)</f>
        <v>0</v>
      </c>
      <c r="G77" s="20">
        <f t="shared" si="6"/>
        <v>569.16666673292639</v>
      </c>
      <c r="H77" s="15">
        <f>VLOOKUP(G77,損失曲線・データ入力!$J$11:$O$41,6,TRUE)+1</f>
        <v>6</v>
      </c>
      <c r="I77" s="20">
        <f>IF(I76&gt;0,I76,IF(J76=VLOOKUP(H77-1,損失曲線・データ入力!$I$11:$Q$41,9,TRUE),I76,VLOOKUP(H77-1,損失曲線・データ入力!$I$11:$P$41,8,TRUE)))</f>
        <v>0</v>
      </c>
      <c r="J77" s="20">
        <f t="shared" si="7"/>
        <v>1</v>
      </c>
    </row>
    <row r="78" spans="1:10" x14ac:dyDescent="0.4">
      <c r="A78">
        <v>73</v>
      </c>
      <c r="B78" s="1">
        <v>43751.75</v>
      </c>
      <c r="C78" s="26">
        <f t="shared" si="4"/>
        <v>0</v>
      </c>
      <c r="D78" s="25">
        <f t="shared" si="5"/>
        <v>0</v>
      </c>
      <c r="E78" s="20">
        <f>VLOOKUP(PM_１!F78,損失曲線・データ入力!$A$2:$C$102,2,1)</f>
        <v>0</v>
      </c>
      <c r="F78" s="20">
        <f>IF(AND(損失曲線・データ入力!$S$10&lt;=B78,B78&lt;=損失曲線・データ入力!$T$10,I78=0),VLOOKUP(H78,損失曲線・データ入力!$I$11:$O$41,4,TRUE),0)</f>
        <v>0</v>
      </c>
      <c r="G78" s="20">
        <f t="shared" si="6"/>
        <v>569.16666673292639</v>
      </c>
      <c r="H78" s="15">
        <f>VLOOKUP(G78,損失曲線・データ入力!$J$11:$O$41,6,TRUE)+1</f>
        <v>6</v>
      </c>
      <c r="I78" s="20">
        <f>IF(I77&gt;0,I77,IF(J77=VLOOKUP(H78-1,損失曲線・データ入力!$I$11:$Q$41,9,TRUE),I77,VLOOKUP(H78-1,損失曲線・データ入力!$I$11:$P$41,8,TRUE)))</f>
        <v>0</v>
      </c>
      <c r="J78" s="20">
        <f t="shared" si="7"/>
        <v>1</v>
      </c>
    </row>
  </sheetData>
  <phoneticPr fontId="2"/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M_T1保存">
                <anchor moveWithCells="1" sizeWithCells="1">
                  <from>
                    <xdr:col>10</xdr:col>
                    <xdr:colOff>9525</xdr:colOff>
                    <xdr:row>0</xdr:row>
                    <xdr:rowOff>219075</xdr:rowOff>
                  </from>
                  <to>
                    <xdr:col>12</xdr:col>
                    <xdr:colOff>38100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CD7A-B358-4611-8690-64DC95159253}">
  <sheetPr codeName="Sheet3"/>
  <dimension ref="A1:F84"/>
  <sheetViews>
    <sheetView zoomScale="70" zoomScaleNormal="70" workbookViewId="0">
      <selection activeCell="C5" sqref="C5:G5"/>
    </sheetView>
    <sheetView workbookViewId="1"/>
  </sheetViews>
  <sheetFormatPr defaultRowHeight="18.75" x14ac:dyDescent="0.4"/>
  <cols>
    <col min="2" max="2" width="16.375" bestFit="1" customWidth="1"/>
    <col min="3" max="3" width="17.25" customWidth="1"/>
    <col min="4" max="4" width="18.125" customWidth="1"/>
    <col min="5" max="5" width="11.25" customWidth="1"/>
    <col min="6" max="6" width="9.375" customWidth="1"/>
  </cols>
  <sheetData>
    <row r="1" spans="1:6" x14ac:dyDescent="0.4">
      <c r="A1" t="s">
        <v>33</v>
      </c>
    </row>
    <row r="2" spans="1:6" x14ac:dyDescent="0.4">
      <c r="A2" s="12" t="s">
        <v>34</v>
      </c>
      <c r="B2" s="7" t="s">
        <v>35</v>
      </c>
      <c r="C2" s="12" t="s">
        <v>34</v>
      </c>
      <c r="D2" s="7" t="s">
        <v>36</v>
      </c>
    </row>
    <row r="3" spans="1:6" x14ac:dyDescent="0.4">
      <c r="A3" s="7" t="s">
        <v>37</v>
      </c>
      <c r="B3" s="7" t="s">
        <v>27</v>
      </c>
      <c r="C3" s="7" t="s">
        <v>37</v>
      </c>
      <c r="D3" s="7" t="s">
        <v>27</v>
      </c>
    </row>
    <row r="4" spans="1:6" x14ac:dyDescent="0.4">
      <c r="A4" s="7">
        <v>60</v>
      </c>
      <c r="B4" s="7">
        <v>523.6009579884186</v>
      </c>
      <c r="C4" s="7">
        <v>75</v>
      </c>
      <c r="D4" s="7">
        <v>811.6256291049707</v>
      </c>
    </row>
    <row r="5" spans="1:6" x14ac:dyDescent="0.4">
      <c r="A5" t="s">
        <v>38</v>
      </c>
      <c r="B5" t="s">
        <v>39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4">
      <c r="A6">
        <v>1</v>
      </c>
      <c r="B6" s="14">
        <v>43752.25</v>
      </c>
      <c r="C6">
        <v>0</v>
      </c>
      <c r="D6">
        <v>0</v>
      </c>
    </row>
    <row r="7" spans="1:6" x14ac:dyDescent="0.4">
      <c r="A7">
        <v>2</v>
      </c>
      <c r="B7" s="14">
        <v>43752.256944444445</v>
      </c>
      <c r="C7">
        <v>0</v>
      </c>
      <c r="D7">
        <v>0</v>
      </c>
    </row>
    <row r="8" spans="1:6" x14ac:dyDescent="0.4">
      <c r="A8">
        <v>3</v>
      </c>
      <c r="B8" s="14">
        <v>43752.263888888891</v>
      </c>
      <c r="C8">
        <v>0</v>
      </c>
      <c r="D8">
        <v>0</v>
      </c>
    </row>
    <row r="9" spans="1:6" x14ac:dyDescent="0.4">
      <c r="A9">
        <v>4</v>
      </c>
      <c r="B9" s="14">
        <v>43752.270833333336</v>
      </c>
      <c r="C9">
        <v>0</v>
      </c>
      <c r="D9">
        <v>0</v>
      </c>
    </row>
    <row r="10" spans="1:6" x14ac:dyDescent="0.4">
      <c r="A10">
        <v>5</v>
      </c>
      <c r="B10" s="14">
        <v>43752.277777777781</v>
      </c>
      <c r="C10">
        <v>0</v>
      </c>
      <c r="D10">
        <v>0</v>
      </c>
    </row>
    <row r="11" spans="1:6" x14ac:dyDescent="0.4">
      <c r="A11">
        <v>6</v>
      </c>
      <c r="B11" s="14">
        <v>43752.284722222219</v>
      </c>
      <c r="C11">
        <v>0</v>
      </c>
      <c r="D11">
        <v>0</v>
      </c>
    </row>
    <row r="12" spans="1:6" x14ac:dyDescent="0.4">
      <c r="A12">
        <v>7</v>
      </c>
      <c r="B12" s="14">
        <v>43752.291666666664</v>
      </c>
      <c r="C12">
        <v>0</v>
      </c>
      <c r="D12">
        <v>0</v>
      </c>
    </row>
    <row r="13" spans="1:6" x14ac:dyDescent="0.4">
      <c r="A13">
        <v>8</v>
      </c>
      <c r="B13" s="14">
        <v>43752.298611111109</v>
      </c>
      <c r="C13">
        <v>0</v>
      </c>
      <c r="D13">
        <v>0</v>
      </c>
    </row>
    <row r="14" spans="1:6" x14ac:dyDescent="0.4">
      <c r="A14">
        <v>9</v>
      </c>
      <c r="B14" s="14">
        <v>43752.305555555555</v>
      </c>
      <c r="C14">
        <v>0</v>
      </c>
      <c r="D14">
        <v>0</v>
      </c>
    </row>
    <row r="15" spans="1:6" x14ac:dyDescent="0.4">
      <c r="A15">
        <v>10</v>
      </c>
      <c r="B15" s="14">
        <v>43752.3125</v>
      </c>
      <c r="C15">
        <v>0</v>
      </c>
      <c r="D15">
        <v>0</v>
      </c>
    </row>
    <row r="16" spans="1:6" x14ac:dyDescent="0.4">
      <c r="A16">
        <v>11</v>
      </c>
      <c r="B16" s="14">
        <v>43752.319444444445</v>
      </c>
      <c r="C16">
        <v>0</v>
      </c>
      <c r="D16">
        <v>0</v>
      </c>
    </row>
    <row r="17" spans="1:4" x14ac:dyDescent="0.4">
      <c r="A17">
        <v>12</v>
      </c>
      <c r="B17" s="14">
        <v>43752.326388888891</v>
      </c>
      <c r="C17">
        <v>0</v>
      </c>
      <c r="D17">
        <v>0</v>
      </c>
    </row>
    <row r="18" spans="1:4" x14ac:dyDescent="0.4">
      <c r="A18">
        <v>13</v>
      </c>
      <c r="B18" s="14">
        <v>43752.333333333336</v>
      </c>
      <c r="C18">
        <v>-523.6009579884186</v>
      </c>
      <c r="D18">
        <f>-$B$4</f>
        <v>-523.6009579884186</v>
      </c>
    </row>
    <row r="19" spans="1:4" x14ac:dyDescent="0.4">
      <c r="A19">
        <v>14</v>
      </c>
      <c r="B19" s="14">
        <v>43752.340277777781</v>
      </c>
      <c r="C19">
        <v>-523.6009579884186</v>
      </c>
      <c r="D19">
        <f t="shared" ref="D19:D31" si="0">-$B$4</f>
        <v>-523.6009579884186</v>
      </c>
    </row>
    <row r="20" spans="1:4" x14ac:dyDescent="0.4">
      <c r="A20">
        <v>15</v>
      </c>
      <c r="B20" s="14">
        <v>43752.347222222219</v>
      </c>
      <c r="C20">
        <v>-523.6009579884186</v>
      </c>
      <c r="D20">
        <f t="shared" si="0"/>
        <v>-523.6009579884186</v>
      </c>
    </row>
    <row r="21" spans="1:4" x14ac:dyDescent="0.4">
      <c r="A21">
        <v>16</v>
      </c>
      <c r="B21" s="14">
        <v>43752.354166666664</v>
      </c>
      <c r="C21">
        <v>-523.6009579884186</v>
      </c>
      <c r="D21">
        <f t="shared" si="0"/>
        <v>-523.6009579884186</v>
      </c>
    </row>
    <row r="22" spans="1:4" x14ac:dyDescent="0.4">
      <c r="A22">
        <v>17</v>
      </c>
      <c r="B22" s="14">
        <v>43752.361111111109</v>
      </c>
      <c r="C22">
        <v>-523.6009579884186</v>
      </c>
      <c r="D22">
        <f t="shared" si="0"/>
        <v>-523.6009579884186</v>
      </c>
    </row>
    <row r="23" spans="1:4" x14ac:dyDescent="0.4">
      <c r="A23">
        <v>18</v>
      </c>
      <c r="B23" s="14">
        <v>43752.368055555555</v>
      </c>
      <c r="C23">
        <v>-523.6009579884186</v>
      </c>
      <c r="D23">
        <f t="shared" si="0"/>
        <v>-523.6009579884186</v>
      </c>
    </row>
    <row r="24" spans="1:4" x14ac:dyDescent="0.4">
      <c r="A24">
        <v>19</v>
      </c>
      <c r="B24" s="14">
        <v>43752.375</v>
      </c>
      <c r="C24">
        <v>-523.6009579884186</v>
      </c>
      <c r="D24">
        <f t="shared" si="0"/>
        <v>-523.6009579884186</v>
      </c>
    </row>
    <row r="25" spans="1:4" x14ac:dyDescent="0.4">
      <c r="A25">
        <v>20</v>
      </c>
      <c r="B25" s="14">
        <v>43752.381944444445</v>
      </c>
      <c r="C25">
        <v>-523.6009579884186</v>
      </c>
      <c r="D25">
        <f t="shared" si="0"/>
        <v>-523.6009579884186</v>
      </c>
    </row>
    <row r="26" spans="1:4" x14ac:dyDescent="0.4">
      <c r="A26">
        <v>21</v>
      </c>
      <c r="B26" s="14">
        <v>43752.388888888891</v>
      </c>
      <c r="C26">
        <v>-523.6009579884186</v>
      </c>
      <c r="D26">
        <f t="shared" si="0"/>
        <v>-523.6009579884186</v>
      </c>
    </row>
    <row r="27" spans="1:4" x14ac:dyDescent="0.4">
      <c r="A27">
        <v>22</v>
      </c>
      <c r="B27" s="14">
        <v>43752.395833333336</v>
      </c>
      <c r="C27">
        <v>-523.6009579884186</v>
      </c>
      <c r="D27">
        <f t="shared" si="0"/>
        <v>-523.6009579884186</v>
      </c>
    </row>
    <row r="28" spans="1:4" x14ac:dyDescent="0.4">
      <c r="A28">
        <v>23</v>
      </c>
      <c r="B28" s="14">
        <v>43752.402777777781</v>
      </c>
      <c r="C28">
        <v>-523.6009579884186</v>
      </c>
      <c r="D28">
        <f t="shared" si="0"/>
        <v>-523.6009579884186</v>
      </c>
    </row>
    <row r="29" spans="1:4" x14ac:dyDescent="0.4">
      <c r="A29">
        <v>24</v>
      </c>
      <c r="B29" s="14">
        <v>43752.409722222219</v>
      </c>
      <c r="C29">
        <v>-523.6009579884186</v>
      </c>
      <c r="D29">
        <f t="shared" si="0"/>
        <v>-523.6009579884186</v>
      </c>
    </row>
    <row r="30" spans="1:4" x14ac:dyDescent="0.4">
      <c r="A30">
        <v>25</v>
      </c>
      <c r="B30" s="14">
        <v>43752.416666666664</v>
      </c>
      <c r="C30">
        <v>-523.6009579884186</v>
      </c>
      <c r="D30">
        <f t="shared" si="0"/>
        <v>-523.6009579884186</v>
      </c>
    </row>
    <row r="31" spans="1:4" x14ac:dyDescent="0.4">
      <c r="A31">
        <v>26</v>
      </c>
      <c r="B31" s="14">
        <v>43752.423611111109</v>
      </c>
      <c r="C31">
        <v>-523.6009579884186</v>
      </c>
      <c r="D31">
        <f t="shared" si="0"/>
        <v>-523.6009579884186</v>
      </c>
    </row>
    <row r="32" spans="1:4" x14ac:dyDescent="0.4">
      <c r="A32">
        <v>27</v>
      </c>
      <c r="B32" s="14">
        <v>43752.430555555555</v>
      </c>
      <c r="C32">
        <v>-811.6256291049707</v>
      </c>
      <c r="D32">
        <f>-$D$4</f>
        <v>-811.6256291049707</v>
      </c>
    </row>
    <row r="33" spans="1:4" x14ac:dyDescent="0.4">
      <c r="A33">
        <v>28</v>
      </c>
      <c r="B33" s="14">
        <v>43752.4375</v>
      </c>
      <c r="C33">
        <v>-811.6256291049707</v>
      </c>
      <c r="D33">
        <f t="shared" ref="D33:D72" si="1">-$D$4</f>
        <v>-811.6256291049707</v>
      </c>
    </row>
    <row r="34" spans="1:4" x14ac:dyDescent="0.4">
      <c r="A34">
        <v>29</v>
      </c>
      <c r="B34" s="14">
        <v>43752.444444444445</v>
      </c>
      <c r="C34">
        <v>-811.6256291049707</v>
      </c>
      <c r="D34">
        <f t="shared" si="1"/>
        <v>-811.6256291049707</v>
      </c>
    </row>
    <row r="35" spans="1:4" x14ac:dyDescent="0.4">
      <c r="A35">
        <v>30</v>
      </c>
      <c r="B35" s="14">
        <v>43752.451388888891</v>
      </c>
      <c r="C35">
        <v>-811.6256291049707</v>
      </c>
      <c r="D35">
        <f t="shared" si="1"/>
        <v>-811.6256291049707</v>
      </c>
    </row>
    <row r="36" spans="1:4" x14ac:dyDescent="0.4">
      <c r="A36">
        <v>31</v>
      </c>
      <c r="B36" s="14">
        <v>43752.458333333336</v>
      </c>
      <c r="C36">
        <v>-811.6256291049707</v>
      </c>
      <c r="D36">
        <f t="shared" si="1"/>
        <v>-811.6256291049707</v>
      </c>
    </row>
    <row r="37" spans="1:4" x14ac:dyDescent="0.4">
      <c r="A37">
        <v>32</v>
      </c>
      <c r="B37" s="14">
        <v>43752.465277777781</v>
      </c>
      <c r="C37">
        <v>-811.6256291049707</v>
      </c>
      <c r="D37">
        <f t="shared" si="1"/>
        <v>-811.6256291049707</v>
      </c>
    </row>
    <row r="38" spans="1:4" x14ac:dyDescent="0.4">
      <c r="A38">
        <v>33</v>
      </c>
      <c r="B38" s="14">
        <v>43752.472222222219</v>
      </c>
      <c r="C38">
        <v>-811.6256291049707</v>
      </c>
      <c r="D38">
        <f t="shared" si="1"/>
        <v>-811.6256291049707</v>
      </c>
    </row>
    <row r="39" spans="1:4" x14ac:dyDescent="0.4">
      <c r="A39">
        <v>34</v>
      </c>
      <c r="B39" s="14">
        <v>43752.479166666664</v>
      </c>
      <c r="C39">
        <v>-811.6256291049707</v>
      </c>
      <c r="D39">
        <f t="shared" si="1"/>
        <v>-811.6256291049707</v>
      </c>
    </row>
    <row r="40" spans="1:4" x14ac:dyDescent="0.4">
      <c r="A40">
        <v>35</v>
      </c>
      <c r="B40" s="14">
        <v>43752.486111111109</v>
      </c>
      <c r="C40">
        <v>-811.6256291049707</v>
      </c>
      <c r="D40">
        <f t="shared" si="1"/>
        <v>-811.6256291049707</v>
      </c>
    </row>
    <row r="41" spans="1:4" x14ac:dyDescent="0.4">
      <c r="A41">
        <v>36</v>
      </c>
      <c r="B41" s="14">
        <v>43752.493055555555</v>
      </c>
      <c r="C41">
        <v>-811.6256291049707</v>
      </c>
      <c r="D41">
        <f t="shared" si="1"/>
        <v>-811.6256291049707</v>
      </c>
    </row>
    <row r="42" spans="1:4" x14ac:dyDescent="0.4">
      <c r="A42">
        <v>37</v>
      </c>
      <c r="B42" s="14">
        <v>43752.5</v>
      </c>
      <c r="C42">
        <v>-811.6256291049707</v>
      </c>
      <c r="D42">
        <f t="shared" si="1"/>
        <v>-811.6256291049707</v>
      </c>
    </row>
    <row r="43" spans="1:4" x14ac:dyDescent="0.4">
      <c r="A43">
        <v>38</v>
      </c>
      <c r="B43" s="14">
        <v>43752.506944444445</v>
      </c>
      <c r="C43">
        <v>-811.6256291049707</v>
      </c>
      <c r="D43">
        <f t="shared" si="1"/>
        <v>-811.6256291049707</v>
      </c>
    </row>
    <row r="44" spans="1:4" x14ac:dyDescent="0.4">
      <c r="A44">
        <v>39</v>
      </c>
      <c r="B44" s="14">
        <v>43752.513888888891</v>
      </c>
      <c r="C44">
        <v>-811.6256291049707</v>
      </c>
      <c r="D44">
        <f t="shared" si="1"/>
        <v>-811.6256291049707</v>
      </c>
    </row>
    <row r="45" spans="1:4" x14ac:dyDescent="0.4">
      <c r="A45">
        <v>40</v>
      </c>
      <c r="B45" s="14">
        <v>43752.520833333336</v>
      </c>
      <c r="C45">
        <v>-811.6256291049707</v>
      </c>
      <c r="D45">
        <f t="shared" si="1"/>
        <v>-811.6256291049707</v>
      </c>
    </row>
    <row r="46" spans="1:4" x14ac:dyDescent="0.4">
      <c r="A46">
        <v>41</v>
      </c>
      <c r="B46" s="14">
        <v>43752.527777777781</v>
      </c>
      <c r="C46">
        <v>-811.6256291049707</v>
      </c>
      <c r="D46">
        <f t="shared" si="1"/>
        <v>-811.6256291049707</v>
      </c>
    </row>
    <row r="47" spans="1:4" x14ac:dyDescent="0.4">
      <c r="A47">
        <v>42</v>
      </c>
      <c r="B47" s="14">
        <v>43752.534722222219</v>
      </c>
      <c r="C47">
        <v>-811.6256291049707</v>
      </c>
      <c r="D47">
        <f t="shared" si="1"/>
        <v>-811.6256291049707</v>
      </c>
    </row>
    <row r="48" spans="1:4" x14ac:dyDescent="0.4">
      <c r="A48">
        <v>43</v>
      </c>
      <c r="B48" s="14">
        <v>43752.541666666664</v>
      </c>
      <c r="C48">
        <v>-811.6256291049707</v>
      </c>
      <c r="D48">
        <f t="shared" si="1"/>
        <v>-811.6256291049707</v>
      </c>
    </row>
    <row r="49" spans="1:4" x14ac:dyDescent="0.4">
      <c r="A49">
        <v>44</v>
      </c>
      <c r="B49" s="14">
        <v>43752.548611111109</v>
      </c>
      <c r="C49">
        <v>-811.6256291049707</v>
      </c>
      <c r="D49">
        <f t="shared" si="1"/>
        <v>-811.6256291049707</v>
      </c>
    </row>
    <row r="50" spans="1:4" x14ac:dyDescent="0.4">
      <c r="A50">
        <v>45</v>
      </c>
      <c r="B50" s="14">
        <v>43752.555555555555</v>
      </c>
      <c r="C50">
        <v>-811.6256291049707</v>
      </c>
      <c r="D50">
        <f t="shared" si="1"/>
        <v>-811.6256291049707</v>
      </c>
    </row>
    <row r="51" spans="1:4" x14ac:dyDescent="0.4">
      <c r="A51">
        <v>46</v>
      </c>
      <c r="B51" s="14">
        <v>43752.5625</v>
      </c>
      <c r="C51">
        <v>-811.6256291049707</v>
      </c>
      <c r="D51">
        <f t="shared" si="1"/>
        <v>-811.6256291049707</v>
      </c>
    </row>
    <row r="52" spans="1:4" x14ac:dyDescent="0.4">
      <c r="A52">
        <v>47</v>
      </c>
      <c r="B52" s="14">
        <v>43752.569444444445</v>
      </c>
      <c r="C52">
        <v>-811.6256291049707</v>
      </c>
      <c r="D52">
        <f t="shared" si="1"/>
        <v>-811.6256291049707</v>
      </c>
    </row>
    <row r="53" spans="1:4" x14ac:dyDescent="0.4">
      <c r="A53">
        <v>48</v>
      </c>
      <c r="B53" s="14">
        <v>43752.576388888891</v>
      </c>
      <c r="C53">
        <v>-811.6256291049707</v>
      </c>
      <c r="D53">
        <f t="shared" si="1"/>
        <v>-811.6256291049707</v>
      </c>
    </row>
    <row r="54" spans="1:4" x14ac:dyDescent="0.4">
      <c r="A54" s="16">
        <v>49</v>
      </c>
      <c r="B54" s="18">
        <v>43752.583333333336</v>
      </c>
      <c r="C54">
        <v>-811.6256291049707</v>
      </c>
      <c r="D54">
        <f t="shared" si="1"/>
        <v>-811.6256291049707</v>
      </c>
    </row>
    <row r="55" spans="1:4" x14ac:dyDescent="0.4">
      <c r="A55">
        <v>50</v>
      </c>
      <c r="B55" s="14">
        <v>43752.590277777781</v>
      </c>
      <c r="C55">
        <v>-811.6256291049707</v>
      </c>
      <c r="D55">
        <f t="shared" si="1"/>
        <v>-811.6256291049707</v>
      </c>
    </row>
    <row r="56" spans="1:4" x14ac:dyDescent="0.4">
      <c r="A56">
        <v>51</v>
      </c>
      <c r="B56" s="14">
        <v>43752.597222222219</v>
      </c>
      <c r="C56">
        <v>-811.6256291049707</v>
      </c>
      <c r="D56">
        <f t="shared" si="1"/>
        <v>-811.6256291049707</v>
      </c>
    </row>
    <row r="57" spans="1:4" x14ac:dyDescent="0.4">
      <c r="A57">
        <v>52</v>
      </c>
      <c r="B57" s="14">
        <v>43752.604166666664</v>
      </c>
      <c r="C57">
        <v>-811.6256291049707</v>
      </c>
      <c r="D57">
        <f t="shared" si="1"/>
        <v>-811.6256291049707</v>
      </c>
    </row>
    <row r="58" spans="1:4" x14ac:dyDescent="0.4">
      <c r="A58">
        <v>53</v>
      </c>
      <c r="B58" s="14">
        <v>43752.611111111109</v>
      </c>
      <c r="C58">
        <v>-811.6256291049707</v>
      </c>
      <c r="D58">
        <f t="shared" si="1"/>
        <v>-811.6256291049707</v>
      </c>
    </row>
    <row r="59" spans="1:4" x14ac:dyDescent="0.4">
      <c r="A59">
        <v>54</v>
      </c>
      <c r="B59" s="14">
        <v>43752.618055555555</v>
      </c>
      <c r="C59">
        <v>-811.6256291049707</v>
      </c>
      <c r="D59">
        <f t="shared" si="1"/>
        <v>-811.6256291049707</v>
      </c>
    </row>
    <row r="60" spans="1:4" x14ac:dyDescent="0.4">
      <c r="A60">
        <v>55</v>
      </c>
      <c r="B60" s="14">
        <v>43752.625</v>
      </c>
      <c r="C60">
        <v>-811.6256291049707</v>
      </c>
      <c r="D60">
        <f t="shared" si="1"/>
        <v>-811.6256291049707</v>
      </c>
    </row>
    <row r="61" spans="1:4" x14ac:dyDescent="0.4">
      <c r="A61">
        <v>56</v>
      </c>
      <c r="B61" s="14">
        <v>43752.631944444445</v>
      </c>
      <c r="C61">
        <v>-811.6256291049707</v>
      </c>
      <c r="D61">
        <f t="shared" si="1"/>
        <v>-811.6256291049707</v>
      </c>
    </row>
    <row r="62" spans="1:4" x14ac:dyDescent="0.4">
      <c r="A62">
        <v>57</v>
      </c>
      <c r="B62" s="14">
        <v>43752.638888888891</v>
      </c>
      <c r="C62">
        <v>-811.6256291049707</v>
      </c>
      <c r="D62">
        <f t="shared" si="1"/>
        <v>-811.6256291049707</v>
      </c>
    </row>
    <row r="63" spans="1:4" x14ac:dyDescent="0.4">
      <c r="A63">
        <v>58</v>
      </c>
      <c r="B63" s="14">
        <v>43752.645833333336</v>
      </c>
      <c r="C63">
        <v>-811.6256291049707</v>
      </c>
      <c r="D63">
        <f t="shared" si="1"/>
        <v>-811.6256291049707</v>
      </c>
    </row>
    <row r="64" spans="1:4" x14ac:dyDescent="0.4">
      <c r="A64">
        <v>59</v>
      </c>
      <c r="B64" s="14">
        <v>43752.652777777781</v>
      </c>
      <c r="C64">
        <v>-811.6256291049707</v>
      </c>
      <c r="D64">
        <f t="shared" si="1"/>
        <v>-811.6256291049707</v>
      </c>
    </row>
    <row r="65" spans="1:4" x14ac:dyDescent="0.4">
      <c r="A65">
        <v>60</v>
      </c>
      <c r="B65" s="14">
        <v>43752.659722222219</v>
      </c>
      <c r="C65">
        <v>-811.6256291049707</v>
      </c>
      <c r="D65">
        <f t="shared" si="1"/>
        <v>-811.6256291049707</v>
      </c>
    </row>
    <row r="66" spans="1:4" x14ac:dyDescent="0.4">
      <c r="A66">
        <v>61</v>
      </c>
      <c r="B66" s="14">
        <v>43752.666666666664</v>
      </c>
      <c r="C66">
        <v>-811.6256291049707</v>
      </c>
      <c r="D66">
        <f t="shared" si="1"/>
        <v>-811.6256291049707</v>
      </c>
    </row>
    <row r="67" spans="1:4" x14ac:dyDescent="0.4">
      <c r="A67">
        <v>62</v>
      </c>
      <c r="B67" s="14">
        <v>43752.673611111109</v>
      </c>
      <c r="C67">
        <v>-811.6256291049707</v>
      </c>
      <c r="D67">
        <f t="shared" si="1"/>
        <v>-811.6256291049707</v>
      </c>
    </row>
    <row r="68" spans="1:4" x14ac:dyDescent="0.4">
      <c r="A68">
        <v>63</v>
      </c>
      <c r="B68" s="14">
        <v>43752.680555555555</v>
      </c>
      <c r="C68">
        <v>-811.6256291049707</v>
      </c>
      <c r="D68">
        <f t="shared" si="1"/>
        <v>-811.6256291049707</v>
      </c>
    </row>
    <row r="69" spans="1:4" x14ac:dyDescent="0.4">
      <c r="A69">
        <v>64</v>
      </c>
      <c r="B69" s="14">
        <v>43752.6875</v>
      </c>
      <c r="C69">
        <v>-811.6256291049707</v>
      </c>
      <c r="D69">
        <f t="shared" si="1"/>
        <v>-811.6256291049707</v>
      </c>
    </row>
    <row r="70" spans="1:4" x14ac:dyDescent="0.4">
      <c r="A70">
        <v>65</v>
      </c>
      <c r="B70" s="14">
        <v>43752.694444444445</v>
      </c>
      <c r="C70">
        <v>-811.6256291049707</v>
      </c>
      <c r="D70">
        <f t="shared" si="1"/>
        <v>-811.6256291049707</v>
      </c>
    </row>
    <row r="71" spans="1:4" x14ac:dyDescent="0.4">
      <c r="A71">
        <v>66</v>
      </c>
      <c r="B71" s="14">
        <v>43752.701388888891</v>
      </c>
      <c r="C71">
        <v>-811.6256291049707</v>
      </c>
      <c r="D71">
        <f t="shared" si="1"/>
        <v>-811.6256291049707</v>
      </c>
    </row>
    <row r="72" spans="1:4" x14ac:dyDescent="0.4">
      <c r="A72">
        <v>67</v>
      </c>
      <c r="B72" s="14">
        <v>43752.708333333336</v>
      </c>
      <c r="C72">
        <v>-811.6256291049707</v>
      </c>
      <c r="D72">
        <f t="shared" si="1"/>
        <v>-811.6256291049707</v>
      </c>
    </row>
    <row r="73" spans="1:4" x14ac:dyDescent="0.4">
      <c r="A73">
        <v>68</v>
      </c>
      <c r="B73" s="14">
        <v>43752.715277777781</v>
      </c>
      <c r="C73">
        <v>0</v>
      </c>
      <c r="D73">
        <v>0</v>
      </c>
    </row>
    <row r="74" spans="1:4" x14ac:dyDescent="0.4">
      <c r="A74">
        <v>69</v>
      </c>
      <c r="B74" s="14">
        <v>43752.722222222219</v>
      </c>
      <c r="C74">
        <v>0</v>
      </c>
      <c r="D74">
        <v>0</v>
      </c>
    </row>
    <row r="75" spans="1:4" x14ac:dyDescent="0.4">
      <c r="A75">
        <v>70</v>
      </c>
      <c r="B75" s="14">
        <v>43752.729166666664</v>
      </c>
      <c r="C75">
        <v>0</v>
      </c>
      <c r="D75">
        <v>0</v>
      </c>
    </row>
    <row r="76" spans="1:4" x14ac:dyDescent="0.4">
      <c r="A76">
        <v>71</v>
      </c>
      <c r="B76" s="14">
        <v>43752.736111111109</v>
      </c>
      <c r="C76">
        <v>0</v>
      </c>
      <c r="D76">
        <v>0</v>
      </c>
    </row>
    <row r="77" spans="1:4" x14ac:dyDescent="0.4">
      <c r="A77">
        <v>72</v>
      </c>
      <c r="B77" s="14">
        <v>43752.743055555555</v>
      </c>
      <c r="C77">
        <v>0</v>
      </c>
      <c r="D77">
        <v>0</v>
      </c>
    </row>
    <row r="78" spans="1:4" x14ac:dyDescent="0.4">
      <c r="A78">
        <v>73</v>
      </c>
      <c r="B78" s="14">
        <v>43752.75</v>
      </c>
      <c r="C78">
        <v>0</v>
      </c>
      <c r="D78">
        <v>0</v>
      </c>
    </row>
    <row r="79" spans="1:4" x14ac:dyDescent="0.4">
      <c r="A79">
        <v>74</v>
      </c>
      <c r="B79" s="14">
        <v>43752.756944444445</v>
      </c>
      <c r="C79">
        <v>0</v>
      </c>
      <c r="D79">
        <v>0</v>
      </c>
    </row>
    <row r="80" spans="1:4" x14ac:dyDescent="0.4">
      <c r="A80">
        <v>75</v>
      </c>
      <c r="B80" s="14">
        <v>43752.763888888891</v>
      </c>
      <c r="C80">
        <v>0</v>
      </c>
      <c r="D80">
        <v>0</v>
      </c>
    </row>
    <row r="81" spans="1:4" x14ac:dyDescent="0.4">
      <c r="A81">
        <v>76</v>
      </c>
      <c r="B81" s="14">
        <v>43752.770833333336</v>
      </c>
      <c r="C81">
        <v>0</v>
      </c>
      <c r="D81">
        <v>0</v>
      </c>
    </row>
    <row r="82" spans="1:4" x14ac:dyDescent="0.4">
      <c r="A82">
        <v>77</v>
      </c>
      <c r="B82" s="14">
        <v>43752.777777777781</v>
      </c>
      <c r="C82">
        <v>0</v>
      </c>
      <c r="D82">
        <v>0</v>
      </c>
    </row>
    <row r="83" spans="1:4" x14ac:dyDescent="0.4">
      <c r="A83">
        <v>78</v>
      </c>
      <c r="B83" s="14">
        <v>43752.784722222219</v>
      </c>
      <c r="C83">
        <v>0</v>
      </c>
      <c r="D83">
        <v>0</v>
      </c>
    </row>
    <row r="84" spans="1:4" x14ac:dyDescent="0.4">
      <c r="A84">
        <v>79</v>
      </c>
      <c r="B84" s="14">
        <v>43752.791666666664</v>
      </c>
      <c r="C84">
        <v>0</v>
      </c>
      <c r="D84"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7BE2-1D02-4C40-B776-5E7DCCC8DB42}">
  <sheetPr codeName="Sheet4"/>
  <dimension ref="A1:F78"/>
  <sheetViews>
    <sheetView zoomScale="80" zoomScaleNormal="80" workbookViewId="0">
      <selection activeCell="K10" sqref="K10"/>
    </sheetView>
    <sheetView workbookViewId="1"/>
  </sheetViews>
  <sheetFormatPr defaultRowHeight="18.75" x14ac:dyDescent="0.4"/>
  <cols>
    <col min="2" max="2" width="20.625" customWidth="1"/>
    <col min="3" max="3" width="10.125" customWidth="1"/>
    <col min="4" max="4" width="9.875" customWidth="1"/>
    <col min="5" max="5" width="11.875" customWidth="1"/>
    <col min="6" max="6" width="10.125" customWidth="1"/>
  </cols>
  <sheetData>
    <row r="1" spans="1:6" x14ac:dyDescent="0.4">
      <c r="A1" t="s">
        <v>31</v>
      </c>
      <c r="C1" s="11"/>
    </row>
    <row r="2" spans="1:6" x14ac:dyDescent="0.4">
      <c r="A2" s="12" t="s">
        <v>0</v>
      </c>
      <c r="B2" s="13" t="s">
        <v>1</v>
      </c>
      <c r="C2" s="12" t="s">
        <v>0</v>
      </c>
      <c r="D2" s="7" t="s">
        <v>28</v>
      </c>
    </row>
    <row r="3" spans="1:6" x14ac:dyDescent="0.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4">
      <c r="A5" t="s">
        <v>2</v>
      </c>
      <c r="B5" s="1" t="s">
        <v>3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4">
      <c r="A6">
        <v>1</v>
      </c>
      <c r="B6" s="1">
        <v>43753.25</v>
      </c>
      <c r="C6">
        <v>0</v>
      </c>
      <c r="D6">
        <v>0</v>
      </c>
    </row>
    <row r="7" spans="1:6" x14ac:dyDescent="0.4">
      <c r="A7">
        <v>2</v>
      </c>
      <c r="B7" s="1">
        <v>43753.256944444445</v>
      </c>
      <c r="C7">
        <v>0</v>
      </c>
      <c r="D7">
        <v>0</v>
      </c>
    </row>
    <row r="8" spans="1:6" x14ac:dyDescent="0.4">
      <c r="A8">
        <v>3</v>
      </c>
      <c r="B8" s="1">
        <v>43753.263888888891</v>
      </c>
      <c r="C8">
        <v>0</v>
      </c>
      <c r="D8">
        <v>0</v>
      </c>
    </row>
    <row r="9" spans="1:6" x14ac:dyDescent="0.4">
      <c r="A9">
        <v>4</v>
      </c>
      <c r="B9" s="1">
        <v>43753.270833333336</v>
      </c>
      <c r="C9">
        <v>0</v>
      </c>
      <c r="D9">
        <v>0</v>
      </c>
    </row>
    <row r="10" spans="1:6" x14ac:dyDescent="0.4">
      <c r="A10">
        <v>5</v>
      </c>
      <c r="B10" s="1">
        <v>43753.277777777781</v>
      </c>
      <c r="C10">
        <v>0</v>
      </c>
      <c r="D10">
        <v>0</v>
      </c>
    </row>
    <row r="11" spans="1:6" x14ac:dyDescent="0.4">
      <c r="A11">
        <v>6</v>
      </c>
      <c r="B11" s="1">
        <v>43753.284722222219</v>
      </c>
      <c r="C11">
        <v>0</v>
      </c>
      <c r="D11">
        <v>0</v>
      </c>
    </row>
    <row r="12" spans="1:6" x14ac:dyDescent="0.4">
      <c r="A12">
        <v>7</v>
      </c>
      <c r="B12" s="1">
        <v>43753.291666550926</v>
      </c>
      <c r="C12">
        <v>0</v>
      </c>
      <c r="D12">
        <v>0</v>
      </c>
    </row>
    <row r="13" spans="1:6" x14ac:dyDescent="0.4">
      <c r="A13">
        <v>8</v>
      </c>
      <c r="B13" s="1">
        <v>43753.298610937498</v>
      </c>
      <c r="C13">
        <v>0</v>
      </c>
      <c r="D13">
        <v>0</v>
      </c>
    </row>
    <row r="14" spans="1:6" x14ac:dyDescent="0.4">
      <c r="A14">
        <v>9</v>
      </c>
      <c r="B14" s="1">
        <v>43753.305555324077</v>
      </c>
      <c r="C14">
        <v>0</v>
      </c>
      <c r="D14">
        <v>0</v>
      </c>
    </row>
    <row r="15" spans="1:6" x14ac:dyDescent="0.4">
      <c r="A15">
        <v>10</v>
      </c>
      <c r="B15" s="1">
        <v>43753.31249971065</v>
      </c>
      <c r="C15">
        <v>0</v>
      </c>
      <c r="D15">
        <v>0</v>
      </c>
    </row>
    <row r="16" spans="1:6" x14ac:dyDescent="0.4">
      <c r="A16">
        <v>11</v>
      </c>
      <c r="B16" s="1">
        <v>43753.319444097222</v>
      </c>
      <c r="C16">
        <v>0</v>
      </c>
      <c r="D16">
        <v>0</v>
      </c>
    </row>
    <row r="17" spans="1:4" x14ac:dyDescent="0.4">
      <c r="A17">
        <v>12</v>
      </c>
      <c r="B17" s="1">
        <v>43753.326388483794</v>
      </c>
      <c r="C17">
        <v>0</v>
      </c>
      <c r="D17">
        <v>0</v>
      </c>
    </row>
    <row r="18" spans="1:4" x14ac:dyDescent="0.4">
      <c r="A18">
        <v>13</v>
      </c>
      <c r="B18" s="1">
        <v>43753.333332870374</v>
      </c>
      <c r="C18">
        <v>705.01312277163879</v>
      </c>
      <c r="D18">
        <f>$B$4</f>
        <v>705.01312277163879</v>
      </c>
    </row>
    <row r="19" spans="1:4" x14ac:dyDescent="0.4">
      <c r="A19">
        <v>14</v>
      </c>
      <c r="B19" s="1">
        <v>43753.340277256946</v>
      </c>
      <c r="C19">
        <v>705.01312277163879</v>
      </c>
      <c r="D19">
        <f t="shared" ref="D19:D55" si="0">$B$4</f>
        <v>705.01312277163879</v>
      </c>
    </row>
    <row r="20" spans="1:4" x14ac:dyDescent="0.4">
      <c r="A20">
        <v>15</v>
      </c>
      <c r="B20" s="1">
        <v>43753.347221643518</v>
      </c>
      <c r="C20">
        <v>705.01312277163879</v>
      </c>
      <c r="D20">
        <f t="shared" si="0"/>
        <v>705.01312277163879</v>
      </c>
    </row>
    <row r="21" spans="1:4" x14ac:dyDescent="0.4">
      <c r="A21">
        <v>16</v>
      </c>
      <c r="B21" s="1">
        <v>43753.354166030091</v>
      </c>
      <c r="C21">
        <v>705.01312277163879</v>
      </c>
      <c r="D21">
        <f t="shared" si="0"/>
        <v>705.01312277163879</v>
      </c>
    </row>
    <row r="22" spans="1:4" x14ac:dyDescent="0.4">
      <c r="A22">
        <v>17</v>
      </c>
      <c r="B22" s="1">
        <v>43753.36111041667</v>
      </c>
      <c r="C22">
        <v>705.01312277163879</v>
      </c>
      <c r="D22">
        <f t="shared" si="0"/>
        <v>705.01312277163879</v>
      </c>
    </row>
    <row r="23" spans="1:4" x14ac:dyDescent="0.4">
      <c r="A23">
        <v>18</v>
      </c>
      <c r="B23" s="1">
        <v>43753.368054803243</v>
      </c>
      <c r="C23">
        <v>705.01312277163879</v>
      </c>
      <c r="D23">
        <f t="shared" si="0"/>
        <v>705.01312277163879</v>
      </c>
    </row>
    <row r="24" spans="1:4" x14ac:dyDescent="0.4">
      <c r="A24">
        <v>19</v>
      </c>
      <c r="B24" s="1">
        <v>43753.374999189815</v>
      </c>
      <c r="C24">
        <v>705.01312277163879</v>
      </c>
      <c r="D24">
        <f t="shared" si="0"/>
        <v>705.01312277163879</v>
      </c>
    </row>
    <row r="25" spans="1:4" x14ac:dyDescent="0.4">
      <c r="A25">
        <v>20</v>
      </c>
      <c r="B25" s="1">
        <v>43753.381943576387</v>
      </c>
      <c r="C25">
        <v>705.01312277163879</v>
      </c>
      <c r="D25">
        <f t="shared" si="0"/>
        <v>705.01312277163879</v>
      </c>
    </row>
    <row r="26" spans="1:4" x14ac:dyDescent="0.4">
      <c r="A26">
        <v>21</v>
      </c>
      <c r="B26" s="1">
        <v>43753.388887962959</v>
      </c>
      <c r="C26">
        <v>705.01312277163879</v>
      </c>
      <c r="D26">
        <f t="shared" si="0"/>
        <v>705.01312277163879</v>
      </c>
    </row>
    <row r="27" spans="1:4" x14ac:dyDescent="0.4">
      <c r="A27">
        <v>22</v>
      </c>
      <c r="B27" s="1">
        <v>43753.395832349539</v>
      </c>
      <c r="C27">
        <v>705.01312277163879</v>
      </c>
      <c r="D27">
        <f t="shared" si="0"/>
        <v>705.01312277163879</v>
      </c>
    </row>
    <row r="28" spans="1:4" x14ac:dyDescent="0.4">
      <c r="A28">
        <v>23</v>
      </c>
      <c r="B28" s="1">
        <v>43753.402776736111</v>
      </c>
      <c r="C28">
        <v>705.01312277163879</v>
      </c>
      <c r="D28">
        <f t="shared" si="0"/>
        <v>705.01312277163879</v>
      </c>
    </row>
    <row r="29" spans="1:4" x14ac:dyDescent="0.4">
      <c r="A29">
        <v>24</v>
      </c>
      <c r="B29" s="1">
        <v>43753.409721122684</v>
      </c>
      <c r="C29">
        <v>705.01312277163879</v>
      </c>
      <c r="D29">
        <f t="shared" si="0"/>
        <v>705.01312277163879</v>
      </c>
    </row>
    <row r="30" spans="1:4" x14ac:dyDescent="0.4">
      <c r="A30">
        <v>25</v>
      </c>
      <c r="B30" s="1">
        <v>43753.416665509256</v>
      </c>
      <c r="C30">
        <v>705.01312277163879</v>
      </c>
      <c r="D30">
        <f t="shared" si="0"/>
        <v>705.01312277163879</v>
      </c>
    </row>
    <row r="31" spans="1:4" x14ac:dyDescent="0.4">
      <c r="A31">
        <v>26</v>
      </c>
      <c r="B31" s="1">
        <v>43753.423609895835</v>
      </c>
      <c r="C31">
        <v>705.01312277163879</v>
      </c>
      <c r="D31">
        <f t="shared" si="0"/>
        <v>705.01312277163879</v>
      </c>
    </row>
    <row r="32" spans="1:4" x14ac:dyDescent="0.4">
      <c r="A32">
        <v>27</v>
      </c>
      <c r="B32" s="1">
        <v>43753.430554282408</v>
      </c>
      <c r="C32">
        <v>705.01312277163879</v>
      </c>
      <c r="D32">
        <f t="shared" si="0"/>
        <v>705.01312277163879</v>
      </c>
    </row>
    <row r="33" spans="1:4" x14ac:dyDescent="0.4">
      <c r="A33">
        <v>28</v>
      </c>
      <c r="B33" s="1">
        <v>43753.43749866898</v>
      </c>
      <c r="C33">
        <v>705.01312277163879</v>
      </c>
      <c r="D33">
        <f t="shared" si="0"/>
        <v>705.01312277163879</v>
      </c>
    </row>
    <row r="34" spans="1:4" x14ac:dyDescent="0.4">
      <c r="A34">
        <v>29</v>
      </c>
      <c r="B34" s="1">
        <v>43753.444443055552</v>
      </c>
      <c r="C34">
        <v>705.01312277163879</v>
      </c>
      <c r="D34">
        <f t="shared" si="0"/>
        <v>705.01312277163879</v>
      </c>
    </row>
    <row r="35" spans="1:4" x14ac:dyDescent="0.4">
      <c r="A35">
        <v>30</v>
      </c>
      <c r="B35" s="1">
        <v>43753.451387442132</v>
      </c>
      <c r="C35">
        <v>705.01312277163879</v>
      </c>
      <c r="D35">
        <f t="shared" si="0"/>
        <v>705.01312277163879</v>
      </c>
    </row>
    <row r="36" spans="1:4" x14ac:dyDescent="0.4">
      <c r="A36">
        <v>31</v>
      </c>
      <c r="B36" s="1">
        <v>43753.458331828704</v>
      </c>
      <c r="C36">
        <v>705.01312277163879</v>
      </c>
      <c r="D36">
        <f t="shared" si="0"/>
        <v>705.01312277163879</v>
      </c>
    </row>
    <row r="37" spans="1:4" x14ac:dyDescent="0.4">
      <c r="A37">
        <v>32</v>
      </c>
      <c r="B37" s="1">
        <v>43753.465276215276</v>
      </c>
      <c r="C37">
        <v>705.01312277163879</v>
      </c>
      <c r="D37">
        <f t="shared" si="0"/>
        <v>705.01312277163879</v>
      </c>
    </row>
    <row r="38" spans="1:4" x14ac:dyDescent="0.4">
      <c r="A38">
        <v>33</v>
      </c>
      <c r="B38" s="1">
        <v>43753.472220601849</v>
      </c>
      <c r="C38">
        <v>705.01312277163879</v>
      </c>
      <c r="D38">
        <f t="shared" si="0"/>
        <v>705.01312277163879</v>
      </c>
    </row>
    <row r="39" spans="1:4" x14ac:dyDescent="0.4">
      <c r="A39">
        <v>34</v>
      </c>
      <c r="B39" s="1">
        <v>43753.479164988428</v>
      </c>
      <c r="C39">
        <v>705.01312277163879</v>
      </c>
      <c r="D39">
        <f t="shared" si="0"/>
        <v>705.01312277163879</v>
      </c>
    </row>
    <row r="40" spans="1:4" x14ac:dyDescent="0.4">
      <c r="A40">
        <v>35</v>
      </c>
      <c r="B40" s="1">
        <v>43753.486109375001</v>
      </c>
      <c r="C40">
        <v>705.01312277163879</v>
      </c>
      <c r="D40">
        <f t="shared" si="0"/>
        <v>705.01312277163879</v>
      </c>
    </row>
    <row r="41" spans="1:4" x14ac:dyDescent="0.4">
      <c r="A41">
        <v>36</v>
      </c>
      <c r="B41" s="1">
        <v>43753.493053761573</v>
      </c>
      <c r="C41">
        <v>705.01312277163879</v>
      </c>
      <c r="D41">
        <f t="shared" si="0"/>
        <v>705.01312277163879</v>
      </c>
    </row>
    <row r="42" spans="1:4" x14ac:dyDescent="0.4">
      <c r="A42" s="15">
        <v>37</v>
      </c>
      <c r="B42" s="1">
        <v>43753.499998148145</v>
      </c>
      <c r="C42">
        <v>705.01312277163879</v>
      </c>
      <c r="D42">
        <f t="shared" si="0"/>
        <v>705.01312277163879</v>
      </c>
    </row>
    <row r="43" spans="1:4" x14ac:dyDescent="0.4">
      <c r="A43">
        <v>38</v>
      </c>
      <c r="B43" s="1">
        <v>43753.506942534725</v>
      </c>
      <c r="C43">
        <v>705.01312277163879</v>
      </c>
      <c r="D43">
        <f t="shared" si="0"/>
        <v>705.01312277163879</v>
      </c>
    </row>
    <row r="44" spans="1:4" x14ac:dyDescent="0.4">
      <c r="A44">
        <v>39</v>
      </c>
      <c r="B44" s="1">
        <v>43753.513886921297</v>
      </c>
      <c r="C44">
        <v>705.01312277163879</v>
      </c>
      <c r="D44">
        <f t="shared" si="0"/>
        <v>705.01312277163879</v>
      </c>
    </row>
    <row r="45" spans="1:4" x14ac:dyDescent="0.4">
      <c r="A45">
        <v>40</v>
      </c>
      <c r="B45" s="1">
        <v>43753.520831307869</v>
      </c>
      <c r="C45">
        <v>705.01312277163879</v>
      </c>
      <c r="D45">
        <f t="shared" si="0"/>
        <v>705.01312277163879</v>
      </c>
    </row>
    <row r="46" spans="1:4" x14ac:dyDescent="0.4">
      <c r="A46">
        <v>41</v>
      </c>
      <c r="B46" s="1">
        <v>43753.527775694442</v>
      </c>
      <c r="C46">
        <v>705.01312277163879</v>
      </c>
      <c r="D46">
        <f>$B$4</f>
        <v>705.01312277163879</v>
      </c>
    </row>
    <row r="47" spans="1:4" x14ac:dyDescent="0.4">
      <c r="A47">
        <v>42</v>
      </c>
      <c r="B47" s="1">
        <v>43753.534720081021</v>
      </c>
      <c r="C47">
        <v>705.01312277163879</v>
      </c>
      <c r="D47">
        <f t="shared" si="0"/>
        <v>705.01312277163879</v>
      </c>
    </row>
    <row r="48" spans="1:4" x14ac:dyDescent="0.4">
      <c r="A48">
        <v>43</v>
      </c>
      <c r="B48" s="1">
        <v>43753.541664467593</v>
      </c>
      <c r="C48">
        <v>705.01312277163879</v>
      </c>
      <c r="D48">
        <f t="shared" si="0"/>
        <v>705.01312277163879</v>
      </c>
    </row>
    <row r="49" spans="1:4" x14ac:dyDescent="0.4">
      <c r="A49">
        <v>44</v>
      </c>
      <c r="B49" s="1">
        <v>43753.548608854166</v>
      </c>
      <c r="C49">
        <v>705.01312277163879</v>
      </c>
      <c r="D49">
        <f t="shared" si="0"/>
        <v>705.01312277163879</v>
      </c>
    </row>
    <row r="50" spans="1:4" x14ac:dyDescent="0.4">
      <c r="A50">
        <v>45</v>
      </c>
      <c r="B50" s="1">
        <v>43753.555553240738</v>
      </c>
      <c r="C50">
        <v>705.01312277163879</v>
      </c>
      <c r="D50">
        <f t="shared" si="0"/>
        <v>705.01312277163879</v>
      </c>
    </row>
    <row r="51" spans="1:4" x14ac:dyDescent="0.4">
      <c r="A51">
        <v>46</v>
      </c>
      <c r="B51" s="1">
        <v>43753.562497627317</v>
      </c>
      <c r="C51">
        <v>705.01312277163879</v>
      </c>
      <c r="D51">
        <f t="shared" si="0"/>
        <v>705.01312277163879</v>
      </c>
    </row>
    <row r="52" spans="1:4" x14ac:dyDescent="0.4">
      <c r="A52">
        <v>47</v>
      </c>
      <c r="B52" s="1">
        <v>43753.56944201389</v>
      </c>
      <c r="C52">
        <v>705.01312277163879</v>
      </c>
      <c r="D52">
        <f t="shared" si="0"/>
        <v>705.01312277163879</v>
      </c>
    </row>
    <row r="53" spans="1:4" x14ac:dyDescent="0.4">
      <c r="A53">
        <v>48</v>
      </c>
      <c r="B53" s="1">
        <v>43753.576386400462</v>
      </c>
      <c r="C53">
        <v>705.01312277163879</v>
      </c>
      <c r="D53">
        <f t="shared" si="0"/>
        <v>705.01312277163879</v>
      </c>
    </row>
    <row r="54" spans="1:4" x14ac:dyDescent="0.4">
      <c r="A54">
        <v>49</v>
      </c>
      <c r="B54" s="1">
        <v>43753.583330787034</v>
      </c>
      <c r="C54">
        <v>705.01312277163879</v>
      </c>
      <c r="D54">
        <f t="shared" si="0"/>
        <v>705.01312277163879</v>
      </c>
    </row>
    <row r="55" spans="1:4" x14ac:dyDescent="0.4">
      <c r="A55">
        <v>50</v>
      </c>
      <c r="B55" s="1">
        <v>43753.590275173614</v>
      </c>
      <c r="C55">
        <v>705.01312277163879</v>
      </c>
      <c r="D55">
        <f t="shared" si="0"/>
        <v>705.01312277163879</v>
      </c>
    </row>
    <row r="56" spans="1:4" x14ac:dyDescent="0.4">
      <c r="A56">
        <v>51</v>
      </c>
      <c r="B56" s="1">
        <v>43753.597219560186</v>
      </c>
      <c r="C56">
        <v>523.6009579884186</v>
      </c>
      <c r="D56">
        <f>$D$4</f>
        <v>523.6009579884186</v>
      </c>
    </row>
    <row r="57" spans="1:4" x14ac:dyDescent="0.4">
      <c r="A57">
        <v>52</v>
      </c>
      <c r="B57" s="1">
        <v>43753.604163946758</v>
      </c>
      <c r="C57">
        <v>523.6009579884186</v>
      </c>
      <c r="D57">
        <f t="shared" ref="D57:D72" si="1">$D$4</f>
        <v>523.6009579884186</v>
      </c>
    </row>
    <row r="58" spans="1:4" x14ac:dyDescent="0.4">
      <c r="A58">
        <v>53</v>
      </c>
      <c r="B58" s="1">
        <v>43753.611108333331</v>
      </c>
      <c r="C58">
        <v>523.6009579884186</v>
      </c>
      <c r="D58">
        <f t="shared" si="1"/>
        <v>523.6009579884186</v>
      </c>
    </row>
    <row r="59" spans="1:4" x14ac:dyDescent="0.4">
      <c r="A59">
        <v>54</v>
      </c>
      <c r="B59" s="1">
        <v>43753.61805271991</v>
      </c>
      <c r="C59">
        <v>523.6009579884186</v>
      </c>
      <c r="D59">
        <f t="shared" si="1"/>
        <v>523.6009579884186</v>
      </c>
    </row>
    <row r="60" spans="1:4" x14ac:dyDescent="0.4">
      <c r="A60">
        <v>55</v>
      </c>
      <c r="B60" s="1">
        <v>43753.624997106483</v>
      </c>
      <c r="C60">
        <v>523.6009579884186</v>
      </c>
      <c r="D60">
        <f t="shared" si="1"/>
        <v>523.6009579884186</v>
      </c>
    </row>
    <row r="61" spans="1:4" x14ac:dyDescent="0.4">
      <c r="A61">
        <v>56</v>
      </c>
      <c r="B61" s="1">
        <v>43753.631941493055</v>
      </c>
      <c r="C61">
        <v>523.6009579884186</v>
      </c>
      <c r="D61">
        <f t="shared" si="1"/>
        <v>523.6009579884186</v>
      </c>
    </row>
    <row r="62" spans="1:4" x14ac:dyDescent="0.4">
      <c r="A62">
        <v>57</v>
      </c>
      <c r="B62" s="1">
        <v>43753.638885879627</v>
      </c>
      <c r="C62">
        <v>523.6009579884186</v>
      </c>
      <c r="D62">
        <f t="shared" si="1"/>
        <v>523.6009579884186</v>
      </c>
    </row>
    <row r="63" spans="1:4" x14ac:dyDescent="0.4">
      <c r="A63" s="16">
        <v>58</v>
      </c>
      <c r="B63" s="1">
        <v>43753.645830266207</v>
      </c>
      <c r="C63">
        <v>523.6009579884186</v>
      </c>
      <c r="D63">
        <f t="shared" si="1"/>
        <v>523.6009579884186</v>
      </c>
    </row>
    <row r="64" spans="1:4" x14ac:dyDescent="0.4">
      <c r="A64">
        <v>59</v>
      </c>
      <c r="B64" s="1">
        <v>43753.652774652779</v>
      </c>
      <c r="C64">
        <v>523.6009579884186</v>
      </c>
      <c r="D64">
        <f t="shared" si="1"/>
        <v>523.6009579884186</v>
      </c>
    </row>
    <row r="65" spans="1:4" x14ac:dyDescent="0.4">
      <c r="A65">
        <v>60</v>
      </c>
      <c r="B65" s="1">
        <v>43753.659719039351</v>
      </c>
      <c r="C65">
        <v>523.6009579884186</v>
      </c>
      <c r="D65">
        <f t="shared" si="1"/>
        <v>523.6009579884186</v>
      </c>
    </row>
    <row r="66" spans="1:4" x14ac:dyDescent="0.4">
      <c r="A66">
        <v>61</v>
      </c>
      <c r="B66" s="1">
        <v>43753.666663425924</v>
      </c>
      <c r="C66">
        <v>523.6009579884186</v>
      </c>
      <c r="D66">
        <f t="shared" si="1"/>
        <v>523.6009579884186</v>
      </c>
    </row>
    <row r="67" spans="1:4" x14ac:dyDescent="0.4">
      <c r="A67">
        <v>62</v>
      </c>
      <c r="B67" s="1">
        <v>43753.673607812503</v>
      </c>
      <c r="C67">
        <v>523.6009579884186</v>
      </c>
      <c r="D67">
        <f t="shared" si="1"/>
        <v>523.6009579884186</v>
      </c>
    </row>
    <row r="68" spans="1:4" x14ac:dyDescent="0.4">
      <c r="A68">
        <v>63</v>
      </c>
      <c r="B68" s="1">
        <v>43753.680552199075</v>
      </c>
      <c r="C68">
        <v>523.6009579884186</v>
      </c>
      <c r="D68">
        <f t="shared" si="1"/>
        <v>523.6009579884186</v>
      </c>
    </row>
    <row r="69" spans="1:4" x14ac:dyDescent="0.4">
      <c r="A69">
        <v>64</v>
      </c>
      <c r="B69" s="1">
        <v>43753.687496585648</v>
      </c>
      <c r="C69">
        <v>523.6009579884186</v>
      </c>
      <c r="D69">
        <f>$D$4</f>
        <v>523.6009579884186</v>
      </c>
    </row>
    <row r="70" spans="1:4" x14ac:dyDescent="0.4">
      <c r="A70">
        <v>65</v>
      </c>
      <c r="B70" s="1">
        <v>43753.69444097222</v>
      </c>
      <c r="C70">
        <v>523.6009579884186</v>
      </c>
      <c r="D70">
        <f t="shared" si="1"/>
        <v>523.6009579884186</v>
      </c>
    </row>
    <row r="71" spans="1:4" x14ac:dyDescent="0.4">
      <c r="A71">
        <v>66</v>
      </c>
      <c r="B71" s="1">
        <v>43753.7013853588</v>
      </c>
      <c r="C71">
        <v>523.6009579884186</v>
      </c>
      <c r="D71">
        <f t="shared" si="1"/>
        <v>523.6009579884186</v>
      </c>
    </row>
    <row r="72" spans="1:4" x14ac:dyDescent="0.4">
      <c r="A72">
        <v>67</v>
      </c>
      <c r="B72" s="1">
        <v>43753.708329745372</v>
      </c>
      <c r="C72">
        <v>523.6009579884186</v>
      </c>
      <c r="D72">
        <f t="shared" si="1"/>
        <v>523.6009579884186</v>
      </c>
    </row>
    <row r="73" spans="1:4" x14ac:dyDescent="0.4">
      <c r="A73">
        <v>68</v>
      </c>
      <c r="B73" s="1">
        <v>43753.715274131944</v>
      </c>
      <c r="C73">
        <v>0</v>
      </c>
      <c r="D73">
        <v>0</v>
      </c>
    </row>
    <row r="74" spans="1:4" x14ac:dyDescent="0.4">
      <c r="A74">
        <v>69</v>
      </c>
      <c r="B74" s="1">
        <v>43753.722218518516</v>
      </c>
      <c r="C74">
        <v>0</v>
      </c>
      <c r="D74">
        <v>0</v>
      </c>
    </row>
    <row r="75" spans="1:4" x14ac:dyDescent="0.4">
      <c r="A75">
        <v>70</v>
      </c>
      <c r="B75" s="1">
        <v>43753.729162905096</v>
      </c>
      <c r="C75">
        <v>0</v>
      </c>
      <c r="D75">
        <v>0</v>
      </c>
    </row>
    <row r="76" spans="1:4" x14ac:dyDescent="0.4">
      <c r="A76">
        <v>71</v>
      </c>
      <c r="B76" s="1">
        <v>43753.736107291668</v>
      </c>
      <c r="C76">
        <v>0</v>
      </c>
      <c r="D76">
        <v>0</v>
      </c>
    </row>
    <row r="77" spans="1:4" x14ac:dyDescent="0.4">
      <c r="A77">
        <v>72</v>
      </c>
      <c r="B77" s="1">
        <v>43753.743051678241</v>
      </c>
      <c r="C77">
        <v>0</v>
      </c>
      <c r="D77">
        <v>0</v>
      </c>
    </row>
    <row r="78" spans="1:4" x14ac:dyDescent="0.4">
      <c r="A78">
        <v>73</v>
      </c>
      <c r="B78" s="1">
        <v>43753.749996064813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FAE6-5ED4-4651-86DE-70794A2C04F2}">
  <sheetPr codeName="Sheet5"/>
  <dimension ref="A1:F78"/>
  <sheetViews>
    <sheetView zoomScale="70" zoomScaleNormal="70" workbookViewId="0">
      <selection activeCell="H19" sqref="H19"/>
    </sheetView>
    <sheetView workbookViewId="1"/>
  </sheetViews>
  <sheetFormatPr defaultRowHeight="18.75" x14ac:dyDescent="0.4"/>
  <cols>
    <col min="2" max="2" width="20.625" customWidth="1"/>
    <col min="3" max="3" width="10.125" customWidth="1"/>
    <col min="4" max="4" width="9.875" customWidth="1"/>
    <col min="5" max="5" width="11.875" customWidth="1"/>
    <col min="6" max="6" width="10.125" customWidth="1"/>
  </cols>
  <sheetData>
    <row r="1" spans="1:6" x14ac:dyDescent="0.4">
      <c r="A1" t="s">
        <v>31</v>
      </c>
      <c r="C1" s="11"/>
    </row>
    <row r="2" spans="1:6" x14ac:dyDescent="0.4">
      <c r="A2" s="12" t="s">
        <v>0</v>
      </c>
      <c r="B2" s="13" t="s">
        <v>1</v>
      </c>
      <c r="C2" s="12" t="s">
        <v>0</v>
      </c>
      <c r="D2" s="7" t="s">
        <v>28</v>
      </c>
    </row>
    <row r="3" spans="1:6" x14ac:dyDescent="0.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4">
      <c r="A5" t="s">
        <v>2</v>
      </c>
      <c r="B5" s="1" t="s">
        <v>3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4">
      <c r="A6">
        <v>1</v>
      </c>
      <c r="B6" s="1">
        <v>43754.25</v>
      </c>
      <c r="C6">
        <v>0</v>
      </c>
      <c r="D6">
        <v>0</v>
      </c>
    </row>
    <row r="7" spans="1:6" x14ac:dyDescent="0.4">
      <c r="A7">
        <v>2</v>
      </c>
      <c r="B7" s="1">
        <v>43754.256944444445</v>
      </c>
      <c r="C7">
        <v>0</v>
      </c>
      <c r="D7">
        <v>0</v>
      </c>
    </row>
    <row r="8" spans="1:6" x14ac:dyDescent="0.4">
      <c r="A8">
        <v>3</v>
      </c>
      <c r="B8" s="1">
        <v>43754.263888888891</v>
      </c>
      <c r="C8">
        <v>0</v>
      </c>
      <c r="D8">
        <v>0</v>
      </c>
    </row>
    <row r="9" spans="1:6" x14ac:dyDescent="0.4">
      <c r="A9">
        <v>4</v>
      </c>
      <c r="B9" s="1">
        <v>43754.270833333336</v>
      </c>
      <c r="C9">
        <v>0</v>
      </c>
      <c r="D9">
        <v>0</v>
      </c>
    </row>
    <row r="10" spans="1:6" x14ac:dyDescent="0.4">
      <c r="A10">
        <v>5</v>
      </c>
      <c r="B10" s="1">
        <v>43754.277777777781</v>
      </c>
      <c r="C10">
        <v>0</v>
      </c>
      <c r="D10">
        <v>0</v>
      </c>
    </row>
    <row r="11" spans="1:6" x14ac:dyDescent="0.4">
      <c r="A11">
        <v>6</v>
      </c>
      <c r="B11" s="1">
        <v>43754.284722222219</v>
      </c>
      <c r="C11">
        <v>0</v>
      </c>
      <c r="D11">
        <v>0</v>
      </c>
    </row>
    <row r="12" spans="1:6" x14ac:dyDescent="0.4">
      <c r="A12">
        <v>7</v>
      </c>
      <c r="B12" s="1">
        <v>43754.291666550926</v>
      </c>
      <c r="C12">
        <v>0</v>
      </c>
      <c r="D12">
        <v>0</v>
      </c>
    </row>
    <row r="13" spans="1:6" x14ac:dyDescent="0.4">
      <c r="A13">
        <v>8</v>
      </c>
      <c r="B13" s="1">
        <v>43754.298610937498</v>
      </c>
      <c r="C13">
        <v>0</v>
      </c>
      <c r="D13">
        <v>0</v>
      </c>
    </row>
    <row r="14" spans="1:6" x14ac:dyDescent="0.4">
      <c r="A14">
        <v>9</v>
      </c>
      <c r="B14" s="1">
        <v>43754.305555324077</v>
      </c>
      <c r="C14">
        <v>0</v>
      </c>
      <c r="D14">
        <v>0</v>
      </c>
    </row>
    <row r="15" spans="1:6" x14ac:dyDescent="0.4">
      <c r="A15">
        <v>10</v>
      </c>
      <c r="B15" s="1">
        <v>43754.31249971065</v>
      </c>
      <c r="C15">
        <v>0</v>
      </c>
      <c r="D15">
        <v>0</v>
      </c>
    </row>
    <row r="16" spans="1:6" x14ac:dyDescent="0.4">
      <c r="A16">
        <v>11</v>
      </c>
      <c r="B16" s="1">
        <v>43754.319444097222</v>
      </c>
      <c r="C16">
        <v>0</v>
      </c>
      <c r="D16">
        <v>0</v>
      </c>
    </row>
    <row r="17" spans="1:4" x14ac:dyDescent="0.4">
      <c r="A17">
        <v>12</v>
      </c>
      <c r="B17" s="1">
        <v>43754.326388483794</v>
      </c>
      <c r="C17">
        <v>0</v>
      </c>
      <c r="D17">
        <v>0</v>
      </c>
    </row>
    <row r="18" spans="1:4" x14ac:dyDescent="0.4">
      <c r="A18">
        <v>13</v>
      </c>
      <c r="B18" s="1">
        <v>43754.333332870374</v>
      </c>
      <c r="C18">
        <v>705.01312277163879</v>
      </c>
      <c r="D18">
        <f>$B$4</f>
        <v>705.01312277163879</v>
      </c>
    </row>
    <row r="19" spans="1:4" x14ac:dyDescent="0.4">
      <c r="A19">
        <v>14</v>
      </c>
      <c r="B19" s="1">
        <v>43754.340277256946</v>
      </c>
      <c r="C19">
        <v>705.01312277163879</v>
      </c>
      <c r="D19">
        <f t="shared" ref="D19:D55" si="0">$B$4</f>
        <v>705.01312277163879</v>
      </c>
    </row>
    <row r="20" spans="1:4" x14ac:dyDescent="0.4">
      <c r="A20">
        <v>15</v>
      </c>
      <c r="B20" s="1">
        <v>43754.347221643518</v>
      </c>
      <c r="C20">
        <v>705.01312277163879</v>
      </c>
      <c r="D20">
        <f t="shared" si="0"/>
        <v>705.01312277163879</v>
      </c>
    </row>
    <row r="21" spans="1:4" x14ac:dyDescent="0.4">
      <c r="A21">
        <v>16</v>
      </c>
      <c r="B21" s="1">
        <v>43754.354166030091</v>
      </c>
      <c r="C21">
        <v>705.01312277163879</v>
      </c>
      <c r="D21">
        <f t="shared" si="0"/>
        <v>705.01312277163879</v>
      </c>
    </row>
    <row r="22" spans="1:4" x14ac:dyDescent="0.4">
      <c r="A22">
        <v>17</v>
      </c>
      <c r="B22" s="1">
        <v>43754.36111041667</v>
      </c>
      <c r="C22">
        <v>705.01312277163879</v>
      </c>
      <c r="D22">
        <f t="shared" si="0"/>
        <v>705.01312277163879</v>
      </c>
    </row>
    <row r="23" spans="1:4" x14ac:dyDescent="0.4">
      <c r="A23">
        <v>18</v>
      </c>
      <c r="B23" s="1">
        <v>43754.368054803243</v>
      </c>
      <c r="C23">
        <v>705.01312277163879</v>
      </c>
      <c r="D23">
        <f t="shared" si="0"/>
        <v>705.01312277163879</v>
      </c>
    </row>
    <row r="24" spans="1:4" x14ac:dyDescent="0.4">
      <c r="A24">
        <v>19</v>
      </c>
      <c r="B24" s="1">
        <v>43754.374999189815</v>
      </c>
      <c r="C24">
        <v>705.01312277163879</v>
      </c>
      <c r="D24">
        <f t="shared" si="0"/>
        <v>705.01312277163879</v>
      </c>
    </row>
    <row r="25" spans="1:4" x14ac:dyDescent="0.4">
      <c r="A25">
        <v>20</v>
      </c>
      <c r="B25" s="1">
        <v>43754.381943576387</v>
      </c>
      <c r="C25">
        <v>705.01312277163879</v>
      </c>
      <c r="D25">
        <f t="shared" si="0"/>
        <v>705.01312277163879</v>
      </c>
    </row>
    <row r="26" spans="1:4" x14ac:dyDescent="0.4">
      <c r="A26">
        <v>21</v>
      </c>
      <c r="B26" s="1">
        <v>43754.388887962959</v>
      </c>
      <c r="C26">
        <v>705.01312277163879</v>
      </c>
      <c r="D26">
        <f t="shared" si="0"/>
        <v>705.01312277163879</v>
      </c>
    </row>
    <row r="27" spans="1:4" x14ac:dyDescent="0.4">
      <c r="A27">
        <v>22</v>
      </c>
      <c r="B27" s="1">
        <v>43754.395832349539</v>
      </c>
      <c r="C27">
        <v>705.01312277163879</v>
      </c>
      <c r="D27">
        <f t="shared" si="0"/>
        <v>705.01312277163879</v>
      </c>
    </row>
    <row r="28" spans="1:4" x14ac:dyDescent="0.4">
      <c r="A28">
        <v>23</v>
      </c>
      <c r="B28" s="1">
        <v>43754.402776736111</v>
      </c>
      <c r="C28">
        <v>705.01312277163879</v>
      </c>
      <c r="D28">
        <f t="shared" si="0"/>
        <v>705.01312277163879</v>
      </c>
    </row>
    <row r="29" spans="1:4" x14ac:dyDescent="0.4">
      <c r="A29">
        <v>24</v>
      </c>
      <c r="B29" s="1">
        <v>43754.409721122684</v>
      </c>
      <c r="C29">
        <v>705.01312277163879</v>
      </c>
      <c r="D29">
        <f t="shared" si="0"/>
        <v>705.01312277163879</v>
      </c>
    </row>
    <row r="30" spans="1:4" x14ac:dyDescent="0.4">
      <c r="A30">
        <v>25</v>
      </c>
      <c r="B30" s="1">
        <v>43754.416665509256</v>
      </c>
      <c r="C30">
        <v>705.01312277163879</v>
      </c>
      <c r="D30">
        <f t="shared" si="0"/>
        <v>705.01312277163879</v>
      </c>
    </row>
    <row r="31" spans="1:4" x14ac:dyDescent="0.4">
      <c r="A31">
        <v>26</v>
      </c>
      <c r="B31" s="1">
        <v>43754.423609895835</v>
      </c>
      <c r="C31">
        <v>705.01312277163879</v>
      </c>
      <c r="D31">
        <f t="shared" si="0"/>
        <v>705.01312277163879</v>
      </c>
    </row>
    <row r="32" spans="1:4" x14ac:dyDescent="0.4">
      <c r="A32">
        <v>27</v>
      </c>
      <c r="B32" s="1">
        <v>43754.430554282408</v>
      </c>
      <c r="C32">
        <v>705.01312277163879</v>
      </c>
      <c r="D32">
        <f t="shared" si="0"/>
        <v>705.01312277163879</v>
      </c>
    </row>
    <row r="33" spans="1:4" x14ac:dyDescent="0.4">
      <c r="A33">
        <v>28</v>
      </c>
      <c r="B33" s="1">
        <v>43754.43749866898</v>
      </c>
      <c r="C33">
        <v>705.01312277163879</v>
      </c>
      <c r="D33">
        <f t="shared" si="0"/>
        <v>705.01312277163879</v>
      </c>
    </row>
    <row r="34" spans="1:4" x14ac:dyDescent="0.4">
      <c r="A34">
        <v>29</v>
      </c>
      <c r="B34" s="1">
        <v>43754.444443055552</v>
      </c>
      <c r="C34">
        <v>705.01312277163879</v>
      </c>
      <c r="D34">
        <f t="shared" si="0"/>
        <v>705.01312277163879</v>
      </c>
    </row>
    <row r="35" spans="1:4" x14ac:dyDescent="0.4">
      <c r="A35">
        <v>30</v>
      </c>
      <c r="B35" s="1">
        <v>43754.451387442132</v>
      </c>
      <c r="C35">
        <v>705.01312277163879</v>
      </c>
      <c r="D35">
        <f t="shared" si="0"/>
        <v>705.01312277163879</v>
      </c>
    </row>
    <row r="36" spans="1:4" x14ac:dyDescent="0.4">
      <c r="A36">
        <v>31</v>
      </c>
      <c r="B36" s="1">
        <v>43754.458331828704</v>
      </c>
      <c r="C36">
        <v>705.01312277163879</v>
      </c>
      <c r="D36">
        <f t="shared" si="0"/>
        <v>705.01312277163879</v>
      </c>
    </row>
    <row r="37" spans="1:4" x14ac:dyDescent="0.4">
      <c r="A37">
        <v>32</v>
      </c>
      <c r="B37" s="1">
        <v>43754.465276215276</v>
      </c>
      <c r="C37">
        <v>705.01312277163879</v>
      </c>
      <c r="D37">
        <f t="shared" si="0"/>
        <v>705.01312277163879</v>
      </c>
    </row>
    <row r="38" spans="1:4" x14ac:dyDescent="0.4">
      <c r="A38">
        <v>33</v>
      </c>
      <c r="B38" s="1">
        <v>43754.472220601849</v>
      </c>
      <c r="C38">
        <v>705.01312277163879</v>
      </c>
      <c r="D38">
        <f t="shared" si="0"/>
        <v>705.01312277163879</v>
      </c>
    </row>
    <row r="39" spans="1:4" x14ac:dyDescent="0.4">
      <c r="A39">
        <v>34</v>
      </c>
      <c r="B39" s="1">
        <v>43754.479164988428</v>
      </c>
      <c r="C39">
        <v>705.01312277163879</v>
      </c>
      <c r="D39">
        <f t="shared" si="0"/>
        <v>705.01312277163879</v>
      </c>
    </row>
    <row r="40" spans="1:4" x14ac:dyDescent="0.4">
      <c r="A40">
        <v>35</v>
      </c>
      <c r="B40" s="1">
        <v>43754.486109375001</v>
      </c>
      <c r="C40">
        <v>705.01312277163879</v>
      </c>
      <c r="D40">
        <f t="shared" si="0"/>
        <v>705.01312277163879</v>
      </c>
    </row>
    <row r="41" spans="1:4" x14ac:dyDescent="0.4">
      <c r="A41">
        <v>36</v>
      </c>
      <c r="B41" s="1">
        <v>43754.493053761573</v>
      </c>
      <c r="C41">
        <v>705.01312277163879</v>
      </c>
      <c r="D41">
        <f t="shared" si="0"/>
        <v>705.01312277163879</v>
      </c>
    </row>
    <row r="42" spans="1:4" x14ac:dyDescent="0.4">
      <c r="A42" s="15">
        <v>37</v>
      </c>
      <c r="B42" s="1">
        <v>43754.499998148145</v>
      </c>
      <c r="C42">
        <v>705.01312277163879</v>
      </c>
      <c r="D42">
        <f t="shared" si="0"/>
        <v>705.01312277163879</v>
      </c>
    </row>
    <row r="43" spans="1:4" x14ac:dyDescent="0.4">
      <c r="A43">
        <v>38</v>
      </c>
      <c r="B43" s="1">
        <v>43754.506942534725</v>
      </c>
      <c r="C43">
        <v>705.01312277163879</v>
      </c>
      <c r="D43">
        <f t="shared" si="0"/>
        <v>705.01312277163879</v>
      </c>
    </row>
    <row r="44" spans="1:4" x14ac:dyDescent="0.4">
      <c r="A44">
        <v>39</v>
      </c>
      <c r="B44" s="1">
        <v>43754.513886921297</v>
      </c>
      <c r="C44">
        <v>705.01312277163879</v>
      </c>
      <c r="D44">
        <f t="shared" si="0"/>
        <v>705.01312277163879</v>
      </c>
    </row>
    <row r="45" spans="1:4" x14ac:dyDescent="0.4">
      <c r="A45">
        <v>40</v>
      </c>
      <c r="B45" s="1">
        <v>43754.520831307869</v>
      </c>
      <c r="C45">
        <v>705.01312277163879</v>
      </c>
      <c r="D45">
        <f t="shared" si="0"/>
        <v>705.01312277163879</v>
      </c>
    </row>
    <row r="46" spans="1:4" x14ac:dyDescent="0.4">
      <c r="A46">
        <v>41</v>
      </c>
      <c r="B46" s="1">
        <v>43754.527775694442</v>
      </c>
      <c r="C46">
        <v>705.01312277163879</v>
      </c>
      <c r="D46">
        <f>$B$4</f>
        <v>705.01312277163879</v>
      </c>
    </row>
    <row r="47" spans="1:4" x14ac:dyDescent="0.4">
      <c r="A47">
        <v>42</v>
      </c>
      <c r="B47" s="1">
        <v>43754.534720081021</v>
      </c>
      <c r="C47">
        <v>705.01312277163879</v>
      </c>
      <c r="D47">
        <f t="shared" si="0"/>
        <v>705.01312277163879</v>
      </c>
    </row>
    <row r="48" spans="1:4" x14ac:dyDescent="0.4">
      <c r="A48">
        <v>43</v>
      </c>
      <c r="B48" s="1">
        <v>43754.541664467593</v>
      </c>
      <c r="C48">
        <v>705.01312277163879</v>
      </c>
      <c r="D48">
        <f t="shared" si="0"/>
        <v>705.01312277163879</v>
      </c>
    </row>
    <row r="49" spans="1:4" x14ac:dyDescent="0.4">
      <c r="A49">
        <v>44</v>
      </c>
      <c r="B49" s="1">
        <v>43754.548608854166</v>
      </c>
      <c r="C49">
        <v>705.01312277163879</v>
      </c>
      <c r="D49">
        <f t="shared" si="0"/>
        <v>705.01312277163879</v>
      </c>
    </row>
    <row r="50" spans="1:4" x14ac:dyDescent="0.4">
      <c r="A50">
        <v>45</v>
      </c>
      <c r="B50" s="1">
        <v>43754.555553240738</v>
      </c>
      <c r="C50">
        <v>705.01312277163879</v>
      </c>
      <c r="D50">
        <f t="shared" si="0"/>
        <v>705.01312277163879</v>
      </c>
    </row>
    <row r="51" spans="1:4" x14ac:dyDescent="0.4">
      <c r="A51">
        <v>46</v>
      </c>
      <c r="B51" s="1">
        <v>43754.562497627317</v>
      </c>
      <c r="C51">
        <v>705.01312277163879</v>
      </c>
      <c r="D51">
        <f t="shared" si="0"/>
        <v>705.01312277163879</v>
      </c>
    </row>
    <row r="52" spans="1:4" x14ac:dyDescent="0.4">
      <c r="A52">
        <v>47</v>
      </c>
      <c r="B52" s="1">
        <v>43754.56944201389</v>
      </c>
      <c r="C52">
        <v>705.01312277163879</v>
      </c>
      <c r="D52">
        <f t="shared" si="0"/>
        <v>705.01312277163879</v>
      </c>
    </row>
    <row r="53" spans="1:4" x14ac:dyDescent="0.4">
      <c r="A53">
        <v>48</v>
      </c>
      <c r="B53" s="1">
        <v>43754.576386400462</v>
      </c>
      <c r="C53">
        <v>705.01312277163879</v>
      </c>
      <c r="D53">
        <f t="shared" si="0"/>
        <v>705.01312277163879</v>
      </c>
    </row>
    <row r="54" spans="1:4" x14ac:dyDescent="0.4">
      <c r="A54">
        <v>49</v>
      </c>
      <c r="B54" s="1">
        <v>43754.583330787034</v>
      </c>
      <c r="C54">
        <v>705.01312277163879</v>
      </c>
      <c r="D54">
        <f t="shared" si="0"/>
        <v>705.01312277163879</v>
      </c>
    </row>
    <row r="55" spans="1:4" x14ac:dyDescent="0.4">
      <c r="A55">
        <v>50</v>
      </c>
      <c r="B55" s="1">
        <v>43754.590275173614</v>
      </c>
      <c r="C55">
        <v>705.01312277163879</v>
      </c>
      <c r="D55">
        <f t="shared" si="0"/>
        <v>705.01312277163879</v>
      </c>
    </row>
    <row r="56" spans="1:4" x14ac:dyDescent="0.4">
      <c r="A56">
        <v>51</v>
      </c>
      <c r="B56" s="1">
        <v>43754.597219560186</v>
      </c>
      <c r="C56">
        <v>523.6009579884186</v>
      </c>
      <c r="D56">
        <f>$D$4</f>
        <v>523.6009579884186</v>
      </c>
    </row>
    <row r="57" spans="1:4" x14ac:dyDescent="0.4">
      <c r="A57">
        <v>52</v>
      </c>
      <c r="B57" s="1">
        <v>43754.604163946758</v>
      </c>
      <c r="C57">
        <v>523.6009579884186</v>
      </c>
      <c r="D57">
        <f t="shared" ref="D57:D72" si="1">$D$4</f>
        <v>523.6009579884186</v>
      </c>
    </row>
    <row r="58" spans="1:4" x14ac:dyDescent="0.4">
      <c r="A58">
        <v>53</v>
      </c>
      <c r="B58" s="1">
        <v>43754.611108333331</v>
      </c>
      <c r="C58">
        <v>523.6009579884186</v>
      </c>
      <c r="D58">
        <f t="shared" si="1"/>
        <v>523.6009579884186</v>
      </c>
    </row>
    <row r="59" spans="1:4" x14ac:dyDescent="0.4">
      <c r="A59">
        <v>54</v>
      </c>
      <c r="B59" s="1">
        <v>43754.61805271991</v>
      </c>
      <c r="C59">
        <v>523.6009579884186</v>
      </c>
      <c r="D59">
        <f t="shared" si="1"/>
        <v>523.6009579884186</v>
      </c>
    </row>
    <row r="60" spans="1:4" x14ac:dyDescent="0.4">
      <c r="A60">
        <v>55</v>
      </c>
      <c r="B60" s="1">
        <v>43754.624997106483</v>
      </c>
      <c r="C60">
        <v>523.6009579884186</v>
      </c>
      <c r="D60">
        <f t="shared" si="1"/>
        <v>523.6009579884186</v>
      </c>
    </row>
    <row r="61" spans="1:4" x14ac:dyDescent="0.4">
      <c r="A61">
        <v>56</v>
      </c>
      <c r="B61" s="1">
        <v>43754.631941493055</v>
      </c>
      <c r="C61">
        <v>523.6009579884186</v>
      </c>
      <c r="D61">
        <f t="shared" si="1"/>
        <v>523.6009579884186</v>
      </c>
    </row>
    <row r="62" spans="1:4" x14ac:dyDescent="0.4">
      <c r="A62">
        <v>57</v>
      </c>
      <c r="B62" s="1">
        <v>43754.638885879627</v>
      </c>
      <c r="C62">
        <v>523.6009579884186</v>
      </c>
      <c r="D62">
        <f t="shared" si="1"/>
        <v>523.6009579884186</v>
      </c>
    </row>
    <row r="63" spans="1:4" x14ac:dyDescent="0.4">
      <c r="A63" s="16">
        <v>58</v>
      </c>
      <c r="B63" s="1">
        <v>43754.645830266207</v>
      </c>
      <c r="C63">
        <v>523.6009579884186</v>
      </c>
      <c r="D63">
        <f t="shared" si="1"/>
        <v>523.6009579884186</v>
      </c>
    </row>
    <row r="64" spans="1:4" x14ac:dyDescent="0.4">
      <c r="A64">
        <v>59</v>
      </c>
      <c r="B64" s="1">
        <v>43754.652774652779</v>
      </c>
      <c r="C64">
        <v>523.6009579884186</v>
      </c>
      <c r="D64">
        <f t="shared" si="1"/>
        <v>523.6009579884186</v>
      </c>
    </row>
    <row r="65" spans="1:4" x14ac:dyDescent="0.4">
      <c r="A65">
        <v>60</v>
      </c>
      <c r="B65" s="1">
        <v>43754.659719039351</v>
      </c>
      <c r="C65">
        <v>523.6009579884186</v>
      </c>
      <c r="D65">
        <f t="shared" si="1"/>
        <v>523.6009579884186</v>
      </c>
    </row>
    <row r="66" spans="1:4" x14ac:dyDescent="0.4">
      <c r="A66">
        <v>61</v>
      </c>
      <c r="B66" s="1">
        <v>43754.666663425924</v>
      </c>
      <c r="C66">
        <v>523.6009579884186</v>
      </c>
      <c r="D66">
        <f t="shared" si="1"/>
        <v>523.6009579884186</v>
      </c>
    </row>
    <row r="67" spans="1:4" x14ac:dyDescent="0.4">
      <c r="A67">
        <v>62</v>
      </c>
      <c r="B67" s="1">
        <v>43754.673607812503</v>
      </c>
      <c r="C67">
        <v>523.6009579884186</v>
      </c>
      <c r="D67">
        <f t="shared" si="1"/>
        <v>523.6009579884186</v>
      </c>
    </row>
    <row r="68" spans="1:4" x14ac:dyDescent="0.4">
      <c r="A68">
        <v>63</v>
      </c>
      <c r="B68" s="1">
        <v>43754.680552199075</v>
      </c>
      <c r="C68">
        <v>523.6009579884186</v>
      </c>
      <c r="D68">
        <f t="shared" si="1"/>
        <v>523.6009579884186</v>
      </c>
    </row>
    <row r="69" spans="1:4" x14ac:dyDescent="0.4">
      <c r="A69">
        <v>64</v>
      </c>
      <c r="B69" s="1">
        <v>43754.687496585648</v>
      </c>
      <c r="C69">
        <v>523.6009579884186</v>
      </c>
      <c r="D69">
        <f>$D$4</f>
        <v>523.6009579884186</v>
      </c>
    </row>
    <row r="70" spans="1:4" x14ac:dyDescent="0.4">
      <c r="A70">
        <v>65</v>
      </c>
      <c r="B70" s="1">
        <v>43754.69444097222</v>
      </c>
      <c r="C70">
        <v>523.6009579884186</v>
      </c>
      <c r="D70">
        <f t="shared" si="1"/>
        <v>523.6009579884186</v>
      </c>
    </row>
    <row r="71" spans="1:4" x14ac:dyDescent="0.4">
      <c r="A71">
        <v>66</v>
      </c>
      <c r="B71" s="1">
        <v>43754.7013853588</v>
      </c>
      <c r="C71">
        <v>523.6009579884186</v>
      </c>
      <c r="D71">
        <f t="shared" si="1"/>
        <v>523.6009579884186</v>
      </c>
    </row>
    <row r="72" spans="1:4" x14ac:dyDescent="0.4">
      <c r="A72">
        <v>67</v>
      </c>
      <c r="B72" s="1">
        <v>43754.708329745372</v>
      </c>
      <c r="C72">
        <v>523.6009579884186</v>
      </c>
      <c r="D72">
        <f t="shared" si="1"/>
        <v>523.6009579884186</v>
      </c>
    </row>
    <row r="73" spans="1:4" x14ac:dyDescent="0.4">
      <c r="A73">
        <v>68</v>
      </c>
      <c r="B73" s="1">
        <v>43754.715274131944</v>
      </c>
      <c r="C73">
        <v>0</v>
      </c>
      <c r="D73">
        <v>0</v>
      </c>
    </row>
    <row r="74" spans="1:4" x14ac:dyDescent="0.4">
      <c r="A74">
        <v>69</v>
      </c>
      <c r="B74" s="1">
        <v>43754.722218518516</v>
      </c>
      <c r="C74">
        <v>0</v>
      </c>
      <c r="D74">
        <v>0</v>
      </c>
    </row>
    <row r="75" spans="1:4" x14ac:dyDescent="0.4">
      <c r="A75">
        <v>70</v>
      </c>
      <c r="B75" s="1">
        <v>43754.729162905096</v>
      </c>
      <c r="C75">
        <v>0</v>
      </c>
      <c r="D75">
        <v>0</v>
      </c>
    </row>
    <row r="76" spans="1:4" x14ac:dyDescent="0.4">
      <c r="A76">
        <v>71</v>
      </c>
      <c r="B76" s="1">
        <v>43754.736107291668</v>
      </c>
      <c r="C76">
        <v>0</v>
      </c>
      <c r="D76">
        <v>0</v>
      </c>
    </row>
    <row r="77" spans="1:4" x14ac:dyDescent="0.4">
      <c r="A77">
        <v>72</v>
      </c>
      <c r="B77" s="1">
        <v>43754.743051678241</v>
      </c>
      <c r="C77">
        <v>0</v>
      </c>
      <c r="D77">
        <v>0</v>
      </c>
    </row>
    <row r="78" spans="1:4" x14ac:dyDescent="0.4">
      <c r="A78">
        <v>73</v>
      </c>
      <c r="B78" s="1">
        <v>43754.749996064813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852E-1E72-4ED1-AEF3-3A38D2B9506B}">
  <sheetPr codeName="Sheet6"/>
  <dimension ref="A1:F78"/>
  <sheetViews>
    <sheetView zoomScale="70" zoomScaleNormal="70" workbookViewId="0">
      <selection activeCell="H18" sqref="H18"/>
    </sheetView>
    <sheetView workbookViewId="1"/>
  </sheetViews>
  <sheetFormatPr defaultRowHeight="18.75" x14ac:dyDescent="0.4"/>
  <cols>
    <col min="2" max="2" width="20.625" customWidth="1"/>
    <col min="3" max="3" width="10.125" customWidth="1"/>
    <col min="4" max="4" width="9.875" customWidth="1"/>
    <col min="5" max="5" width="11.875" customWidth="1"/>
    <col min="6" max="6" width="10.125" customWidth="1"/>
  </cols>
  <sheetData>
    <row r="1" spans="1:6" x14ac:dyDescent="0.4">
      <c r="A1" t="s">
        <v>31</v>
      </c>
      <c r="C1" s="11"/>
    </row>
    <row r="2" spans="1:6" x14ac:dyDescent="0.4">
      <c r="A2" s="12" t="s">
        <v>0</v>
      </c>
      <c r="B2" s="13" t="s">
        <v>1</v>
      </c>
      <c r="C2" s="12" t="s">
        <v>0</v>
      </c>
      <c r="D2" s="7" t="s">
        <v>28</v>
      </c>
    </row>
    <row r="3" spans="1:6" x14ac:dyDescent="0.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4">
      <c r="A5" t="s">
        <v>2</v>
      </c>
      <c r="B5" s="1" t="s">
        <v>3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4">
      <c r="A6">
        <v>1</v>
      </c>
      <c r="B6" s="1">
        <v>43755.25</v>
      </c>
      <c r="C6">
        <v>0</v>
      </c>
      <c r="D6">
        <v>0</v>
      </c>
    </row>
    <row r="7" spans="1:6" x14ac:dyDescent="0.4">
      <c r="A7">
        <v>2</v>
      </c>
      <c r="B7" s="1">
        <v>43755.256944444445</v>
      </c>
      <c r="C7">
        <v>0</v>
      </c>
      <c r="D7">
        <v>0</v>
      </c>
    </row>
    <row r="8" spans="1:6" x14ac:dyDescent="0.4">
      <c r="A8">
        <v>3</v>
      </c>
      <c r="B8" s="1">
        <v>43755.263888888891</v>
      </c>
      <c r="C8">
        <v>0</v>
      </c>
      <c r="D8">
        <v>0</v>
      </c>
    </row>
    <row r="9" spans="1:6" x14ac:dyDescent="0.4">
      <c r="A9">
        <v>4</v>
      </c>
      <c r="B9" s="1">
        <v>43755.270833333336</v>
      </c>
      <c r="C9">
        <v>0</v>
      </c>
      <c r="D9">
        <v>0</v>
      </c>
    </row>
    <row r="10" spans="1:6" x14ac:dyDescent="0.4">
      <c r="A10">
        <v>5</v>
      </c>
      <c r="B10" s="1">
        <v>43755.277777777781</v>
      </c>
      <c r="C10">
        <v>0</v>
      </c>
      <c r="D10">
        <v>0</v>
      </c>
    </row>
    <row r="11" spans="1:6" x14ac:dyDescent="0.4">
      <c r="A11">
        <v>6</v>
      </c>
      <c r="B11" s="1">
        <v>43755.284722222219</v>
      </c>
      <c r="C11">
        <v>0</v>
      </c>
      <c r="D11">
        <v>0</v>
      </c>
    </row>
    <row r="12" spans="1:6" x14ac:dyDescent="0.4">
      <c r="A12">
        <v>7</v>
      </c>
      <c r="B12" s="1">
        <v>43755.291666550926</v>
      </c>
      <c r="C12">
        <v>0</v>
      </c>
      <c r="D12">
        <v>0</v>
      </c>
    </row>
    <row r="13" spans="1:6" x14ac:dyDescent="0.4">
      <c r="A13">
        <v>8</v>
      </c>
      <c r="B13" s="1">
        <v>43755.298610937498</v>
      </c>
      <c r="C13">
        <v>0</v>
      </c>
      <c r="D13">
        <v>0</v>
      </c>
    </row>
    <row r="14" spans="1:6" x14ac:dyDescent="0.4">
      <c r="A14">
        <v>9</v>
      </c>
      <c r="B14" s="1">
        <v>43755.305555324077</v>
      </c>
      <c r="C14">
        <v>0</v>
      </c>
      <c r="D14">
        <v>0</v>
      </c>
    </row>
    <row r="15" spans="1:6" x14ac:dyDescent="0.4">
      <c r="A15">
        <v>10</v>
      </c>
      <c r="B15" s="1">
        <v>43755.31249971065</v>
      </c>
      <c r="C15">
        <v>0</v>
      </c>
      <c r="D15">
        <v>0</v>
      </c>
    </row>
    <row r="16" spans="1:6" x14ac:dyDescent="0.4">
      <c r="A16">
        <v>11</v>
      </c>
      <c r="B16" s="1">
        <v>43755.319444097222</v>
      </c>
      <c r="C16">
        <v>0</v>
      </c>
      <c r="D16">
        <v>0</v>
      </c>
    </row>
    <row r="17" spans="1:4" x14ac:dyDescent="0.4">
      <c r="A17">
        <v>12</v>
      </c>
      <c r="B17" s="1">
        <v>43755.326388483794</v>
      </c>
      <c r="C17">
        <v>0</v>
      </c>
      <c r="D17">
        <v>0</v>
      </c>
    </row>
    <row r="18" spans="1:4" x14ac:dyDescent="0.4">
      <c r="A18">
        <v>13</v>
      </c>
      <c r="B18" s="1">
        <v>43755.333332870374</v>
      </c>
      <c r="C18">
        <v>705.01312277163879</v>
      </c>
      <c r="D18">
        <f>$B$4</f>
        <v>705.01312277163879</v>
      </c>
    </row>
    <row r="19" spans="1:4" x14ac:dyDescent="0.4">
      <c r="A19">
        <v>14</v>
      </c>
      <c r="B19" s="1">
        <v>43755.340277256946</v>
      </c>
      <c r="C19">
        <v>705.01312277163879</v>
      </c>
      <c r="D19">
        <f t="shared" ref="D19:D55" si="0">$B$4</f>
        <v>705.01312277163879</v>
      </c>
    </row>
    <row r="20" spans="1:4" x14ac:dyDescent="0.4">
      <c r="A20">
        <v>15</v>
      </c>
      <c r="B20" s="1">
        <v>43755.347221643518</v>
      </c>
      <c r="C20">
        <v>705.01312277163879</v>
      </c>
      <c r="D20">
        <f t="shared" si="0"/>
        <v>705.01312277163879</v>
      </c>
    </row>
    <row r="21" spans="1:4" x14ac:dyDescent="0.4">
      <c r="A21">
        <v>16</v>
      </c>
      <c r="B21" s="1">
        <v>43755.354166030091</v>
      </c>
      <c r="C21">
        <v>705.01312277163879</v>
      </c>
      <c r="D21">
        <f t="shared" si="0"/>
        <v>705.01312277163879</v>
      </c>
    </row>
    <row r="22" spans="1:4" x14ac:dyDescent="0.4">
      <c r="A22">
        <v>17</v>
      </c>
      <c r="B22" s="1">
        <v>43755.36111041667</v>
      </c>
      <c r="C22">
        <v>705.01312277163879</v>
      </c>
      <c r="D22">
        <f t="shared" si="0"/>
        <v>705.01312277163879</v>
      </c>
    </row>
    <row r="23" spans="1:4" x14ac:dyDescent="0.4">
      <c r="A23">
        <v>18</v>
      </c>
      <c r="B23" s="1">
        <v>43755.368054803243</v>
      </c>
      <c r="C23">
        <v>705.01312277163879</v>
      </c>
      <c r="D23">
        <f t="shared" si="0"/>
        <v>705.01312277163879</v>
      </c>
    </row>
    <row r="24" spans="1:4" x14ac:dyDescent="0.4">
      <c r="A24">
        <v>19</v>
      </c>
      <c r="B24" s="1">
        <v>43755.374999189815</v>
      </c>
      <c r="C24">
        <v>705.01312277163879</v>
      </c>
      <c r="D24">
        <f t="shared" si="0"/>
        <v>705.01312277163879</v>
      </c>
    </row>
    <row r="25" spans="1:4" x14ac:dyDescent="0.4">
      <c r="A25">
        <v>20</v>
      </c>
      <c r="B25" s="1">
        <v>43755.381943576387</v>
      </c>
      <c r="C25">
        <v>705.01312277163879</v>
      </c>
      <c r="D25">
        <f t="shared" si="0"/>
        <v>705.01312277163879</v>
      </c>
    </row>
    <row r="26" spans="1:4" x14ac:dyDescent="0.4">
      <c r="A26">
        <v>21</v>
      </c>
      <c r="B26" s="1">
        <v>43755.388887962959</v>
      </c>
      <c r="C26">
        <v>705.01312277163879</v>
      </c>
      <c r="D26">
        <f t="shared" si="0"/>
        <v>705.01312277163879</v>
      </c>
    </row>
    <row r="27" spans="1:4" x14ac:dyDescent="0.4">
      <c r="A27">
        <v>22</v>
      </c>
      <c r="B27" s="1">
        <v>43755.395832349539</v>
      </c>
      <c r="C27">
        <v>705.01312277163879</v>
      </c>
      <c r="D27">
        <f t="shared" si="0"/>
        <v>705.01312277163879</v>
      </c>
    </row>
    <row r="28" spans="1:4" x14ac:dyDescent="0.4">
      <c r="A28">
        <v>23</v>
      </c>
      <c r="B28" s="1">
        <v>43755.402776736111</v>
      </c>
      <c r="C28">
        <v>705.01312277163879</v>
      </c>
      <c r="D28">
        <f t="shared" si="0"/>
        <v>705.01312277163879</v>
      </c>
    </row>
    <row r="29" spans="1:4" x14ac:dyDescent="0.4">
      <c r="A29">
        <v>24</v>
      </c>
      <c r="B29" s="1">
        <v>43755.409721122684</v>
      </c>
      <c r="C29">
        <v>705.01312277163879</v>
      </c>
      <c r="D29">
        <f t="shared" si="0"/>
        <v>705.01312277163879</v>
      </c>
    </row>
    <row r="30" spans="1:4" x14ac:dyDescent="0.4">
      <c r="A30">
        <v>25</v>
      </c>
      <c r="B30" s="1">
        <v>43755.416665509256</v>
      </c>
      <c r="C30">
        <v>705.01312277163879</v>
      </c>
      <c r="D30">
        <f t="shared" si="0"/>
        <v>705.01312277163879</v>
      </c>
    </row>
    <row r="31" spans="1:4" x14ac:dyDescent="0.4">
      <c r="A31">
        <v>26</v>
      </c>
      <c r="B31" s="1">
        <v>43755.423609895835</v>
      </c>
      <c r="C31">
        <v>705.01312277163879</v>
      </c>
      <c r="D31">
        <f t="shared" si="0"/>
        <v>705.01312277163879</v>
      </c>
    </row>
    <row r="32" spans="1:4" x14ac:dyDescent="0.4">
      <c r="A32">
        <v>27</v>
      </c>
      <c r="B32" s="1">
        <v>43755.430554282408</v>
      </c>
      <c r="C32">
        <v>705.01312277163879</v>
      </c>
      <c r="D32">
        <f t="shared" si="0"/>
        <v>705.01312277163879</v>
      </c>
    </row>
    <row r="33" spans="1:4" x14ac:dyDescent="0.4">
      <c r="A33">
        <v>28</v>
      </c>
      <c r="B33" s="1">
        <v>43755.43749866898</v>
      </c>
      <c r="C33">
        <v>705.01312277163879</v>
      </c>
      <c r="D33">
        <f t="shared" si="0"/>
        <v>705.01312277163879</v>
      </c>
    </row>
    <row r="34" spans="1:4" x14ac:dyDescent="0.4">
      <c r="A34">
        <v>29</v>
      </c>
      <c r="B34" s="1">
        <v>43755.444443055552</v>
      </c>
      <c r="C34">
        <v>705.01312277163879</v>
      </c>
      <c r="D34">
        <f t="shared" si="0"/>
        <v>705.01312277163879</v>
      </c>
    </row>
    <row r="35" spans="1:4" x14ac:dyDescent="0.4">
      <c r="A35">
        <v>30</v>
      </c>
      <c r="B35" s="1">
        <v>43755.451387442132</v>
      </c>
      <c r="C35">
        <v>705.01312277163879</v>
      </c>
      <c r="D35">
        <f t="shared" si="0"/>
        <v>705.01312277163879</v>
      </c>
    </row>
    <row r="36" spans="1:4" x14ac:dyDescent="0.4">
      <c r="A36">
        <v>31</v>
      </c>
      <c r="B36" s="1">
        <v>43755.458331828704</v>
      </c>
      <c r="C36">
        <v>705.01312277163879</v>
      </c>
      <c r="D36">
        <f t="shared" si="0"/>
        <v>705.01312277163879</v>
      </c>
    </row>
    <row r="37" spans="1:4" x14ac:dyDescent="0.4">
      <c r="A37">
        <v>32</v>
      </c>
      <c r="B37" s="1">
        <v>43755.465276215276</v>
      </c>
      <c r="C37">
        <v>705.01312277163879</v>
      </c>
      <c r="D37">
        <f t="shared" si="0"/>
        <v>705.01312277163879</v>
      </c>
    </row>
    <row r="38" spans="1:4" x14ac:dyDescent="0.4">
      <c r="A38">
        <v>33</v>
      </c>
      <c r="B38" s="1">
        <v>43755.472220601849</v>
      </c>
      <c r="C38">
        <v>705.01312277163879</v>
      </c>
      <c r="D38">
        <f t="shared" si="0"/>
        <v>705.01312277163879</v>
      </c>
    </row>
    <row r="39" spans="1:4" x14ac:dyDescent="0.4">
      <c r="A39">
        <v>34</v>
      </c>
      <c r="B39" s="1">
        <v>43755.479164988428</v>
      </c>
      <c r="C39">
        <v>705.01312277163879</v>
      </c>
      <c r="D39">
        <f t="shared" si="0"/>
        <v>705.01312277163879</v>
      </c>
    </row>
    <row r="40" spans="1:4" x14ac:dyDescent="0.4">
      <c r="A40">
        <v>35</v>
      </c>
      <c r="B40" s="1">
        <v>43755.486109375001</v>
      </c>
      <c r="C40">
        <v>705.01312277163879</v>
      </c>
      <c r="D40">
        <f t="shared" si="0"/>
        <v>705.01312277163879</v>
      </c>
    </row>
    <row r="41" spans="1:4" x14ac:dyDescent="0.4">
      <c r="A41">
        <v>36</v>
      </c>
      <c r="B41" s="1">
        <v>43755.493053761573</v>
      </c>
      <c r="C41">
        <v>705.01312277163879</v>
      </c>
      <c r="D41">
        <f t="shared" si="0"/>
        <v>705.01312277163879</v>
      </c>
    </row>
    <row r="42" spans="1:4" x14ac:dyDescent="0.4">
      <c r="A42" s="15">
        <v>37</v>
      </c>
      <c r="B42" s="1">
        <v>43755.499998148145</v>
      </c>
      <c r="C42">
        <v>705.01312277163879</v>
      </c>
      <c r="D42">
        <f t="shared" si="0"/>
        <v>705.01312277163879</v>
      </c>
    </row>
    <row r="43" spans="1:4" x14ac:dyDescent="0.4">
      <c r="A43">
        <v>38</v>
      </c>
      <c r="B43" s="1">
        <v>43755.506942534725</v>
      </c>
      <c r="C43">
        <v>705.01312277163879</v>
      </c>
      <c r="D43">
        <f t="shared" si="0"/>
        <v>705.01312277163879</v>
      </c>
    </row>
    <row r="44" spans="1:4" x14ac:dyDescent="0.4">
      <c r="A44">
        <v>39</v>
      </c>
      <c r="B44" s="1">
        <v>43755.513886921297</v>
      </c>
      <c r="C44">
        <v>705.01312277163879</v>
      </c>
      <c r="D44">
        <f t="shared" si="0"/>
        <v>705.01312277163879</v>
      </c>
    </row>
    <row r="45" spans="1:4" x14ac:dyDescent="0.4">
      <c r="A45">
        <v>40</v>
      </c>
      <c r="B45" s="1">
        <v>43755.520831307869</v>
      </c>
      <c r="C45">
        <v>705.01312277163879</v>
      </c>
      <c r="D45">
        <f t="shared" si="0"/>
        <v>705.01312277163879</v>
      </c>
    </row>
    <row r="46" spans="1:4" x14ac:dyDescent="0.4">
      <c r="A46">
        <v>41</v>
      </c>
      <c r="B46" s="1">
        <v>43755.527775694442</v>
      </c>
      <c r="C46">
        <v>705.01312277163879</v>
      </c>
      <c r="D46">
        <f>$B$4</f>
        <v>705.01312277163879</v>
      </c>
    </row>
    <row r="47" spans="1:4" x14ac:dyDescent="0.4">
      <c r="A47">
        <v>42</v>
      </c>
      <c r="B47" s="1">
        <v>43755.534720081021</v>
      </c>
      <c r="C47">
        <v>705.01312277163879</v>
      </c>
      <c r="D47">
        <f t="shared" si="0"/>
        <v>705.01312277163879</v>
      </c>
    </row>
    <row r="48" spans="1:4" x14ac:dyDescent="0.4">
      <c r="A48">
        <v>43</v>
      </c>
      <c r="B48" s="1">
        <v>43755.541664467593</v>
      </c>
      <c r="C48">
        <v>705.01312277163879</v>
      </c>
      <c r="D48">
        <f t="shared" si="0"/>
        <v>705.01312277163879</v>
      </c>
    </row>
    <row r="49" spans="1:4" x14ac:dyDescent="0.4">
      <c r="A49">
        <v>44</v>
      </c>
      <c r="B49" s="1">
        <v>43755.548608854166</v>
      </c>
      <c r="C49">
        <v>705.01312277163879</v>
      </c>
      <c r="D49">
        <f t="shared" si="0"/>
        <v>705.01312277163879</v>
      </c>
    </row>
    <row r="50" spans="1:4" x14ac:dyDescent="0.4">
      <c r="A50">
        <v>45</v>
      </c>
      <c r="B50" s="1">
        <v>43755.555553240738</v>
      </c>
      <c r="C50">
        <v>705.01312277163879</v>
      </c>
      <c r="D50">
        <f t="shared" si="0"/>
        <v>705.01312277163879</v>
      </c>
    </row>
    <row r="51" spans="1:4" x14ac:dyDescent="0.4">
      <c r="A51">
        <v>46</v>
      </c>
      <c r="B51" s="1">
        <v>43755.562497627317</v>
      </c>
      <c r="C51">
        <v>705.01312277163879</v>
      </c>
      <c r="D51">
        <f t="shared" si="0"/>
        <v>705.01312277163879</v>
      </c>
    </row>
    <row r="52" spans="1:4" x14ac:dyDescent="0.4">
      <c r="A52">
        <v>47</v>
      </c>
      <c r="B52" s="1">
        <v>43755.56944201389</v>
      </c>
      <c r="C52">
        <v>705.01312277163879</v>
      </c>
      <c r="D52">
        <f t="shared" si="0"/>
        <v>705.01312277163879</v>
      </c>
    </row>
    <row r="53" spans="1:4" x14ac:dyDescent="0.4">
      <c r="A53">
        <v>48</v>
      </c>
      <c r="B53" s="1">
        <v>43755.576386400462</v>
      </c>
      <c r="C53">
        <v>705.01312277163879</v>
      </c>
      <c r="D53">
        <f t="shared" si="0"/>
        <v>705.01312277163879</v>
      </c>
    </row>
    <row r="54" spans="1:4" x14ac:dyDescent="0.4">
      <c r="A54">
        <v>49</v>
      </c>
      <c r="B54" s="1">
        <v>43755.583330787034</v>
      </c>
      <c r="C54">
        <v>705.01312277163879</v>
      </c>
      <c r="D54">
        <f t="shared" si="0"/>
        <v>705.01312277163879</v>
      </c>
    </row>
    <row r="55" spans="1:4" x14ac:dyDescent="0.4">
      <c r="A55">
        <v>50</v>
      </c>
      <c r="B55" s="1">
        <v>43755.590275173614</v>
      </c>
      <c r="C55">
        <v>705.01312277163879</v>
      </c>
      <c r="D55">
        <f t="shared" si="0"/>
        <v>705.01312277163879</v>
      </c>
    </row>
    <row r="56" spans="1:4" x14ac:dyDescent="0.4">
      <c r="A56">
        <v>51</v>
      </c>
      <c r="B56" s="1">
        <v>43755.597219560186</v>
      </c>
      <c r="C56">
        <v>523.6009579884186</v>
      </c>
      <c r="D56">
        <f>$D$4</f>
        <v>523.6009579884186</v>
      </c>
    </row>
    <row r="57" spans="1:4" x14ac:dyDescent="0.4">
      <c r="A57">
        <v>52</v>
      </c>
      <c r="B57" s="1">
        <v>43755.604163946758</v>
      </c>
      <c r="C57">
        <v>523.6009579884186</v>
      </c>
      <c r="D57">
        <f t="shared" ref="D57:D72" si="1">$D$4</f>
        <v>523.6009579884186</v>
      </c>
    </row>
    <row r="58" spans="1:4" x14ac:dyDescent="0.4">
      <c r="A58">
        <v>53</v>
      </c>
      <c r="B58" s="1">
        <v>43755.611108333331</v>
      </c>
      <c r="C58">
        <v>523.6009579884186</v>
      </c>
      <c r="D58">
        <f t="shared" si="1"/>
        <v>523.6009579884186</v>
      </c>
    </row>
    <row r="59" spans="1:4" x14ac:dyDescent="0.4">
      <c r="A59">
        <v>54</v>
      </c>
      <c r="B59" s="1">
        <v>43755.61805271991</v>
      </c>
      <c r="C59">
        <v>523.6009579884186</v>
      </c>
      <c r="D59">
        <f t="shared" si="1"/>
        <v>523.6009579884186</v>
      </c>
    </row>
    <row r="60" spans="1:4" x14ac:dyDescent="0.4">
      <c r="A60">
        <v>55</v>
      </c>
      <c r="B60" s="1">
        <v>43755.624997106483</v>
      </c>
      <c r="C60">
        <v>523.6009579884186</v>
      </c>
      <c r="D60">
        <f t="shared" si="1"/>
        <v>523.6009579884186</v>
      </c>
    </row>
    <row r="61" spans="1:4" x14ac:dyDescent="0.4">
      <c r="A61">
        <v>56</v>
      </c>
      <c r="B61" s="1">
        <v>43755.631941493055</v>
      </c>
      <c r="C61">
        <v>523.6009579884186</v>
      </c>
      <c r="D61">
        <f t="shared" si="1"/>
        <v>523.6009579884186</v>
      </c>
    </row>
    <row r="62" spans="1:4" x14ac:dyDescent="0.4">
      <c r="A62">
        <v>57</v>
      </c>
      <c r="B62" s="1">
        <v>43755.638885879627</v>
      </c>
      <c r="C62">
        <v>523.6009579884186</v>
      </c>
      <c r="D62">
        <f t="shared" si="1"/>
        <v>523.6009579884186</v>
      </c>
    </row>
    <row r="63" spans="1:4" x14ac:dyDescent="0.4">
      <c r="A63" s="16">
        <v>58</v>
      </c>
      <c r="B63" s="1">
        <v>43755.645830266207</v>
      </c>
      <c r="C63">
        <v>523.6009579884186</v>
      </c>
      <c r="D63">
        <f t="shared" si="1"/>
        <v>523.6009579884186</v>
      </c>
    </row>
    <row r="64" spans="1:4" x14ac:dyDescent="0.4">
      <c r="A64">
        <v>59</v>
      </c>
      <c r="B64" s="1">
        <v>43755.652774652779</v>
      </c>
      <c r="C64">
        <v>523.6009579884186</v>
      </c>
      <c r="D64">
        <f t="shared" si="1"/>
        <v>523.6009579884186</v>
      </c>
    </row>
    <row r="65" spans="1:4" x14ac:dyDescent="0.4">
      <c r="A65">
        <v>60</v>
      </c>
      <c r="B65" s="1">
        <v>43755.659719039351</v>
      </c>
      <c r="C65">
        <v>523.6009579884186</v>
      </c>
      <c r="D65">
        <f t="shared" si="1"/>
        <v>523.6009579884186</v>
      </c>
    </row>
    <row r="66" spans="1:4" x14ac:dyDescent="0.4">
      <c r="A66">
        <v>61</v>
      </c>
      <c r="B66" s="1">
        <v>43755.666663425924</v>
      </c>
      <c r="C66">
        <v>523.6009579884186</v>
      </c>
      <c r="D66">
        <f t="shared" si="1"/>
        <v>523.6009579884186</v>
      </c>
    </row>
    <row r="67" spans="1:4" x14ac:dyDescent="0.4">
      <c r="A67">
        <v>62</v>
      </c>
      <c r="B67" s="1">
        <v>43755.673607812503</v>
      </c>
      <c r="C67">
        <v>523.6009579884186</v>
      </c>
      <c r="D67">
        <f t="shared" si="1"/>
        <v>523.6009579884186</v>
      </c>
    </row>
    <row r="68" spans="1:4" x14ac:dyDescent="0.4">
      <c r="A68">
        <v>63</v>
      </c>
      <c r="B68" s="1">
        <v>43755.680552199075</v>
      </c>
      <c r="C68">
        <v>523.6009579884186</v>
      </c>
      <c r="D68">
        <f t="shared" si="1"/>
        <v>523.6009579884186</v>
      </c>
    </row>
    <row r="69" spans="1:4" x14ac:dyDescent="0.4">
      <c r="A69">
        <v>64</v>
      </c>
      <c r="B69" s="1">
        <v>43755.687496585648</v>
      </c>
      <c r="C69">
        <v>523.6009579884186</v>
      </c>
      <c r="D69">
        <f>$D$4</f>
        <v>523.6009579884186</v>
      </c>
    </row>
    <row r="70" spans="1:4" x14ac:dyDescent="0.4">
      <c r="A70">
        <v>65</v>
      </c>
      <c r="B70" s="1">
        <v>43755.69444097222</v>
      </c>
      <c r="C70">
        <v>523.6009579884186</v>
      </c>
      <c r="D70">
        <f t="shared" si="1"/>
        <v>523.6009579884186</v>
      </c>
    </row>
    <row r="71" spans="1:4" x14ac:dyDescent="0.4">
      <c r="A71">
        <v>66</v>
      </c>
      <c r="B71" s="1">
        <v>43755.7013853588</v>
      </c>
      <c r="C71">
        <v>523.6009579884186</v>
      </c>
      <c r="D71">
        <f t="shared" si="1"/>
        <v>523.6009579884186</v>
      </c>
    </row>
    <row r="72" spans="1:4" x14ac:dyDescent="0.4">
      <c r="A72">
        <v>67</v>
      </c>
      <c r="B72" s="1">
        <v>43755.708329745372</v>
      </c>
      <c r="C72">
        <v>523.6009579884186</v>
      </c>
      <c r="D72">
        <f t="shared" si="1"/>
        <v>523.6009579884186</v>
      </c>
    </row>
    <row r="73" spans="1:4" x14ac:dyDescent="0.4">
      <c r="A73">
        <v>68</v>
      </c>
      <c r="B73" s="1">
        <v>43755.715274131944</v>
      </c>
      <c r="C73">
        <v>0</v>
      </c>
      <c r="D73">
        <v>0</v>
      </c>
    </row>
    <row r="74" spans="1:4" x14ac:dyDescent="0.4">
      <c r="A74">
        <v>69</v>
      </c>
      <c r="B74" s="1">
        <v>43755.722218518516</v>
      </c>
      <c r="C74">
        <v>0</v>
      </c>
      <c r="D74">
        <v>0</v>
      </c>
    </row>
    <row r="75" spans="1:4" x14ac:dyDescent="0.4">
      <c r="A75">
        <v>70</v>
      </c>
      <c r="B75" s="1">
        <v>43755.729162905096</v>
      </c>
      <c r="C75">
        <v>0</v>
      </c>
      <c r="D75">
        <v>0</v>
      </c>
    </row>
    <row r="76" spans="1:4" x14ac:dyDescent="0.4">
      <c r="A76">
        <v>71</v>
      </c>
      <c r="B76" s="1">
        <v>43755.736107291668</v>
      </c>
      <c r="C76">
        <v>0</v>
      </c>
      <c r="D76">
        <v>0</v>
      </c>
    </row>
    <row r="77" spans="1:4" x14ac:dyDescent="0.4">
      <c r="A77">
        <v>72</v>
      </c>
      <c r="B77" s="1">
        <v>43755.743051678241</v>
      </c>
      <c r="C77">
        <v>0</v>
      </c>
      <c r="D77">
        <v>0</v>
      </c>
    </row>
    <row r="78" spans="1:4" x14ac:dyDescent="0.4">
      <c r="A78">
        <v>73</v>
      </c>
      <c r="B78" s="1">
        <v>43755.749996064813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113A-23BC-4FF0-9027-0F2884990E2A}">
  <sheetPr codeName="Sheet7"/>
  <dimension ref="A1:F78"/>
  <sheetViews>
    <sheetView zoomScale="70" zoomScaleNormal="70" workbookViewId="0">
      <selection activeCell="I15" sqref="I15"/>
    </sheetView>
    <sheetView workbookViewId="1"/>
  </sheetViews>
  <sheetFormatPr defaultRowHeight="18.75" x14ac:dyDescent="0.4"/>
  <cols>
    <col min="2" max="2" width="20.625" customWidth="1"/>
    <col min="3" max="3" width="10.125" customWidth="1"/>
    <col min="4" max="4" width="9.875" customWidth="1"/>
    <col min="5" max="5" width="11.875" customWidth="1"/>
    <col min="6" max="6" width="10.125" customWidth="1"/>
  </cols>
  <sheetData>
    <row r="1" spans="1:6" x14ac:dyDescent="0.4">
      <c r="A1" t="s">
        <v>31</v>
      </c>
      <c r="C1" s="11"/>
    </row>
    <row r="2" spans="1:6" x14ac:dyDescent="0.4">
      <c r="A2" s="12" t="s">
        <v>0</v>
      </c>
      <c r="B2" s="13" t="s">
        <v>1</v>
      </c>
      <c r="C2" s="12" t="s">
        <v>0</v>
      </c>
      <c r="D2" s="7" t="s">
        <v>28</v>
      </c>
    </row>
    <row r="3" spans="1:6" x14ac:dyDescent="0.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4">
      <c r="A5" t="s">
        <v>2</v>
      </c>
      <c r="B5" s="1" t="s">
        <v>3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4">
      <c r="A6">
        <v>1</v>
      </c>
      <c r="B6" s="1">
        <v>43756.25</v>
      </c>
      <c r="C6">
        <v>0</v>
      </c>
      <c r="D6">
        <v>0</v>
      </c>
    </row>
    <row r="7" spans="1:6" x14ac:dyDescent="0.4">
      <c r="A7">
        <v>2</v>
      </c>
      <c r="B7" s="1">
        <v>43756.256944444445</v>
      </c>
      <c r="C7">
        <v>0</v>
      </c>
      <c r="D7">
        <v>0</v>
      </c>
    </row>
    <row r="8" spans="1:6" x14ac:dyDescent="0.4">
      <c r="A8">
        <v>3</v>
      </c>
      <c r="B8" s="1">
        <v>43756.263888888891</v>
      </c>
      <c r="C8">
        <v>0</v>
      </c>
      <c r="D8">
        <v>0</v>
      </c>
    </row>
    <row r="9" spans="1:6" x14ac:dyDescent="0.4">
      <c r="A9">
        <v>4</v>
      </c>
      <c r="B9" s="1">
        <v>43756.270833333336</v>
      </c>
      <c r="C9">
        <v>0</v>
      </c>
      <c r="D9">
        <v>0</v>
      </c>
    </row>
    <row r="10" spans="1:6" x14ac:dyDescent="0.4">
      <c r="A10">
        <v>5</v>
      </c>
      <c r="B10" s="1">
        <v>43756.277777777781</v>
      </c>
      <c r="C10">
        <v>0</v>
      </c>
      <c r="D10">
        <v>0</v>
      </c>
    </row>
    <row r="11" spans="1:6" x14ac:dyDescent="0.4">
      <c r="A11">
        <v>6</v>
      </c>
      <c r="B11" s="1">
        <v>43756.284722222219</v>
      </c>
      <c r="C11">
        <v>0</v>
      </c>
      <c r="D11">
        <v>0</v>
      </c>
    </row>
    <row r="12" spans="1:6" x14ac:dyDescent="0.4">
      <c r="A12">
        <v>7</v>
      </c>
      <c r="B12" s="1">
        <v>43756.291666666664</v>
      </c>
      <c r="C12">
        <v>0</v>
      </c>
      <c r="D12">
        <v>0</v>
      </c>
    </row>
    <row r="13" spans="1:6" x14ac:dyDescent="0.4">
      <c r="A13">
        <v>8</v>
      </c>
      <c r="B13" s="1">
        <v>43756.298610937498</v>
      </c>
      <c r="C13">
        <v>0</v>
      </c>
      <c r="D13">
        <v>0</v>
      </c>
    </row>
    <row r="14" spans="1:6" x14ac:dyDescent="0.4">
      <c r="A14">
        <v>9</v>
      </c>
      <c r="B14" s="1">
        <v>43756.305555324077</v>
      </c>
      <c r="C14">
        <v>0</v>
      </c>
      <c r="D14">
        <v>0</v>
      </c>
    </row>
    <row r="15" spans="1:6" x14ac:dyDescent="0.4">
      <c r="A15">
        <v>10</v>
      </c>
      <c r="B15" s="1">
        <v>43756.31249971065</v>
      </c>
      <c r="C15">
        <v>0</v>
      </c>
      <c r="D15">
        <v>0</v>
      </c>
    </row>
    <row r="16" spans="1:6" x14ac:dyDescent="0.4">
      <c r="A16">
        <v>11</v>
      </c>
      <c r="B16" s="1">
        <v>43756.319444097222</v>
      </c>
      <c r="C16">
        <v>0</v>
      </c>
      <c r="D16">
        <v>0</v>
      </c>
    </row>
    <row r="17" spans="1:4" x14ac:dyDescent="0.4">
      <c r="A17">
        <v>12</v>
      </c>
      <c r="B17" s="1">
        <v>43756.326388483794</v>
      </c>
      <c r="C17">
        <v>0</v>
      </c>
      <c r="D17">
        <v>0</v>
      </c>
    </row>
    <row r="18" spans="1:4" x14ac:dyDescent="0.4">
      <c r="A18">
        <v>13</v>
      </c>
      <c r="B18" s="1">
        <v>43756.333332870374</v>
      </c>
      <c r="C18">
        <v>705.01312277163879</v>
      </c>
      <c r="D18">
        <f>$B$4</f>
        <v>705.01312277163879</v>
      </c>
    </row>
    <row r="19" spans="1:4" x14ac:dyDescent="0.4">
      <c r="A19">
        <v>14</v>
      </c>
      <c r="B19" s="1">
        <v>43756.340277256946</v>
      </c>
      <c r="C19">
        <v>705.01312277163879</v>
      </c>
      <c r="D19">
        <f>$B$4</f>
        <v>705.01312277163879</v>
      </c>
    </row>
    <row r="20" spans="1:4" x14ac:dyDescent="0.4">
      <c r="A20">
        <v>15</v>
      </c>
      <c r="B20" s="1">
        <v>43756.347221643518</v>
      </c>
      <c r="C20">
        <v>705.01312277163879</v>
      </c>
      <c r="D20">
        <f t="shared" ref="D20:D55" si="0">$B$4</f>
        <v>705.01312277163879</v>
      </c>
    </row>
    <row r="21" spans="1:4" x14ac:dyDescent="0.4">
      <c r="A21">
        <v>16</v>
      </c>
      <c r="B21" s="1">
        <v>43756.354166030091</v>
      </c>
      <c r="C21">
        <v>705.01312277163879</v>
      </c>
      <c r="D21">
        <f t="shared" si="0"/>
        <v>705.01312277163879</v>
      </c>
    </row>
    <row r="22" spans="1:4" x14ac:dyDescent="0.4">
      <c r="A22">
        <v>17</v>
      </c>
      <c r="B22" s="1">
        <v>43756.36111041667</v>
      </c>
      <c r="C22">
        <v>705.01312277163879</v>
      </c>
      <c r="D22">
        <f t="shared" si="0"/>
        <v>705.01312277163879</v>
      </c>
    </row>
    <row r="23" spans="1:4" x14ac:dyDescent="0.4">
      <c r="A23">
        <v>18</v>
      </c>
      <c r="B23" s="1">
        <v>43756.368054803243</v>
      </c>
      <c r="C23">
        <v>705.01312277163879</v>
      </c>
      <c r="D23">
        <f t="shared" si="0"/>
        <v>705.01312277163879</v>
      </c>
    </row>
    <row r="24" spans="1:4" x14ac:dyDescent="0.4">
      <c r="A24">
        <v>19</v>
      </c>
      <c r="B24" s="1">
        <v>43756.374999189815</v>
      </c>
      <c r="C24">
        <v>705.01312277163879</v>
      </c>
      <c r="D24">
        <f t="shared" si="0"/>
        <v>705.01312277163879</v>
      </c>
    </row>
    <row r="25" spans="1:4" x14ac:dyDescent="0.4">
      <c r="A25">
        <v>20</v>
      </c>
      <c r="B25" s="1">
        <v>43756.381943576387</v>
      </c>
      <c r="C25">
        <v>705.01312277163879</v>
      </c>
      <c r="D25">
        <f t="shared" si="0"/>
        <v>705.01312277163879</v>
      </c>
    </row>
    <row r="26" spans="1:4" x14ac:dyDescent="0.4">
      <c r="A26">
        <v>21</v>
      </c>
      <c r="B26" s="1">
        <v>43756.388887962959</v>
      </c>
      <c r="C26">
        <v>705.01312277163879</v>
      </c>
      <c r="D26">
        <f t="shared" si="0"/>
        <v>705.01312277163879</v>
      </c>
    </row>
    <row r="27" spans="1:4" x14ac:dyDescent="0.4">
      <c r="A27">
        <v>22</v>
      </c>
      <c r="B27" s="1">
        <v>43756.395832349539</v>
      </c>
      <c r="C27">
        <v>705.01312277163879</v>
      </c>
      <c r="D27">
        <f t="shared" si="0"/>
        <v>705.01312277163879</v>
      </c>
    </row>
    <row r="28" spans="1:4" x14ac:dyDescent="0.4">
      <c r="A28">
        <v>23</v>
      </c>
      <c r="B28" s="1">
        <v>43756.402776736111</v>
      </c>
      <c r="C28">
        <v>705.01312277163879</v>
      </c>
      <c r="D28">
        <f t="shared" si="0"/>
        <v>705.01312277163879</v>
      </c>
    </row>
    <row r="29" spans="1:4" x14ac:dyDescent="0.4">
      <c r="A29">
        <v>24</v>
      </c>
      <c r="B29" s="1">
        <v>43756.409721122684</v>
      </c>
      <c r="C29">
        <v>705.01312277163879</v>
      </c>
      <c r="D29">
        <f t="shared" si="0"/>
        <v>705.01312277163879</v>
      </c>
    </row>
    <row r="30" spans="1:4" x14ac:dyDescent="0.4">
      <c r="A30">
        <v>25</v>
      </c>
      <c r="B30" s="1">
        <v>43756.416665509256</v>
      </c>
      <c r="C30">
        <v>705.01312277163879</v>
      </c>
      <c r="D30">
        <f t="shared" si="0"/>
        <v>705.01312277163879</v>
      </c>
    </row>
    <row r="31" spans="1:4" x14ac:dyDescent="0.4">
      <c r="A31">
        <v>26</v>
      </c>
      <c r="B31" s="1">
        <v>43756.423609895835</v>
      </c>
      <c r="C31">
        <v>705.01312277163879</v>
      </c>
      <c r="D31">
        <f t="shared" si="0"/>
        <v>705.01312277163879</v>
      </c>
    </row>
    <row r="32" spans="1:4" x14ac:dyDescent="0.4">
      <c r="A32">
        <v>27</v>
      </c>
      <c r="B32" s="1">
        <v>43756.430554282408</v>
      </c>
      <c r="C32">
        <v>705.01312277163879</v>
      </c>
      <c r="D32">
        <f t="shared" si="0"/>
        <v>705.01312277163879</v>
      </c>
    </row>
    <row r="33" spans="1:4" x14ac:dyDescent="0.4">
      <c r="A33">
        <v>28</v>
      </c>
      <c r="B33" s="1">
        <v>43756.43749866898</v>
      </c>
      <c r="C33">
        <v>705.01312277163879</v>
      </c>
      <c r="D33">
        <f t="shared" si="0"/>
        <v>705.01312277163879</v>
      </c>
    </row>
    <row r="34" spans="1:4" x14ac:dyDescent="0.4">
      <c r="A34">
        <v>29</v>
      </c>
      <c r="B34" s="1">
        <v>43756.444443055552</v>
      </c>
      <c r="C34">
        <v>705.01312277163879</v>
      </c>
      <c r="D34">
        <f t="shared" si="0"/>
        <v>705.01312277163879</v>
      </c>
    </row>
    <row r="35" spans="1:4" x14ac:dyDescent="0.4">
      <c r="A35">
        <v>30</v>
      </c>
      <c r="B35" s="1">
        <v>43756.451387442132</v>
      </c>
      <c r="C35">
        <v>705.01312277163879</v>
      </c>
      <c r="D35">
        <f t="shared" si="0"/>
        <v>705.01312277163879</v>
      </c>
    </row>
    <row r="36" spans="1:4" x14ac:dyDescent="0.4">
      <c r="A36">
        <v>31</v>
      </c>
      <c r="B36" s="1">
        <v>43756.458331828704</v>
      </c>
      <c r="C36">
        <v>705.01312277163879</v>
      </c>
      <c r="D36">
        <f t="shared" si="0"/>
        <v>705.01312277163879</v>
      </c>
    </row>
    <row r="37" spans="1:4" x14ac:dyDescent="0.4">
      <c r="A37">
        <v>32</v>
      </c>
      <c r="B37" s="1">
        <v>43756.465276215276</v>
      </c>
      <c r="C37">
        <v>705.01312277163879</v>
      </c>
      <c r="D37">
        <f t="shared" si="0"/>
        <v>705.01312277163879</v>
      </c>
    </row>
    <row r="38" spans="1:4" x14ac:dyDescent="0.4">
      <c r="A38">
        <v>33</v>
      </c>
      <c r="B38" s="1">
        <v>43756.472220601849</v>
      </c>
      <c r="C38">
        <v>705.01312277163879</v>
      </c>
      <c r="D38">
        <f t="shared" si="0"/>
        <v>705.01312277163879</v>
      </c>
    </row>
    <row r="39" spans="1:4" x14ac:dyDescent="0.4">
      <c r="A39">
        <v>34</v>
      </c>
      <c r="B39" s="1">
        <v>43756.479164988428</v>
      </c>
      <c r="C39">
        <v>705.01312277163879</v>
      </c>
      <c r="D39">
        <f t="shared" si="0"/>
        <v>705.01312277163879</v>
      </c>
    </row>
    <row r="40" spans="1:4" x14ac:dyDescent="0.4">
      <c r="A40">
        <v>35</v>
      </c>
      <c r="B40" s="1">
        <v>43756.486109375001</v>
      </c>
      <c r="C40">
        <v>705.01312277163879</v>
      </c>
      <c r="D40">
        <f t="shared" si="0"/>
        <v>705.01312277163879</v>
      </c>
    </row>
    <row r="41" spans="1:4" x14ac:dyDescent="0.4">
      <c r="A41">
        <v>36</v>
      </c>
      <c r="B41" s="1">
        <v>43756.493053761573</v>
      </c>
      <c r="C41">
        <v>705.01312277163879</v>
      </c>
      <c r="D41">
        <f t="shared" si="0"/>
        <v>705.01312277163879</v>
      </c>
    </row>
    <row r="42" spans="1:4" x14ac:dyDescent="0.4">
      <c r="A42" s="15">
        <v>37</v>
      </c>
      <c r="B42" s="1">
        <v>43756.499998148145</v>
      </c>
      <c r="C42">
        <v>705.01312277163879</v>
      </c>
      <c r="D42">
        <f t="shared" si="0"/>
        <v>705.01312277163879</v>
      </c>
    </row>
    <row r="43" spans="1:4" x14ac:dyDescent="0.4">
      <c r="A43">
        <v>38</v>
      </c>
      <c r="B43" s="1">
        <v>43756.506942534725</v>
      </c>
      <c r="C43">
        <v>705.01312277163879</v>
      </c>
      <c r="D43">
        <f t="shared" si="0"/>
        <v>705.01312277163879</v>
      </c>
    </row>
    <row r="44" spans="1:4" x14ac:dyDescent="0.4">
      <c r="A44">
        <v>39</v>
      </c>
      <c r="B44" s="1">
        <v>43756.513886921297</v>
      </c>
      <c r="C44">
        <v>705.01312277163879</v>
      </c>
      <c r="D44">
        <f t="shared" si="0"/>
        <v>705.01312277163879</v>
      </c>
    </row>
    <row r="45" spans="1:4" x14ac:dyDescent="0.4">
      <c r="A45">
        <v>40</v>
      </c>
      <c r="B45" s="1">
        <v>43756.520831307869</v>
      </c>
      <c r="C45">
        <v>705.01312277163879</v>
      </c>
      <c r="D45">
        <f t="shared" si="0"/>
        <v>705.01312277163879</v>
      </c>
    </row>
    <row r="46" spans="1:4" x14ac:dyDescent="0.4">
      <c r="A46">
        <v>41</v>
      </c>
      <c r="B46" s="1">
        <v>43756.527775694442</v>
      </c>
      <c r="C46">
        <v>705.01312277163879</v>
      </c>
      <c r="D46">
        <f>$B$4</f>
        <v>705.01312277163879</v>
      </c>
    </row>
    <row r="47" spans="1:4" x14ac:dyDescent="0.4">
      <c r="A47">
        <v>42</v>
      </c>
      <c r="B47" s="1">
        <v>43756.534720081021</v>
      </c>
      <c r="C47">
        <v>705.01312277163879</v>
      </c>
      <c r="D47">
        <f t="shared" si="0"/>
        <v>705.01312277163879</v>
      </c>
    </row>
    <row r="48" spans="1:4" x14ac:dyDescent="0.4">
      <c r="A48">
        <v>43</v>
      </c>
      <c r="B48" s="1">
        <v>43756.541664467593</v>
      </c>
      <c r="C48">
        <v>705.01312277163879</v>
      </c>
      <c r="D48">
        <f t="shared" si="0"/>
        <v>705.01312277163879</v>
      </c>
    </row>
    <row r="49" spans="1:4" x14ac:dyDescent="0.4">
      <c r="A49">
        <v>44</v>
      </c>
      <c r="B49" s="1">
        <v>43756.548608854166</v>
      </c>
      <c r="C49">
        <v>705.01312277163879</v>
      </c>
      <c r="D49">
        <f t="shared" si="0"/>
        <v>705.01312277163879</v>
      </c>
    </row>
    <row r="50" spans="1:4" x14ac:dyDescent="0.4">
      <c r="A50">
        <v>45</v>
      </c>
      <c r="B50" s="1">
        <v>43756.555553240738</v>
      </c>
      <c r="C50">
        <v>705.01312277163879</v>
      </c>
      <c r="D50">
        <f t="shared" si="0"/>
        <v>705.01312277163879</v>
      </c>
    </row>
    <row r="51" spans="1:4" x14ac:dyDescent="0.4">
      <c r="A51">
        <v>46</v>
      </c>
      <c r="B51" s="1">
        <v>43756.562497627317</v>
      </c>
      <c r="C51">
        <v>705.01312277163879</v>
      </c>
      <c r="D51">
        <f t="shared" si="0"/>
        <v>705.01312277163879</v>
      </c>
    </row>
    <row r="52" spans="1:4" x14ac:dyDescent="0.4">
      <c r="A52">
        <v>47</v>
      </c>
      <c r="B52" s="1">
        <v>43756.56944201389</v>
      </c>
      <c r="C52">
        <v>705.01312277163879</v>
      </c>
      <c r="D52">
        <f t="shared" si="0"/>
        <v>705.01312277163879</v>
      </c>
    </row>
    <row r="53" spans="1:4" x14ac:dyDescent="0.4">
      <c r="A53">
        <v>48</v>
      </c>
      <c r="B53" s="1">
        <v>43756.576386400462</v>
      </c>
      <c r="C53">
        <v>705.01312277163879</v>
      </c>
      <c r="D53">
        <f t="shared" si="0"/>
        <v>705.01312277163879</v>
      </c>
    </row>
    <row r="54" spans="1:4" x14ac:dyDescent="0.4">
      <c r="A54">
        <v>49</v>
      </c>
      <c r="B54" s="1">
        <v>43756.583330787034</v>
      </c>
      <c r="C54">
        <v>705.01312277163879</v>
      </c>
      <c r="D54">
        <f t="shared" si="0"/>
        <v>705.01312277163879</v>
      </c>
    </row>
    <row r="55" spans="1:4" x14ac:dyDescent="0.4">
      <c r="A55">
        <v>50</v>
      </c>
      <c r="B55" s="1">
        <v>43756.590275173614</v>
      </c>
      <c r="C55">
        <v>705.01312277163879</v>
      </c>
      <c r="D55">
        <f t="shared" si="0"/>
        <v>705.01312277163879</v>
      </c>
    </row>
    <row r="56" spans="1:4" x14ac:dyDescent="0.4">
      <c r="A56">
        <v>51</v>
      </c>
      <c r="B56" s="1">
        <v>43756.597219560186</v>
      </c>
      <c r="C56">
        <v>523.6009579884186</v>
      </c>
      <c r="D56">
        <f>$D$4</f>
        <v>523.6009579884186</v>
      </c>
    </row>
    <row r="57" spans="1:4" x14ac:dyDescent="0.4">
      <c r="A57">
        <v>52</v>
      </c>
      <c r="B57" s="1">
        <v>43756.604163946758</v>
      </c>
      <c r="C57">
        <v>523.6009579884186</v>
      </c>
      <c r="D57">
        <f t="shared" ref="D57:D72" si="1">$D$4</f>
        <v>523.6009579884186</v>
      </c>
    </row>
    <row r="58" spans="1:4" x14ac:dyDescent="0.4">
      <c r="A58">
        <v>53</v>
      </c>
      <c r="B58" s="1">
        <v>43756.611108333331</v>
      </c>
      <c r="C58">
        <v>523.6009579884186</v>
      </c>
      <c r="D58">
        <f t="shared" si="1"/>
        <v>523.6009579884186</v>
      </c>
    </row>
    <row r="59" spans="1:4" x14ac:dyDescent="0.4">
      <c r="A59">
        <v>54</v>
      </c>
      <c r="B59" s="1">
        <v>43756.61805271991</v>
      </c>
      <c r="C59">
        <v>523.6009579884186</v>
      </c>
      <c r="D59">
        <f t="shared" si="1"/>
        <v>523.6009579884186</v>
      </c>
    </row>
    <row r="60" spans="1:4" x14ac:dyDescent="0.4">
      <c r="A60">
        <v>55</v>
      </c>
      <c r="B60" s="1">
        <v>43756.624997106483</v>
      </c>
      <c r="C60">
        <v>523.6009579884186</v>
      </c>
      <c r="D60">
        <f t="shared" si="1"/>
        <v>523.6009579884186</v>
      </c>
    </row>
    <row r="61" spans="1:4" x14ac:dyDescent="0.4">
      <c r="A61">
        <v>56</v>
      </c>
      <c r="B61" s="1">
        <v>43756.631941493055</v>
      </c>
      <c r="C61">
        <v>523.6009579884186</v>
      </c>
      <c r="D61">
        <f t="shared" si="1"/>
        <v>523.6009579884186</v>
      </c>
    </row>
    <row r="62" spans="1:4" x14ac:dyDescent="0.4">
      <c r="A62">
        <v>57</v>
      </c>
      <c r="B62" s="1">
        <v>43756.638885879627</v>
      </c>
      <c r="C62">
        <v>523.6009579884186</v>
      </c>
      <c r="D62">
        <f t="shared" si="1"/>
        <v>523.6009579884186</v>
      </c>
    </row>
    <row r="63" spans="1:4" x14ac:dyDescent="0.4">
      <c r="A63" s="16">
        <v>58</v>
      </c>
      <c r="B63" s="1">
        <v>43756.645830266207</v>
      </c>
      <c r="C63">
        <v>523.6009579884186</v>
      </c>
      <c r="D63">
        <f t="shared" si="1"/>
        <v>523.6009579884186</v>
      </c>
    </row>
    <row r="64" spans="1:4" x14ac:dyDescent="0.4">
      <c r="A64">
        <v>59</v>
      </c>
      <c r="B64" s="1">
        <v>43756.652774652779</v>
      </c>
      <c r="C64">
        <v>523.6009579884186</v>
      </c>
      <c r="D64">
        <f t="shared" si="1"/>
        <v>523.6009579884186</v>
      </c>
    </row>
    <row r="65" spans="1:4" x14ac:dyDescent="0.4">
      <c r="A65">
        <v>60</v>
      </c>
      <c r="B65" s="1">
        <v>43756.659719039351</v>
      </c>
      <c r="C65">
        <v>523.6009579884186</v>
      </c>
      <c r="D65">
        <f t="shared" si="1"/>
        <v>523.6009579884186</v>
      </c>
    </row>
    <row r="66" spans="1:4" x14ac:dyDescent="0.4">
      <c r="A66">
        <v>61</v>
      </c>
      <c r="B66" s="1">
        <v>43756.666663425924</v>
      </c>
      <c r="C66">
        <v>523.6009579884186</v>
      </c>
      <c r="D66">
        <f t="shared" si="1"/>
        <v>523.6009579884186</v>
      </c>
    </row>
    <row r="67" spans="1:4" x14ac:dyDescent="0.4">
      <c r="A67">
        <v>62</v>
      </c>
      <c r="B67" s="1">
        <v>43756.673607812503</v>
      </c>
      <c r="C67">
        <v>523.6009579884186</v>
      </c>
      <c r="D67">
        <f t="shared" si="1"/>
        <v>523.6009579884186</v>
      </c>
    </row>
    <row r="68" spans="1:4" x14ac:dyDescent="0.4">
      <c r="A68">
        <v>63</v>
      </c>
      <c r="B68" s="1">
        <v>43756.680552199075</v>
      </c>
      <c r="C68">
        <v>523.6009579884186</v>
      </c>
      <c r="D68">
        <f t="shared" si="1"/>
        <v>523.6009579884186</v>
      </c>
    </row>
    <row r="69" spans="1:4" x14ac:dyDescent="0.4">
      <c r="A69">
        <v>64</v>
      </c>
      <c r="B69" s="1">
        <v>43756.687496585648</v>
      </c>
      <c r="C69">
        <v>523.6009579884186</v>
      </c>
      <c r="D69">
        <f>$D$4</f>
        <v>523.6009579884186</v>
      </c>
    </row>
    <row r="70" spans="1:4" x14ac:dyDescent="0.4">
      <c r="A70">
        <v>65</v>
      </c>
      <c r="B70" s="1">
        <v>43756.69444097222</v>
      </c>
      <c r="C70">
        <v>523.6009579884186</v>
      </c>
      <c r="D70">
        <f t="shared" si="1"/>
        <v>523.6009579884186</v>
      </c>
    </row>
    <row r="71" spans="1:4" x14ac:dyDescent="0.4">
      <c r="A71">
        <v>66</v>
      </c>
      <c r="B71" s="1">
        <v>43756.7013853588</v>
      </c>
      <c r="C71">
        <v>523.6009579884186</v>
      </c>
      <c r="D71">
        <f t="shared" si="1"/>
        <v>523.6009579884186</v>
      </c>
    </row>
    <row r="72" spans="1:4" x14ac:dyDescent="0.4">
      <c r="A72">
        <v>67</v>
      </c>
      <c r="B72" s="1">
        <v>43756.708329745372</v>
      </c>
      <c r="C72">
        <v>523.6009579884186</v>
      </c>
      <c r="D72">
        <f t="shared" si="1"/>
        <v>523.6009579884186</v>
      </c>
    </row>
    <row r="73" spans="1:4" x14ac:dyDescent="0.4">
      <c r="A73">
        <v>68</v>
      </c>
      <c r="B73" s="1">
        <v>43756.715274131944</v>
      </c>
      <c r="C73">
        <v>0</v>
      </c>
      <c r="D73">
        <v>0</v>
      </c>
    </row>
    <row r="74" spans="1:4" x14ac:dyDescent="0.4">
      <c r="A74">
        <v>69</v>
      </c>
      <c r="B74" s="1">
        <v>43756.722218518516</v>
      </c>
      <c r="C74">
        <v>0</v>
      </c>
      <c r="D74">
        <v>0</v>
      </c>
    </row>
    <row r="75" spans="1:4" x14ac:dyDescent="0.4">
      <c r="A75">
        <v>70</v>
      </c>
      <c r="B75" s="1">
        <v>43756.729162905096</v>
      </c>
      <c r="C75">
        <v>0</v>
      </c>
      <c r="D75">
        <v>0</v>
      </c>
    </row>
    <row r="76" spans="1:4" x14ac:dyDescent="0.4">
      <c r="A76">
        <v>71</v>
      </c>
      <c r="B76" s="1">
        <v>43756.736107291668</v>
      </c>
      <c r="C76">
        <v>0</v>
      </c>
      <c r="D76">
        <v>0</v>
      </c>
    </row>
    <row r="77" spans="1:4" x14ac:dyDescent="0.4">
      <c r="A77">
        <v>72</v>
      </c>
      <c r="B77" s="1">
        <v>43756.743051678241</v>
      </c>
      <c r="C77">
        <v>0</v>
      </c>
      <c r="D77">
        <v>0</v>
      </c>
    </row>
    <row r="78" spans="1:4" x14ac:dyDescent="0.4">
      <c r="A78">
        <v>73</v>
      </c>
      <c r="B78" s="1">
        <v>43756.749996064813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7108-1217-4FBE-B6E8-0D464948B3BF}">
  <sheetPr codeName="Sheet2"/>
  <dimension ref="A1:AE102"/>
  <sheetViews>
    <sheetView tabSelected="1" topLeftCell="A7" zoomScale="55" zoomScaleNormal="55" workbookViewId="0">
      <selection activeCell="Q39" sqref="Q39"/>
    </sheetView>
    <sheetView zoomScale="55" zoomScaleNormal="55" workbookViewId="1"/>
  </sheetViews>
  <sheetFormatPr defaultRowHeight="18.75" x14ac:dyDescent="0.4"/>
  <cols>
    <col min="2" max="2" width="17.375" customWidth="1"/>
    <col min="3" max="3" width="15.25" customWidth="1"/>
    <col min="5" max="5" width="12.75" customWidth="1"/>
    <col min="9" max="9" width="12.25" customWidth="1"/>
    <col min="13" max="13" width="11.25" customWidth="1"/>
    <col min="14" max="14" width="10.625" customWidth="1"/>
  </cols>
  <sheetData>
    <row r="1" spans="1:31" x14ac:dyDescent="0.4">
      <c r="A1" t="s">
        <v>4</v>
      </c>
      <c r="B1" t="s">
        <v>25</v>
      </c>
      <c r="C1" t="s">
        <v>5</v>
      </c>
      <c r="E1" t="s">
        <v>4</v>
      </c>
      <c r="F1" t="s">
        <v>24</v>
      </c>
    </row>
    <row r="2" spans="1:31" ht="19.5" thickBot="1" x14ac:dyDescent="0.45">
      <c r="A2">
        <v>0</v>
      </c>
      <c r="B2">
        <f>(0.5*$AA$3*$AE$4*(A2/3.6)^2+$AE$5*$AE$6*$AA$7+$AE$5*$AE$6*SIN($AB$10))*(A2/3.6)*(1/$AE$8)</f>
        <v>0</v>
      </c>
      <c r="C2">
        <v>4.3255003573983251</v>
      </c>
      <c r="E2">
        <v>88.923362745098018</v>
      </c>
      <c r="F2">
        <v>1282.9645098039218</v>
      </c>
      <c r="J2" s="21"/>
      <c r="K2" s="21"/>
      <c r="L2" s="21"/>
      <c r="M2" s="21"/>
      <c r="N2" s="21"/>
      <c r="O2" s="21"/>
      <c r="P2" s="21"/>
      <c r="Q2" s="21"/>
      <c r="R2" s="21"/>
      <c r="S2" s="21"/>
      <c r="Z2" s="2"/>
      <c r="AA2" s="2" t="s">
        <v>6</v>
      </c>
      <c r="AB2" s="2" t="s">
        <v>7</v>
      </c>
      <c r="AC2" s="2" t="s">
        <v>8</v>
      </c>
      <c r="AD2" s="2" t="s">
        <v>9</v>
      </c>
      <c r="AE2" s="2" t="s">
        <v>10</v>
      </c>
    </row>
    <row r="3" spans="1:31" ht="19.5" thickTop="1" x14ac:dyDescent="0.4">
      <c r="A3">
        <v>1</v>
      </c>
      <c r="B3">
        <f>(0.5*$AA$3*$AE$4*(A3/3.6)^2+$AE$5*$AE$6*$AA$7+$AE$5*$AE$6*SIN($AB$10))*(A3/3.6)*(1/$AE$8)</f>
        <v>5.0032862255788872</v>
      </c>
      <c r="C3">
        <v>310.57891489011314</v>
      </c>
      <c r="E3">
        <v>88.841939130434753</v>
      </c>
      <c r="F3">
        <v>1334.1669565217392</v>
      </c>
      <c r="Z3" s="3" t="s">
        <v>11</v>
      </c>
      <c r="AA3" s="3">
        <v>1.1499999999999999</v>
      </c>
      <c r="AB3" s="3" t="s">
        <v>12</v>
      </c>
      <c r="AC3" s="3"/>
      <c r="AD3" s="3"/>
      <c r="AE3" s="4"/>
    </row>
    <row r="4" spans="1:31" x14ac:dyDescent="0.4">
      <c r="A4">
        <v>2</v>
      </c>
      <c r="B4">
        <f>(0.5*$AA$3*$AE$4*(A4/3.6)^2+$AE$5*$AE$6*$AA$7+$AE$5*$AE$6*SIN($AB$10))*(A4/3.6)*(1/$AE$8)</f>
        <v>10.012779836110642</v>
      </c>
      <c r="C4">
        <v>209.82884808523798</v>
      </c>
      <c r="E4">
        <v>89.716561538461519</v>
      </c>
      <c r="F4">
        <v>1335.8503846153847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Z4" s="5" t="s">
        <v>13</v>
      </c>
      <c r="AA4" s="5">
        <v>0.14130000000000001</v>
      </c>
      <c r="AB4" s="5" t="s">
        <v>14</v>
      </c>
      <c r="AC4" s="6">
        <v>7.6943627000000001E-2</v>
      </c>
      <c r="AD4" s="6">
        <v>0.10150381877460768</v>
      </c>
      <c r="AE4" s="7">
        <f>0.08</f>
        <v>0.08</v>
      </c>
    </row>
    <row r="5" spans="1:31" x14ac:dyDescent="0.4">
      <c r="A5">
        <v>3</v>
      </c>
      <c r="B5">
        <f>(0.5*$AA$3*$AE$4*(A5/3.6)^2+$AE$5*$AE$6*$AA$7+$AE$5*$AE$6*SIN($AB$10))*(A5/3.6)*(1/$AE$8)</f>
        <v>15.03468821654813</v>
      </c>
      <c r="C5">
        <v>214.28605259553115</v>
      </c>
      <c r="E5">
        <v>89.598394736842124</v>
      </c>
      <c r="F5">
        <v>1382.9523684210526</v>
      </c>
      <c r="L5" s="20"/>
      <c r="M5" s="20"/>
      <c r="N5" s="20"/>
      <c r="O5" s="20"/>
      <c r="P5" s="20"/>
      <c r="Q5" s="20"/>
      <c r="R5" s="20"/>
      <c r="S5" s="20"/>
      <c r="Z5" s="5" t="s">
        <v>15</v>
      </c>
      <c r="AA5" s="5">
        <f>0.0047</f>
        <v>4.7000000000000002E-3</v>
      </c>
      <c r="AB5" s="5" t="s">
        <v>16</v>
      </c>
      <c r="AC5" s="5"/>
      <c r="AD5" s="5"/>
      <c r="AE5" s="7">
        <v>7.0000000000000001E-3</v>
      </c>
    </row>
    <row r="6" spans="1:31" x14ac:dyDescent="0.4">
      <c r="A6">
        <v>4</v>
      </c>
      <c r="B6">
        <f>(0.5*$AA$3*$AE$4*(A6/3.6)^2+$AE$5*$AE$6*$AA$7+$AE$5*$AE$6*SIN($AB$10))*(A6/3.6)*(1/$AE$8)</f>
        <v>20.075218751844218</v>
      </c>
      <c r="C6">
        <v>154.90684668359543</v>
      </c>
      <c r="E6">
        <v>89.504931428571453</v>
      </c>
      <c r="F6">
        <v>1181.5514285714287</v>
      </c>
      <c r="L6" s="20"/>
      <c r="M6" s="20"/>
      <c r="N6" s="20"/>
      <c r="O6" s="20"/>
      <c r="P6" s="20"/>
      <c r="Q6" s="20"/>
      <c r="R6" s="20"/>
      <c r="S6" s="20"/>
      <c r="Z6" s="5" t="s">
        <v>17</v>
      </c>
      <c r="AA6" s="5">
        <v>246</v>
      </c>
      <c r="AB6" s="5" t="s">
        <v>16</v>
      </c>
      <c r="AC6">
        <v>273.8</v>
      </c>
      <c r="AD6" s="5">
        <v>218</v>
      </c>
      <c r="AE6" s="7">
        <v>250</v>
      </c>
    </row>
    <row r="7" spans="1:31" x14ac:dyDescent="0.4">
      <c r="A7">
        <v>5</v>
      </c>
      <c r="B7">
        <f>(0.5*$AA$3*$AE$4*(A7/3.6)^2+$AE$5*$AE$6*$AA$7+$AE$5*$AE$6*SIN($AB$10))*(A7/3.6)*(1/$AE$8)</f>
        <v>25.140578826951778</v>
      </c>
      <c r="C7">
        <v>151.93541001343999</v>
      </c>
      <c r="E7">
        <v>89.809274999999985</v>
      </c>
      <c r="F7">
        <v>1386.39625</v>
      </c>
      <c r="L7" s="20"/>
      <c r="M7" s="20"/>
      <c r="N7" s="20"/>
      <c r="O7" s="20"/>
      <c r="P7" s="20"/>
      <c r="Q7" s="20"/>
      <c r="R7" s="20"/>
      <c r="S7" s="20"/>
      <c r="Z7" s="5" t="s">
        <v>18</v>
      </c>
      <c r="AA7" s="5">
        <v>9.8066999999999993</v>
      </c>
      <c r="AB7" s="5"/>
      <c r="AC7" s="5"/>
      <c r="AD7" s="5"/>
      <c r="AE7" s="7"/>
    </row>
    <row r="8" spans="1:31" x14ac:dyDescent="0.4">
      <c r="A8">
        <v>6</v>
      </c>
      <c r="B8">
        <f>(0.5*$AA$3*$AE$4*(A8/3.6)^2+$AE$5*$AE$6*$AA$7+$AE$5*$AE$6*SIN($AB$10))*(A8/3.6)*(1/$AE$8)</f>
        <v>30.236975826823667</v>
      </c>
      <c r="C8">
        <v>140.87253831502377</v>
      </c>
      <c r="E8">
        <v>89.933059999999969</v>
      </c>
      <c r="F8">
        <v>1273.0566666666666</v>
      </c>
      <c r="R8" t="s">
        <v>64</v>
      </c>
      <c r="Z8" s="5" t="s">
        <v>19</v>
      </c>
      <c r="AA8" s="5">
        <v>0.94499999999999995</v>
      </c>
      <c r="AB8" s="8" t="s">
        <v>20</v>
      </c>
      <c r="AC8" s="5">
        <v>0.95299999999999996</v>
      </c>
      <c r="AD8" s="5">
        <v>0.93</v>
      </c>
      <c r="AE8" s="5">
        <v>0.95299999999999996</v>
      </c>
    </row>
    <row r="9" spans="1:31" x14ac:dyDescent="0.4">
      <c r="A9">
        <v>7</v>
      </c>
      <c r="B9">
        <f>(0.5*$AA$3*$AE$4*(A9/3.6)^2+$AE$5*$AE$6*$AA$7+$AE$5*$AE$6*SIN($AB$10))*(A9/3.6)*(1/$AE$8)</f>
        <v>35.370617136412768</v>
      </c>
      <c r="C9">
        <v>128.16199806986563</v>
      </c>
      <c r="E9">
        <v>89.858137499999998</v>
      </c>
      <c r="F9">
        <v>1360.1941666666667</v>
      </c>
      <c r="R9" t="s">
        <v>65</v>
      </c>
      <c r="S9" t="s">
        <v>66</v>
      </c>
      <c r="Z9" s="5" t="s">
        <v>21</v>
      </c>
      <c r="AA9" s="9">
        <v>0</v>
      </c>
      <c r="AB9" s="5" t="s">
        <v>22</v>
      </c>
      <c r="AC9" s="5"/>
      <c r="AD9" s="5"/>
      <c r="AE9" s="7"/>
    </row>
    <row r="10" spans="1:31" x14ac:dyDescent="0.4">
      <c r="A10">
        <v>8</v>
      </c>
      <c r="B10">
        <f>(0.5*$AA$3*$AE$4*(A10/3.6)^2+$AE$5*$AE$6*$AA$7+$AE$5*$AE$6*SIN($AB$10))*(A10/3.6)*(1/$AE$8)</f>
        <v>40.547710140671938</v>
      </c>
      <c r="C10">
        <v>201.67350608698149</v>
      </c>
      <c r="E10">
        <v>89.117859154929576</v>
      </c>
      <c r="F10">
        <v>1350.0267605633796</v>
      </c>
      <c r="I10" s="20"/>
      <c r="J10" s="20" t="s">
        <v>52</v>
      </c>
      <c r="K10" s="20" t="s">
        <v>50</v>
      </c>
      <c r="L10" s="20" t="s">
        <v>53</v>
      </c>
      <c r="M10" s="20" t="s">
        <v>51</v>
      </c>
      <c r="N10" s="20" t="s">
        <v>56</v>
      </c>
      <c r="O10" s="20"/>
      <c r="P10" t="s">
        <v>67</v>
      </c>
      <c r="R10" t="s">
        <v>57</v>
      </c>
      <c r="S10" s="28">
        <v>43751.340277777781</v>
      </c>
      <c r="T10" s="28">
        <v>43751.708333333336</v>
      </c>
      <c r="AA10" s="10" t="s">
        <v>23</v>
      </c>
      <c r="AB10" s="7"/>
    </row>
    <row r="11" spans="1:31" x14ac:dyDescent="0.4">
      <c r="A11">
        <v>9</v>
      </c>
      <c r="B11">
        <f>(0.5*$AA$3*$AE$4*(A11/3.6)^2+$AE$5*$AE$6*$AA$7+$AE$5*$AE$6*SIN($AB$10))*(A11/3.6)*(1/$AE$8)</f>
        <v>45.774462224554043</v>
      </c>
      <c r="C11">
        <v>337.88955869684969</v>
      </c>
      <c r="E11">
        <v>81.509888888888909</v>
      </c>
      <c r="F11">
        <v>1197.4238888888888</v>
      </c>
      <c r="I11" s="19">
        <v>0</v>
      </c>
      <c r="J11" s="21">
        <v>0</v>
      </c>
      <c r="K11" s="20">
        <v>33</v>
      </c>
      <c r="L11" s="15"/>
      <c r="M11" s="20"/>
      <c r="N11" s="20"/>
      <c r="O11" s="19">
        <v>0</v>
      </c>
      <c r="R11" t="s">
        <v>58</v>
      </c>
      <c r="S11" s="28">
        <v>43752.333333333336</v>
      </c>
      <c r="T11" s="28">
        <v>43752.708333333336</v>
      </c>
    </row>
    <row r="12" spans="1:31" x14ac:dyDescent="0.4">
      <c r="A12">
        <v>10</v>
      </c>
      <c r="B12">
        <f>(0.5*$AA$3*$AE$4*(A12/3.6)^2+$AE$5*$AE$6*$AA$7+$AE$5*$AE$6*SIN($AB$10))*(A12/3.6)*(1/$AE$8)</f>
        <v>51.05708077301194</v>
      </c>
      <c r="C12">
        <v>119.75844825193693</v>
      </c>
      <c r="E12">
        <v>65.797296774193555</v>
      </c>
      <c r="F12">
        <v>646.27758064516149</v>
      </c>
      <c r="I12" s="19">
        <v>1</v>
      </c>
      <c r="J12" s="21">
        <v>100</v>
      </c>
      <c r="K12" s="24">
        <v>50</v>
      </c>
      <c r="L12" s="22">
        <v>70</v>
      </c>
      <c r="M12" s="20">
        <f>(K12-K11)*$AE$6*9.80665</f>
        <v>41678.262499999997</v>
      </c>
      <c r="N12" s="20">
        <f>M12/(J12-J11)</f>
        <v>416.782625</v>
      </c>
      <c r="O12" s="19">
        <v>1</v>
      </c>
      <c r="R12" t="s">
        <v>59</v>
      </c>
      <c r="S12" s="28">
        <v>43753.333333333336</v>
      </c>
      <c r="T12" s="28">
        <v>43753.708333333336</v>
      </c>
    </row>
    <row r="13" spans="1:31" x14ac:dyDescent="0.4">
      <c r="A13">
        <v>11</v>
      </c>
      <c r="B13">
        <f>(0.5*$AA$3*$AE$4*(A13/3.6)^2+$AE$5*$AE$6*$AA$7+$AE$5*$AE$6*SIN($AB$10))*(A13/3.6)*(1/$AE$8)</f>
        <v>56.401773170998517</v>
      </c>
      <c r="C13">
        <v>206.19272871952447</v>
      </c>
      <c r="E13">
        <v>66.647462878787806</v>
      </c>
      <c r="F13">
        <v>713.09083333333331</v>
      </c>
      <c r="I13" s="19">
        <v>2</v>
      </c>
      <c r="J13" s="21">
        <v>200</v>
      </c>
      <c r="K13" s="24">
        <v>70</v>
      </c>
      <c r="L13" s="22">
        <v>60</v>
      </c>
      <c r="M13" s="20">
        <f>(K13-K12)*$AE$6*9.80665</f>
        <v>49033.25</v>
      </c>
      <c r="N13" s="20">
        <f t="shared" ref="N13:N41" si="0">M13/(J13-J12)</f>
        <v>490.33249999999998</v>
      </c>
      <c r="O13" s="19">
        <v>2</v>
      </c>
      <c r="R13" t="s">
        <v>60</v>
      </c>
      <c r="S13" s="28">
        <v>43754.333333333336</v>
      </c>
      <c r="T13" s="28">
        <v>43754.708333333336</v>
      </c>
    </row>
    <row r="14" spans="1:31" x14ac:dyDescent="0.4">
      <c r="A14">
        <v>12</v>
      </c>
      <c r="B14">
        <f>(0.5*$AA$3*$AE$4*(A14/3.6)^2+$AE$5*$AE$6*$AA$7+$AE$5*$AE$6*SIN($AB$10))*(A14/3.6)*(1/$AE$8)</f>
        <v>61.814746803466619</v>
      </c>
      <c r="C14">
        <v>455.49980601958737</v>
      </c>
      <c r="E14">
        <v>79.866661111111043</v>
      </c>
      <c r="F14">
        <v>929.75268518518521</v>
      </c>
      <c r="I14" s="19">
        <v>3</v>
      </c>
      <c r="J14" s="21">
        <v>322</v>
      </c>
      <c r="K14" s="20">
        <v>119</v>
      </c>
      <c r="L14" s="22">
        <v>65</v>
      </c>
      <c r="M14" s="20">
        <f>(K14-K13)*$AE$6*9.80665</f>
        <v>120131.46249999999</v>
      </c>
      <c r="N14" s="20">
        <f t="shared" si="0"/>
        <v>984.68411885245894</v>
      </c>
      <c r="O14" s="19">
        <v>3</v>
      </c>
      <c r="P14">
        <v>30</v>
      </c>
      <c r="Q14">
        <v>1</v>
      </c>
      <c r="R14" t="s">
        <v>61</v>
      </c>
      <c r="S14" s="22"/>
      <c r="T14" s="22"/>
    </row>
    <row r="15" spans="1:31" x14ac:dyDescent="0.4">
      <c r="A15">
        <v>13</v>
      </c>
      <c r="B15">
        <f>(0.5*$AA$3*$AE$4*(A15/3.6)^2+$AE$5*$AE$6*$AA$7+$AE$5*$AE$6*SIN($AB$10))*(A15/3.6)*(1/$AE$8)</f>
        <v>67.302209055369147</v>
      </c>
      <c r="C15">
        <v>340.00744512869665</v>
      </c>
      <c r="E15">
        <v>78.91669615384609</v>
      </c>
      <c r="F15">
        <v>1046.252403846154</v>
      </c>
      <c r="I15" s="19">
        <v>4</v>
      </c>
      <c r="J15" s="24">
        <v>400</v>
      </c>
      <c r="K15" s="24">
        <v>130</v>
      </c>
      <c r="L15" s="22">
        <v>70</v>
      </c>
      <c r="M15" s="20">
        <f>(K15-K14)*$AE$6*9.80665</f>
        <v>26968.287499999999</v>
      </c>
      <c r="N15" s="20">
        <f t="shared" si="0"/>
        <v>345.74727564102562</v>
      </c>
      <c r="O15" s="19">
        <v>4</v>
      </c>
      <c r="R15" t="s">
        <v>62</v>
      </c>
      <c r="S15" s="22"/>
      <c r="T15" s="22"/>
    </row>
    <row r="16" spans="1:31" x14ac:dyDescent="0.4">
      <c r="A16">
        <v>14</v>
      </c>
      <c r="B16">
        <f>(0.5*$AA$3*$AE$4*(A16/3.6)^2+$AE$5*$AE$6*$AA$7+$AE$5*$AE$6*SIN($AB$10))*(A16/3.6)*(1/$AE$8)</f>
        <v>72.870367311658939</v>
      </c>
      <c r="C16">
        <v>356.27556975174815</v>
      </c>
      <c r="E16">
        <v>86.222237209302321</v>
      </c>
      <c r="F16">
        <v>1164.6832558139533</v>
      </c>
      <c r="I16" s="19">
        <v>5</v>
      </c>
      <c r="J16" s="24">
        <v>500</v>
      </c>
      <c r="K16" s="24">
        <v>150</v>
      </c>
      <c r="L16" s="22">
        <v>70</v>
      </c>
      <c r="M16" s="20">
        <f>(K16-K15)*$AE$6*9.80665</f>
        <v>49033.25</v>
      </c>
      <c r="N16" s="20">
        <f t="shared" si="0"/>
        <v>490.33249999999998</v>
      </c>
      <c r="O16" s="19">
        <v>5</v>
      </c>
      <c r="R16" t="s">
        <v>63</v>
      </c>
      <c r="S16" s="22"/>
      <c r="T16" s="22"/>
    </row>
    <row r="17" spans="1:17" x14ac:dyDescent="0.4">
      <c r="A17">
        <v>15</v>
      </c>
      <c r="B17">
        <f>(0.5*$AA$3*$AE$4*(A17/3.6)^2+$AE$5*$AE$6*$AA$7+$AE$5*$AE$6*SIN($AB$10))*(A17/3.6)*(1/$AE$8)</f>
        <v>78.525428957288881</v>
      </c>
      <c r="C17">
        <v>180.98889408962049</v>
      </c>
      <c r="E17">
        <v>86.623440000000045</v>
      </c>
      <c r="F17">
        <v>1347.0154285714284</v>
      </c>
      <c r="I17" s="19">
        <v>6</v>
      </c>
      <c r="J17" s="21">
        <v>580</v>
      </c>
      <c r="K17" s="20">
        <v>210</v>
      </c>
      <c r="L17" s="22">
        <v>70</v>
      </c>
      <c r="M17" s="20">
        <f>(K17-K16)*$AE$6*9.80665</f>
        <v>147099.75</v>
      </c>
      <c r="N17" s="20">
        <f t="shared" si="0"/>
        <v>1838.746875</v>
      </c>
      <c r="O17" s="19">
        <v>6</v>
      </c>
      <c r="P17">
        <v>30</v>
      </c>
      <c r="Q17">
        <v>2</v>
      </c>
    </row>
    <row r="18" spans="1:17" x14ac:dyDescent="0.4">
      <c r="A18">
        <v>16</v>
      </c>
      <c r="B18">
        <f>(0.5*$AA$3*$AE$4*(A18/3.6)^2+$AE$5*$AE$6*$AA$7+$AE$5*$AE$6*SIN($AB$10))*(A18/3.6)*(1/$AE$8)</f>
        <v>84.273601377211804</v>
      </c>
      <c r="C18">
        <v>185.32934631684373</v>
      </c>
      <c r="E18">
        <v>86.367822058823506</v>
      </c>
      <c r="F18">
        <v>1088.0877941176473</v>
      </c>
      <c r="I18" s="19">
        <v>7</v>
      </c>
      <c r="J18" s="24">
        <v>700</v>
      </c>
      <c r="K18" s="24">
        <v>230</v>
      </c>
      <c r="L18" s="22">
        <v>70</v>
      </c>
      <c r="M18" s="20">
        <f>(K18-K17)*$AE$6*9.80665</f>
        <v>49033.25</v>
      </c>
      <c r="N18" s="20">
        <f t="shared" si="0"/>
        <v>408.61041666666665</v>
      </c>
      <c r="O18" s="19">
        <v>7</v>
      </c>
    </row>
    <row r="19" spans="1:17" x14ac:dyDescent="0.4">
      <c r="A19">
        <v>17</v>
      </c>
      <c r="B19">
        <f>(0.5*$AA$3*$AE$4*(A19/3.6)^2+$AE$5*$AE$6*$AA$7+$AE$5*$AE$6*SIN($AB$10))*(A19/3.6)*(1/$AE$8)</f>
        <v>90.12109195638061</v>
      </c>
      <c r="C19">
        <v>193.52074878284822</v>
      </c>
      <c r="E19">
        <v>89.677423809523773</v>
      </c>
      <c r="F19">
        <v>1527.5992063492063</v>
      </c>
      <c r="I19" s="19">
        <v>8</v>
      </c>
      <c r="J19" s="24">
        <v>800</v>
      </c>
      <c r="K19" s="24">
        <v>270</v>
      </c>
      <c r="L19" s="22">
        <v>70</v>
      </c>
      <c r="M19" s="20">
        <f>(K19-K18)*$AE$6*9.80665</f>
        <v>98066.5</v>
      </c>
      <c r="N19" s="20">
        <f t="shared" si="0"/>
        <v>980.66499999999996</v>
      </c>
      <c r="O19" s="19">
        <v>8</v>
      </c>
    </row>
    <row r="20" spans="1:17" x14ac:dyDescent="0.4">
      <c r="A20">
        <v>18</v>
      </c>
      <c r="B20">
        <f>(0.5*$AA$3*$AE$4*(A20/3.6)^2+$AE$5*$AE$6*$AA$7+$AE$5*$AE$6*SIN($AB$10))*(A20/3.6)*(1/$AE$8)</f>
        <v>96.074108079748143</v>
      </c>
      <c r="C20">
        <v>281.41845433393064</v>
      </c>
      <c r="E20">
        <v>89.963858181818168</v>
      </c>
      <c r="F20">
        <v>1158.028121454545</v>
      </c>
      <c r="I20" s="19">
        <v>9</v>
      </c>
      <c r="J20" s="24">
        <v>900</v>
      </c>
      <c r="K20" s="24">
        <v>330</v>
      </c>
      <c r="L20" s="22">
        <v>70</v>
      </c>
      <c r="M20" s="20">
        <f>(K20-K19)*$AE$6*9.80665</f>
        <v>147099.75</v>
      </c>
      <c r="N20" s="20">
        <f t="shared" si="0"/>
        <v>1470.9974999999999</v>
      </c>
      <c r="O20" s="19">
        <v>9</v>
      </c>
    </row>
    <row r="21" spans="1:17" x14ac:dyDescent="0.4">
      <c r="A21">
        <v>19</v>
      </c>
      <c r="B21">
        <f>(0.5*$AA$3*$AE$4*(A21/3.6)^2+$AE$5*$AE$6*$AA$7+$AE$5*$AE$6*SIN($AB$10))*(A21/3.6)*(1/$AE$8)</f>
        <v>102.13885713226732</v>
      </c>
      <c r="C21">
        <v>195.78348115926659</v>
      </c>
      <c r="E21">
        <v>45.752673333333334</v>
      </c>
      <c r="F21">
        <v>337.38182871655317</v>
      </c>
      <c r="I21" s="19">
        <v>10</v>
      </c>
      <c r="J21" s="21">
        <v>988</v>
      </c>
      <c r="K21" s="20">
        <v>365</v>
      </c>
      <c r="L21" s="22">
        <v>70</v>
      </c>
      <c r="M21" s="20">
        <f>(K21-K20)*$AE$6*9.80665</f>
        <v>85808.1875</v>
      </c>
      <c r="N21" s="20">
        <f t="shared" si="0"/>
        <v>975.09303977272725</v>
      </c>
      <c r="O21" s="19">
        <v>10</v>
      </c>
      <c r="P21" s="20">
        <v>30</v>
      </c>
      <c r="Q21">
        <v>3</v>
      </c>
    </row>
    <row r="22" spans="1:17" x14ac:dyDescent="0.4">
      <c r="A22">
        <v>20</v>
      </c>
      <c r="B22">
        <f>(0.5*$AA$3*$AE$4*(A22/3.6)^2+$AE$5*$AE$6*$AA$7+$AE$5*$AE$6*SIN($AB$10))*(A22/3.6)*(1/$AE$8)</f>
        <v>108.32154649889094</v>
      </c>
      <c r="C22">
        <v>147.11139469373745</v>
      </c>
      <c r="E22">
        <v>91.3030714285714</v>
      </c>
      <c r="F22">
        <v>1080.453636233766</v>
      </c>
      <c r="I22" s="19">
        <v>11</v>
      </c>
      <c r="J22" s="24">
        <v>1100</v>
      </c>
      <c r="K22" s="24">
        <v>440</v>
      </c>
      <c r="L22" s="22">
        <v>70</v>
      </c>
      <c r="M22" s="20">
        <f>(K22-K21)*$AE$6*9.80665</f>
        <v>183874.6875</v>
      </c>
      <c r="N22" s="20">
        <f t="shared" si="0"/>
        <v>1641.73828125</v>
      </c>
      <c r="O22" s="19">
        <v>11</v>
      </c>
    </row>
    <row r="23" spans="1:17" x14ac:dyDescent="0.4">
      <c r="A23">
        <v>21</v>
      </c>
      <c r="B23">
        <f>(0.5*$AA$3*$AE$4*(A23/3.6)^2+$AE$5*$AE$6*$AA$7+$AE$5*$AE$6*SIN($AB$10))*(A23/3.6)*(1/$AE$8)</f>
        <v>114.62838356457189</v>
      </c>
      <c r="C23">
        <v>254.78674391646598</v>
      </c>
      <c r="E23">
        <v>87.853060526315772</v>
      </c>
      <c r="F23">
        <v>1062.2558162337662</v>
      </c>
      <c r="I23" s="19">
        <v>12</v>
      </c>
      <c r="J23" s="21">
        <v>1211</v>
      </c>
      <c r="K23" s="20">
        <v>516</v>
      </c>
      <c r="L23" s="22">
        <v>70</v>
      </c>
      <c r="M23" s="20">
        <f>(K23-K22)*$AE$6*9.80665</f>
        <v>186326.34999999998</v>
      </c>
      <c r="N23" s="20">
        <f t="shared" si="0"/>
        <v>1678.6157657657654</v>
      </c>
      <c r="O23" s="19">
        <v>12</v>
      </c>
      <c r="P23" s="20">
        <v>30</v>
      </c>
      <c r="Q23">
        <v>4</v>
      </c>
    </row>
    <row r="24" spans="1:17" x14ac:dyDescent="0.4">
      <c r="A24">
        <v>22</v>
      </c>
      <c r="B24">
        <f>(0.5*$AA$3*$AE$4*(A24/3.6)^2+$AE$5*$AE$6*$AA$7+$AE$5*$AE$6*SIN($AB$10))*(A24/3.6)*(1/$AE$8)</f>
        <v>121.06557571426306</v>
      </c>
      <c r="C24">
        <v>304.73615895104683</v>
      </c>
      <c r="E24">
        <v>70.423049650349654</v>
      </c>
      <c r="F24">
        <v>578.89550895104958</v>
      </c>
      <c r="I24" s="19">
        <v>13</v>
      </c>
      <c r="J24" s="24">
        <v>1300</v>
      </c>
      <c r="K24" s="24">
        <v>550</v>
      </c>
      <c r="L24" s="22">
        <v>70</v>
      </c>
      <c r="M24" s="20">
        <f>(K24-K23)*$AE$6*9.80665</f>
        <v>83356.524999999994</v>
      </c>
      <c r="N24" s="20">
        <f t="shared" si="0"/>
        <v>936.59016853932576</v>
      </c>
      <c r="O24" s="19">
        <v>13</v>
      </c>
    </row>
    <row r="25" spans="1:17" x14ac:dyDescent="0.4">
      <c r="A25">
        <v>23</v>
      </c>
      <c r="B25">
        <f>(0.5*$AA$3*$AE$4*(A25/3.6)^2+$AE$5*$AE$6*$AA$7+$AE$5*$AE$6*SIN($AB$10))*(A25/3.6)*(1/$AE$8)</f>
        <v>127.63933033291732</v>
      </c>
      <c r="C25">
        <v>269.16627011693589</v>
      </c>
      <c r="E25">
        <v>70.091088489208587</v>
      </c>
      <c r="F25">
        <v>802.71962514155553</v>
      </c>
      <c r="I25" s="19">
        <v>14</v>
      </c>
      <c r="J25" s="24">
        <v>1400</v>
      </c>
      <c r="K25" s="24">
        <v>560</v>
      </c>
      <c r="L25" s="22">
        <v>70</v>
      </c>
      <c r="M25" s="20">
        <f>(K25-K24)*$AE$6*9.80665</f>
        <v>24516.625</v>
      </c>
      <c r="N25" s="20">
        <f t="shared" si="0"/>
        <v>245.16624999999999</v>
      </c>
      <c r="O25" s="19">
        <v>14</v>
      </c>
    </row>
    <row r="26" spans="1:17" x14ac:dyDescent="0.4">
      <c r="A26">
        <v>24</v>
      </c>
      <c r="B26">
        <f>(0.5*$AA$3*$AE$4*(A26/3.6)^2+$AE$5*$AE$6*$AA$7+$AE$5*$AE$6*SIN($AB$10))*(A26/3.6)*(1/$AE$8)</f>
        <v>134.35585480548752</v>
      </c>
      <c r="C26">
        <v>429.92049766233362</v>
      </c>
      <c r="E26">
        <v>90.123579729729684</v>
      </c>
      <c r="F26">
        <v>1105.1131234404679</v>
      </c>
      <c r="I26" s="19">
        <v>15</v>
      </c>
      <c r="J26" s="21">
        <v>1496</v>
      </c>
      <c r="K26" s="20">
        <v>576</v>
      </c>
      <c r="L26" s="22">
        <v>70</v>
      </c>
      <c r="M26" s="20">
        <f>(K26-K25)*$AE$6*9.80665</f>
        <v>39226.6</v>
      </c>
      <c r="N26" s="20">
        <f t="shared" si="0"/>
        <v>408.61041666666665</v>
      </c>
      <c r="O26" s="19">
        <v>15</v>
      </c>
      <c r="P26" s="20">
        <v>30</v>
      </c>
      <c r="Q26">
        <v>5</v>
      </c>
    </row>
    <row r="27" spans="1:17" x14ac:dyDescent="0.4">
      <c r="A27">
        <v>25</v>
      </c>
      <c r="B27">
        <f>(0.5*$AA$3*$AE$4*(A27/3.6)^2+$AE$5*$AE$6*$AA$7+$AE$5*$AE$6*SIN($AB$10))*(A27/3.6)*(1/$AE$8)</f>
        <v>141.22135651692653</v>
      </c>
      <c r="C27">
        <v>352.92638166579468</v>
      </c>
      <c r="E27">
        <v>70.423049650349654</v>
      </c>
      <c r="F27">
        <v>578.89550895104958</v>
      </c>
      <c r="I27" s="19">
        <v>16</v>
      </c>
      <c r="J27" s="24">
        <v>1600</v>
      </c>
      <c r="K27" s="24">
        <v>560</v>
      </c>
      <c r="L27" s="22">
        <v>70</v>
      </c>
      <c r="M27" s="20">
        <f>(K27-K26)*$AE$6*9.80665</f>
        <v>-39226.6</v>
      </c>
      <c r="N27" s="20">
        <f t="shared" si="0"/>
        <v>-377.17884615384617</v>
      </c>
      <c r="O27" s="19">
        <v>16</v>
      </c>
    </row>
    <row r="28" spans="1:17" x14ac:dyDescent="0.4">
      <c r="A28">
        <v>26</v>
      </c>
      <c r="B28">
        <f>(0.5*$AA$3*$AE$4*(A28/3.6)^2+$AE$5*$AE$6*$AA$7+$AE$5*$AE$6*SIN($AB$10))*(A28/3.6)*(1/$AE$8)</f>
        <v>148.24204285218721</v>
      </c>
      <c r="C28">
        <v>273.99417972758044</v>
      </c>
      <c r="E28">
        <v>70.091088489208587</v>
      </c>
      <c r="F28">
        <v>802.71962514155553</v>
      </c>
      <c r="I28" s="19">
        <v>17</v>
      </c>
      <c r="J28" s="24">
        <v>1700</v>
      </c>
      <c r="K28" s="24">
        <v>500</v>
      </c>
      <c r="L28" s="22">
        <v>70</v>
      </c>
      <c r="M28" s="20">
        <f>(K28-K27)*$AE$6*9.80665</f>
        <v>-147099.75</v>
      </c>
      <c r="N28" s="20">
        <f t="shared" si="0"/>
        <v>-1470.9974999999999</v>
      </c>
      <c r="O28" s="19">
        <v>17</v>
      </c>
    </row>
    <row r="29" spans="1:17" x14ac:dyDescent="0.4">
      <c r="A29">
        <v>27</v>
      </c>
      <c r="B29">
        <f>(0.5*$AA$3*$AE$4*(A29/3.6)^2+$AE$5*$AE$6*$AA$7+$AE$5*$AE$6*SIN($AB$10))*(A29/3.6)*(1/$AE$8)</f>
        <v>155.42412119622242</v>
      </c>
      <c r="C29">
        <v>574.40761365257208</v>
      </c>
      <c r="E29">
        <v>90.123579729729684</v>
      </c>
      <c r="F29">
        <v>1104.3356485135141</v>
      </c>
      <c r="I29" s="19">
        <v>18</v>
      </c>
      <c r="J29" s="21">
        <v>1756</v>
      </c>
      <c r="K29" s="20">
        <v>503</v>
      </c>
      <c r="L29" s="22">
        <v>70</v>
      </c>
      <c r="M29" s="20">
        <f>(K29-K28)*$AE$6*9.80665</f>
        <v>7354.9874999999993</v>
      </c>
      <c r="N29" s="20">
        <f t="shared" si="0"/>
        <v>131.33906249999998</v>
      </c>
      <c r="O29" s="19">
        <v>18</v>
      </c>
      <c r="P29" s="20">
        <v>30</v>
      </c>
      <c r="Q29">
        <v>6</v>
      </c>
    </row>
    <row r="30" spans="1:17" x14ac:dyDescent="0.4">
      <c r="A30">
        <v>28</v>
      </c>
      <c r="B30">
        <f>(0.5*$AA$3*$AE$4*(A30/3.6)^2+$AE$5*$AE$6*$AA$7+$AE$5*$AE$6*SIN($AB$10))*(A30/3.6)*(1/$AE$8)</f>
        <v>162.77379893398509</v>
      </c>
      <c r="C30">
        <v>293.53958655540691</v>
      </c>
      <c r="E30">
        <v>90.625165116279049</v>
      </c>
      <c r="F30">
        <v>1539.5791562790696</v>
      </c>
      <c r="I30" s="19">
        <v>19</v>
      </c>
      <c r="J30" s="24">
        <v>1900</v>
      </c>
      <c r="K30" s="24">
        <v>470</v>
      </c>
      <c r="L30" s="22">
        <v>70</v>
      </c>
      <c r="M30" s="20">
        <f>(K30-K29)*$AE$6*9.80665</f>
        <v>-80904.862499999988</v>
      </c>
      <c r="N30" s="20">
        <f t="shared" si="0"/>
        <v>-561.83932291666656</v>
      </c>
      <c r="O30" s="19">
        <v>19</v>
      </c>
    </row>
    <row r="31" spans="1:17" x14ac:dyDescent="0.4">
      <c r="A31">
        <v>29</v>
      </c>
      <c r="B31">
        <f>(0.5*$AA$3*$AE$4*(A31/3.6)^2+$AE$5*$AE$6*$AA$7+$AE$5*$AE$6*SIN($AB$10))*(A31/3.6)*(1/$AE$8)</f>
        <v>170.29728345042798</v>
      </c>
      <c r="C31">
        <v>321.14628352395766</v>
      </c>
      <c r="E31">
        <v>50.420888000000005</v>
      </c>
      <c r="F31">
        <v>316.98526455000012</v>
      </c>
      <c r="I31" s="19">
        <v>20</v>
      </c>
      <c r="J31" s="24">
        <v>2000</v>
      </c>
      <c r="K31" s="24">
        <v>440</v>
      </c>
      <c r="L31" s="22">
        <v>70</v>
      </c>
      <c r="M31" s="20">
        <f>(K31-K30)*$AE$6*9.80665</f>
        <v>-73549.875</v>
      </c>
      <c r="N31" s="20">
        <f t="shared" si="0"/>
        <v>-735.49874999999997</v>
      </c>
      <c r="O31" s="19">
        <v>20</v>
      </c>
    </row>
    <row r="32" spans="1:17" x14ac:dyDescent="0.4">
      <c r="A32">
        <v>30</v>
      </c>
      <c r="B32">
        <f>(0.5*$AA$3*$AE$4*(A32/3.6)^2+$AE$5*$AE$6*$AA$7+$AE$5*$AE$6*SIN($AB$10))*(A32/3.6)*(1/$AE$8)</f>
        <v>178.00078213050409</v>
      </c>
      <c r="C32">
        <v>244.78064650936753</v>
      </c>
      <c r="E32">
        <v>50.188006363636298</v>
      </c>
      <c r="F32">
        <v>286.15763618181813</v>
      </c>
      <c r="I32" s="19">
        <v>21</v>
      </c>
      <c r="J32" s="24">
        <v>2100</v>
      </c>
      <c r="K32" s="24">
        <v>300</v>
      </c>
      <c r="L32" s="22">
        <v>70</v>
      </c>
      <c r="M32" s="20">
        <f>(K32-K31)*$AE$6*9.80665</f>
        <v>-343232.75</v>
      </c>
      <c r="N32" s="20">
        <f t="shared" si="0"/>
        <v>-3432.3274999999999</v>
      </c>
      <c r="O32" s="19">
        <v>21</v>
      </c>
    </row>
    <row r="33" spans="1:17" x14ac:dyDescent="0.4">
      <c r="A33">
        <v>31</v>
      </c>
      <c r="B33">
        <f>(0.5*$AA$3*$AE$4*(A33/3.6)^2+$AE$5*$AE$6*$AA$7+$AE$5*$AE$6*SIN($AB$10))*(A33/3.6)*(1/$AE$8)</f>
        <v>185.89050235916611</v>
      </c>
      <c r="C33">
        <v>208.19208389579663</v>
      </c>
      <c r="I33" s="19">
        <v>22</v>
      </c>
      <c r="J33" s="21">
        <v>2178</v>
      </c>
      <c r="K33" s="20">
        <v>222</v>
      </c>
      <c r="L33" s="22">
        <v>70</v>
      </c>
      <c r="M33" s="20">
        <f>(K33-K32)*$AE$6*9.80665</f>
        <v>-191229.67499999999</v>
      </c>
      <c r="N33" s="20">
        <f t="shared" si="0"/>
        <v>-2451.6624999999999</v>
      </c>
      <c r="O33" s="19">
        <v>22</v>
      </c>
      <c r="P33" s="20">
        <v>30</v>
      </c>
      <c r="Q33">
        <v>7</v>
      </c>
    </row>
    <row r="34" spans="1:17" x14ac:dyDescent="0.4">
      <c r="A34">
        <v>32</v>
      </c>
      <c r="B34">
        <f>(0.5*$AA$3*$AE$4*(A34/3.6)^2+$AE$5*$AE$6*$AA$7+$AE$5*$AE$6*SIN($AB$10))*(A34/3.6)*(1/$AE$8)</f>
        <v>193.97265152136708</v>
      </c>
      <c r="C34">
        <v>280.96865836970011</v>
      </c>
      <c r="I34" s="19">
        <v>23</v>
      </c>
      <c r="J34" s="24">
        <v>2300</v>
      </c>
      <c r="K34" s="20">
        <v>180</v>
      </c>
      <c r="L34" s="22">
        <v>70</v>
      </c>
      <c r="M34" s="20">
        <f>(K34-K33)*$AE$6*9.80665</f>
        <v>-102969.825</v>
      </c>
      <c r="N34" s="20">
        <f t="shared" si="0"/>
        <v>-844.01495901639339</v>
      </c>
      <c r="O34" s="19">
        <v>23</v>
      </c>
    </row>
    <row r="35" spans="1:17" x14ac:dyDescent="0.4">
      <c r="A35">
        <v>33</v>
      </c>
      <c r="B35">
        <f>(0.5*$AA$3*$AE$4*(A35/3.6)^2+$AE$5*$AE$6*$AA$7+$AE$5*$AE$6*SIN($AB$10))*(A35/3.6)*(1/$AE$8)</f>
        <v>202.25343700205974</v>
      </c>
      <c r="C35">
        <v>301.74866036271197</v>
      </c>
      <c r="I35" s="19">
        <v>24</v>
      </c>
      <c r="J35" s="21">
        <v>2432</v>
      </c>
      <c r="K35" s="20">
        <v>138</v>
      </c>
      <c r="L35" s="22">
        <v>70</v>
      </c>
      <c r="M35" s="20">
        <f>(K35-K34)*$AE$6*9.80665</f>
        <v>-102969.825</v>
      </c>
      <c r="N35" s="20">
        <f t="shared" si="0"/>
        <v>-780.07443181818178</v>
      </c>
      <c r="O35" s="19">
        <v>24</v>
      </c>
      <c r="P35" s="20">
        <v>30</v>
      </c>
      <c r="Q35">
        <v>8</v>
      </c>
    </row>
    <row r="36" spans="1:17" x14ac:dyDescent="0.4">
      <c r="A36">
        <v>34</v>
      </c>
      <c r="B36">
        <f>(0.5*$AA$3*$AE$4*(A36/3.6)^2+$AE$5*$AE$6*$AA$7+$AE$5*$AE$6*SIN($AB$10))*(A36/3.6)*(1/$AE$8)</f>
        <v>210.73906618619708</v>
      </c>
      <c r="C36">
        <v>300.21482576811644</v>
      </c>
      <c r="I36" s="19">
        <v>25</v>
      </c>
      <c r="J36" s="24">
        <v>2500</v>
      </c>
      <c r="K36" s="20">
        <v>100</v>
      </c>
      <c r="L36" s="22">
        <v>70</v>
      </c>
      <c r="M36" s="20">
        <f>(K36-K35)*$AE$6*9.80665</f>
        <v>-93163.174999999988</v>
      </c>
      <c r="N36" s="20">
        <f t="shared" si="0"/>
        <v>-1370.0466911764704</v>
      </c>
      <c r="O36" s="19">
        <v>25</v>
      </c>
    </row>
    <row r="37" spans="1:17" x14ac:dyDescent="0.4">
      <c r="A37">
        <v>35</v>
      </c>
      <c r="B37">
        <f>(0.5*$AA$3*$AE$4*(A37/3.6)^2+$AE$5*$AE$6*$AA$7+$AE$5*$AE$6*SIN($AB$10))*(A37/3.6)*(1/$AE$8)</f>
        <v>219.43574645873184</v>
      </c>
      <c r="C37">
        <v>403.07254538921069</v>
      </c>
      <c r="I37" s="19">
        <v>26</v>
      </c>
      <c r="J37" s="24">
        <v>2600</v>
      </c>
      <c r="K37" s="20">
        <v>50</v>
      </c>
      <c r="L37" s="22">
        <v>70</v>
      </c>
      <c r="M37" s="20">
        <f>(K37-K36)*$AE$6*9.80665</f>
        <v>-122583.125</v>
      </c>
      <c r="N37" s="20">
        <f t="shared" si="0"/>
        <v>-1225.83125</v>
      </c>
      <c r="O37" s="19">
        <v>26</v>
      </c>
    </row>
    <row r="38" spans="1:17" x14ac:dyDescent="0.4">
      <c r="A38">
        <v>36</v>
      </c>
      <c r="B38">
        <f>(0.5*$AA$3*$AE$4*(A38/3.6)^2+$AE$5*$AE$6*$AA$7+$AE$5*$AE$6*SIN($AB$10))*(A38/3.6)*(1/$AE$8)</f>
        <v>228.349685204617</v>
      </c>
      <c r="C38">
        <v>351.73178333033184</v>
      </c>
      <c r="I38" s="19">
        <v>27</v>
      </c>
      <c r="J38" s="21">
        <v>2719</v>
      </c>
      <c r="K38" s="20">
        <v>12</v>
      </c>
      <c r="L38" s="22">
        <v>70</v>
      </c>
      <c r="M38" s="20">
        <f>(K38-K37)*$AE$6*9.80665</f>
        <v>-93163.174999999988</v>
      </c>
      <c r="N38" s="20">
        <f t="shared" si="0"/>
        <v>-782.88382352941164</v>
      </c>
      <c r="O38" s="19">
        <v>27</v>
      </c>
      <c r="P38" s="20">
        <v>30</v>
      </c>
      <c r="Q38">
        <v>9</v>
      </c>
    </row>
    <row r="39" spans="1:17" x14ac:dyDescent="0.4">
      <c r="A39">
        <v>37</v>
      </c>
      <c r="B39">
        <f>(0.5*$AA$3*$AE$4*(A39/3.6)^2+$AE$5*$AE$6*$AA$7+$AE$5*$AE$6*SIN($AB$10))*(A39/3.6)*(1/$AE$8)</f>
        <v>237.48708980880528</v>
      </c>
      <c r="C39">
        <v>406.76691655073535</v>
      </c>
      <c r="I39" s="19">
        <v>28</v>
      </c>
      <c r="J39" s="24">
        <v>2800</v>
      </c>
      <c r="K39" s="20">
        <v>50</v>
      </c>
      <c r="L39" s="22">
        <v>70</v>
      </c>
      <c r="M39" s="20">
        <f>(K39-K38)*$AE$6*9.80665</f>
        <v>93163.174999999988</v>
      </c>
      <c r="N39" s="20">
        <f t="shared" si="0"/>
        <v>1150.1626543209875</v>
      </c>
      <c r="O39" s="19">
        <v>28</v>
      </c>
    </row>
    <row r="40" spans="1:17" x14ac:dyDescent="0.4">
      <c r="A40">
        <v>38</v>
      </c>
      <c r="B40">
        <f>(0.5*$AA$3*$AE$4*(A40/3.6)^2+$AE$5*$AE$6*$AA$7+$AE$5*$AE$6*SIN($AB$10))*(A40/3.6)*(1/$AE$8)</f>
        <v>246.85416765624976</v>
      </c>
      <c r="C40">
        <v>384.76818586527151</v>
      </c>
      <c r="I40" s="19">
        <v>29</v>
      </c>
      <c r="J40" s="24">
        <v>2900</v>
      </c>
      <c r="K40" s="20">
        <v>30</v>
      </c>
      <c r="L40" s="22">
        <v>70</v>
      </c>
      <c r="M40" s="20">
        <f>(K40-K39)*$AE$6*9.80665</f>
        <v>-49033.25</v>
      </c>
      <c r="N40" s="20">
        <f t="shared" si="0"/>
        <v>-490.33249999999998</v>
      </c>
      <c r="O40" s="19">
        <v>29</v>
      </c>
    </row>
    <row r="41" spans="1:17" x14ac:dyDescent="0.4">
      <c r="A41">
        <v>39</v>
      </c>
      <c r="B41">
        <f>(0.5*$AA$3*$AE$4*(A41/3.6)^2+$AE$5*$AE$6*$AA$7+$AE$5*$AE$6*SIN($AB$10))*(A41/3.6)*(1/$AE$8)</f>
        <v>256.45712613190318</v>
      </c>
      <c r="C41">
        <v>450.830663057202</v>
      </c>
      <c r="I41" s="19">
        <v>30</v>
      </c>
      <c r="J41" s="21">
        <v>3022</v>
      </c>
      <c r="K41" s="20">
        <v>10</v>
      </c>
      <c r="L41" s="22">
        <v>70</v>
      </c>
      <c r="M41" s="20">
        <f>(K41-K40)*$AE$6*9.80665</f>
        <v>-49033.25</v>
      </c>
      <c r="N41" s="20">
        <f t="shared" si="0"/>
        <v>-401.91188524590166</v>
      </c>
      <c r="O41" s="19">
        <v>30</v>
      </c>
    </row>
    <row r="42" spans="1:17" x14ac:dyDescent="0.4">
      <c r="A42">
        <v>40</v>
      </c>
      <c r="B42">
        <f>(0.5*$AA$3*$AE$4*(A42/3.6)^2+$AE$5*$AE$6*$AA$7+$AE$5*$AE$6*SIN($AB$10))*(A42/3.6)*(1/$AE$8)</f>
        <v>266.3021726207183</v>
      </c>
      <c r="C42">
        <v>427.07565392742339</v>
      </c>
      <c r="L42" s="21"/>
      <c r="M42" s="21"/>
      <c r="N42" s="21"/>
    </row>
    <row r="43" spans="1:17" x14ac:dyDescent="0.4">
      <c r="A43">
        <v>41</v>
      </c>
      <c r="B43">
        <f>(0.5*$AA$3*$AE$4*(A43/3.6)^2+$AE$5*$AE$6*$AA$7+$AE$5*$AE$6*SIN($AB$10))*(A43/3.6)*(1/$AE$8)</f>
        <v>276.39551450764822</v>
      </c>
      <c r="C43">
        <v>438.785808922878</v>
      </c>
      <c r="L43" s="21"/>
      <c r="M43" s="21"/>
      <c r="N43" s="21"/>
    </row>
    <row r="44" spans="1:17" x14ac:dyDescent="0.4">
      <c r="A44">
        <v>42</v>
      </c>
      <c r="B44">
        <f>(0.5*$AA$3*$AE$4*(A44/3.6)^2+$AE$5*$AE$6*$AA$7+$AE$5*$AE$6*SIN($AB$10))*(A44/3.6)*(1/$AE$8)</f>
        <v>286.74335917764563</v>
      </c>
      <c r="C44">
        <v>448.00853866141244</v>
      </c>
      <c r="L44" s="21"/>
      <c r="M44" s="21"/>
      <c r="N44" s="21"/>
    </row>
    <row r="45" spans="1:17" x14ac:dyDescent="0.4">
      <c r="A45">
        <v>43</v>
      </c>
      <c r="B45">
        <f>(0.5*$AA$3*$AE$4*(A45/3.6)^2+$AE$5*$AE$6*$AA$7+$AE$5*$AE$6*SIN($AB$10))*(A45/3.6)*(1/$AE$8)</f>
        <v>297.35191401566345</v>
      </c>
      <c r="C45">
        <v>418.78589079125436</v>
      </c>
    </row>
    <row r="46" spans="1:17" x14ac:dyDescent="0.4">
      <c r="A46">
        <v>44</v>
      </c>
      <c r="B46">
        <f>(0.5*$AA$3*$AE$4*(A46/3.6)^2+$AE$5*$AE$6*$AA$7+$AE$5*$AE$6*SIN($AB$10))*(A46/3.6)*(1/$AE$8)</f>
        <v>308.22738640665455</v>
      </c>
      <c r="C46">
        <v>522.94436505356919</v>
      </c>
    </row>
    <row r="47" spans="1:17" x14ac:dyDescent="0.4">
      <c r="A47">
        <v>45</v>
      </c>
      <c r="B47">
        <f>(0.5*$AA$3*$AE$4*(A47/3.6)^2+$AE$5*$AE$6*$AA$7+$AE$5*$AE$6*SIN($AB$10))*(A47/3.6)*(1/$AE$8)</f>
        <v>319.37598373557188</v>
      </c>
      <c r="C47">
        <v>357.91634586824796</v>
      </c>
    </row>
    <row r="48" spans="1:17" x14ac:dyDescent="0.4">
      <c r="A48">
        <v>46</v>
      </c>
      <c r="B48">
        <f>(0.5*$AA$3*$AE$4*(A48/3.6)^2+$AE$5*$AE$6*$AA$7+$AE$5*$AE$6*SIN($AB$10))*(A48/3.6)*(1/$AE$8)</f>
        <v>330.80391338736814</v>
      </c>
      <c r="C48">
        <v>306.2414713671476</v>
      </c>
    </row>
    <row r="49" spans="1:3" x14ac:dyDescent="0.4">
      <c r="A49">
        <v>47</v>
      </c>
      <c r="B49">
        <f>(0.5*$AA$3*$AE$4*(A49/3.6)^2+$AE$5*$AE$6*$AA$7+$AE$5*$AE$6*SIN($AB$10))*(A49/3.6)*(1/$AE$8)</f>
        <v>342.51738274699636</v>
      </c>
      <c r="C49">
        <v>435.02187030575368</v>
      </c>
    </row>
    <row r="50" spans="1:3" x14ac:dyDescent="0.4">
      <c r="A50">
        <v>48</v>
      </c>
      <c r="B50">
        <f>(0.5*$AA$3*$AE$4*(A50/3.6)^2+$AE$5*$AE$6*$AA$7+$AE$5*$AE$6*SIN($AB$10))*(A50/3.6)*(1/$AE$8)</f>
        <v>354.52259919940917</v>
      </c>
      <c r="C50">
        <v>400.93129547508607</v>
      </c>
    </row>
    <row r="51" spans="1:3" x14ac:dyDescent="0.4">
      <c r="A51">
        <v>49</v>
      </c>
      <c r="B51">
        <f>(0.5*$AA$3*$AE$4*(A51/3.6)^2+$AE$5*$AE$6*$AA$7+$AE$5*$AE$6*SIN($AB$10))*(A51/3.6)*(1/$AE$8)</f>
        <v>366.82577012955977</v>
      </c>
      <c r="C51">
        <v>432.77463523438212</v>
      </c>
    </row>
    <row r="52" spans="1:3" x14ac:dyDescent="0.4">
      <c r="A52">
        <v>50</v>
      </c>
      <c r="B52">
        <f>(0.5*$AA$3*$AE$4*(A52/3.6)^2+$AE$5*$AE$6*$AA$7+$AE$5*$AE$6*SIN($AB$10))*(A52/3.6)*(1/$AE$8)</f>
        <v>379.43310292240085</v>
      </c>
      <c r="C52">
        <v>427.13212065568689</v>
      </c>
    </row>
    <row r="53" spans="1:3" x14ac:dyDescent="0.4">
      <c r="A53">
        <v>51</v>
      </c>
      <c r="B53">
        <f>(0.5*$AA$3*$AE$4*(A53/3.6)^2+$AE$5*$AE$6*$AA$7+$AE$5*$AE$6*SIN($AB$10))*(A53/3.6)*(1/$AE$8)</f>
        <v>392.35080496288521</v>
      </c>
      <c r="C53">
        <v>428.41034827235524</v>
      </c>
    </row>
    <row r="54" spans="1:3" x14ac:dyDescent="0.4">
      <c r="A54">
        <v>52</v>
      </c>
      <c r="B54">
        <f>(0.5*$AA$3*$AE$4*(A54/3.6)^2+$AE$5*$AE$6*$AA$7+$AE$5*$AE$6*SIN($AB$10))*(A54/3.6)*(1/$AE$8)</f>
        <v>405.58508363596587</v>
      </c>
      <c r="C54">
        <v>517.77733432223192</v>
      </c>
    </row>
    <row r="55" spans="1:3" x14ac:dyDescent="0.4">
      <c r="A55">
        <v>53</v>
      </c>
      <c r="B55">
        <f>(0.5*$AA$3*$AE$4*(A55/3.6)^2+$AE$5*$AE$6*$AA$7+$AE$5*$AE$6*SIN($AB$10))*(A55/3.6)*(1/$AE$8)</f>
        <v>419.14214632659548</v>
      </c>
      <c r="C55">
        <v>473.5319659612415</v>
      </c>
    </row>
    <row r="56" spans="1:3" x14ac:dyDescent="0.4">
      <c r="A56">
        <v>54</v>
      </c>
      <c r="B56">
        <f>(0.5*$AA$3*$AE$4*(A56/3.6)^2+$AE$5*$AE$6*$AA$7+$AE$5*$AE$6*SIN($AB$10))*(A56/3.6)*(1/$AE$8)</f>
        <v>433.02820041972717</v>
      </c>
      <c r="C56">
        <v>639.67456198793286</v>
      </c>
    </row>
    <row r="57" spans="1:3" x14ac:dyDescent="0.4">
      <c r="A57">
        <v>55</v>
      </c>
      <c r="B57">
        <f>(0.5*$AA$3*$AE$4*(A57/3.6)^2+$AE$5*$AE$6*$AA$7+$AE$5*$AE$6*SIN($AB$10))*(A57/3.6)*(1/$AE$8)</f>
        <v>447.24945330031352</v>
      </c>
      <c r="C57">
        <v>592.31124888378918</v>
      </c>
    </row>
    <row r="58" spans="1:3" x14ac:dyDescent="0.4">
      <c r="A58">
        <v>56</v>
      </c>
      <c r="B58">
        <f>(0.5*$AA$3*$AE$4*(A58/3.6)^2+$AE$5*$AE$6*$AA$7+$AE$5*$AE$6*SIN($AB$10))*(A58/3.6)*(1/$AE$8)</f>
        <v>461.81211235330773</v>
      </c>
      <c r="C58">
        <v>698.34454958206481</v>
      </c>
    </row>
    <row r="59" spans="1:3" x14ac:dyDescent="0.4">
      <c r="A59">
        <v>57</v>
      </c>
      <c r="B59">
        <f>(0.5*$AA$3*$AE$4*(A59/3.6)^2+$AE$5*$AE$6*$AA$7+$AE$5*$AE$6*SIN($AB$10))*(A59/3.6)*(1/$AE$8)</f>
        <v>476.72238496366242</v>
      </c>
      <c r="C59">
        <v>594.4316737043215</v>
      </c>
    </row>
    <row r="60" spans="1:3" x14ac:dyDescent="0.4">
      <c r="A60">
        <v>58</v>
      </c>
      <c r="B60">
        <f>(0.5*$AA$3*$AE$4*(A60/3.6)^2+$AE$5*$AE$6*$AA$7+$AE$5*$AE$6*SIN($AB$10))*(A60/3.6)*(1/$AE$8)</f>
        <v>491.98647851633069</v>
      </c>
      <c r="C60">
        <v>429.03951212870567</v>
      </c>
    </row>
    <row r="61" spans="1:3" x14ac:dyDescent="0.4">
      <c r="A61">
        <v>59</v>
      </c>
      <c r="B61">
        <f>(0.5*$AA$3*$AE$4*(A61/3.6)^2+$AE$5*$AE$6*$AA$7+$AE$5*$AE$6*SIN($AB$10))*(A61/3.6)*(1/$AE$8)</f>
        <v>507.610600396265</v>
      </c>
      <c r="C61">
        <v>608.10419177329629</v>
      </c>
    </row>
    <row r="62" spans="1:3" x14ac:dyDescent="0.4">
      <c r="A62">
        <v>60</v>
      </c>
      <c r="B62">
        <f>(0.5*$AA$3*$AE$4*(A62/3.6)^2+$AE$5*$AE$6*$AA$7+$AE$5*$AE$6*SIN($AB$10))*(A62/3.6)*(1/$AE$8)</f>
        <v>523.6009579884186</v>
      </c>
      <c r="C62">
        <v>586.24697612763998</v>
      </c>
    </row>
    <row r="63" spans="1:3" x14ac:dyDescent="0.4">
      <c r="A63">
        <v>61</v>
      </c>
      <c r="B63">
        <f>(0.5*$AA$3*$AE$4*(A63/3.6)^2+$AE$5*$AE$6*$AA$7+$AE$5*$AE$6*SIN($AB$10))*(A63/3.6)*(1/$AE$8)</f>
        <v>539.96375867774407</v>
      </c>
      <c r="C63">
        <v>636.66413240654379</v>
      </c>
    </row>
    <row r="64" spans="1:3" x14ac:dyDescent="0.4">
      <c r="A64">
        <v>62</v>
      </c>
      <c r="B64">
        <f>(0.5*$AA$3*$AE$4*(A64/3.6)^2+$AE$5*$AE$6*$AA$7+$AE$5*$AE$6*SIN($AB$10))*(A64/3.6)*(1/$AE$8)</f>
        <v>556.70520984919472</v>
      </c>
      <c r="C64">
        <v>691.00842213258909</v>
      </c>
    </row>
    <row r="65" spans="1:3" x14ac:dyDescent="0.4">
      <c r="A65">
        <v>63</v>
      </c>
      <c r="B65">
        <f>(0.5*$AA$3*$AE$4*(A65/3.6)^2+$AE$5*$AE$6*$AA$7+$AE$5*$AE$6*SIN($AB$10))*(A65/3.6)*(1/$AE$8)</f>
        <v>573.83151888772295</v>
      </c>
      <c r="C65">
        <v>755.26367322974011</v>
      </c>
    </row>
    <row r="66" spans="1:3" x14ac:dyDescent="0.4">
      <c r="A66">
        <v>64</v>
      </c>
      <c r="B66">
        <f>(0.5*$AA$3*$AE$4*(A66/3.6)^2+$AE$5*$AE$6*$AA$7+$AE$5*$AE$6*SIN($AB$10))*(A66/3.6)*(1/$AE$8)</f>
        <v>591.34889317828186</v>
      </c>
      <c r="C66">
        <v>796.66304018347887</v>
      </c>
    </row>
    <row r="67" spans="1:3" x14ac:dyDescent="0.4">
      <c r="A67">
        <v>65</v>
      </c>
      <c r="B67">
        <f>(0.5*$AA$3*$AE$4*(A67/3.6)^2+$AE$5*$AE$6*$AA$7+$AE$5*$AE$6*SIN($AB$10))*(A67/3.6)*(1/$AE$8)</f>
        <v>609.26354010582406</v>
      </c>
      <c r="C67">
        <v>687.85254762281738</v>
      </c>
    </row>
    <row r="68" spans="1:3" x14ac:dyDescent="0.4">
      <c r="A68">
        <v>66</v>
      </c>
      <c r="B68">
        <f>(0.5*$AA$3*$AE$4*(A68/3.6)^2+$AE$5*$AE$6*$AA$7+$AE$5*$AE$6*SIN($AB$10))*(A68/3.6)*(1/$AE$8)</f>
        <v>627.58166705530289</v>
      </c>
      <c r="C68">
        <v>758.64970055663844</v>
      </c>
    </row>
    <row r="69" spans="1:3" x14ac:dyDescent="0.4">
      <c r="A69">
        <v>67</v>
      </c>
      <c r="B69">
        <f>(0.5*$AA$3*$AE$4*(A69/3.6)^2+$AE$5*$AE$6*$AA$7+$AE$5*$AE$6*SIN($AB$10))*(A69/3.6)*(1/$AE$8)</f>
        <v>646.30948141167084</v>
      </c>
      <c r="C69">
        <v>721.0295653732594</v>
      </c>
    </row>
    <row r="70" spans="1:3" x14ac:dyDescent="0.4">
      <c r="A70">
        <v>68</v>
      </c>
      <c r="B70">
        <f>(0.5*$AA$3*$AE$4*(A70/3.6)^2+$AE$5*$AE$6*$AA$7+$AE$5*$AE$6*SIN($AB$10))*(A70/3.6)*(1/$AE$8)</f>
        <v>665.45319055988102</v>
      </c>
      <c r="C70">
        <v>630.56916639749272</v>
      </c>
    </row>
    <row r="71" spans="1:3" x14ac:dyDescent="0.4">
      <c r="A71">
        <v>69</v>
      </c>
      <c r="B71">
        <f>(0.5*$AA$3*$AE$4*(A71/3.6)^2+$AE$5*$AE$6*$AA$7+$AE$5*$AE$6*SIN($AB$10))*(A71/3.6)*(1/$AE$8)</f>
        <v>685.01900188488617</v>
      </c>
      <c r="C71">
        <v>688.85758623526272</v>
      </c>
    </row>
    <row r="72" spans="1:3" x14ac:dyDescent="0.4">
      <c r="A72">
        <v>70</v>
      </c>
      <c r="B72">
        <f>(0.5*$AA$3*$AE$4*(A72/3.6)^2+$AE$5*$AE$6*$AA$7+$AE$5*$AE$6*SIN($AB$10))*(A72/3.6)*(1/$AE$8)</f>
        <v>705.01312277163879</v>
      </c>
      <c r="C72">
        <v>720.61336688399786</v>
      </c>
    </row>
    <row r="73" spans="1:3" x14ac:dyDescent="0.4">
      <c r="A73">
        <v>71</v>
      </c>
      <c r="B73">
        <f>(0.5*$AA$3*$AE$4*(A73/3.6)^2+$AE$5*$AE$6*$AA$7+$AE$5*$AE$6*SIN($AB$10))*(A73/3.6)*(1/$AE$8)</f>
        <v>725.44176060509221</v>
      </c>
      <c r="C73">
        <v>781.49462753962507</v>
      </c>
    </row>
    <row r="74" spans="1:3" x14ac:dyDescent="0.4">
      <c r="A74">
        <v>72</v>
      </c>
      <c r="B74">
        <f>(0.5*$AA$3*$AE$4*(A74/3.6)^2+$AE$5*$AE$6*$AA$7+$AE$5*$AE$6*SIN($AB$10))*(A74/3.6)*(1/$AE$8)</f>
        <v>746.31112277019929</v>
      </c>
      <c r="C74">
        <v>491.25138567873921</v>
      </c>
    </row>
    <row r="75" spans="1:3" x14ac:dyDescent="0.4">
      <c r="A75">
        <v>73</v>
      </c>
      <c r="B75">
        <f>(0.5*$AA$3*$AE$4*(A75/3.6)^2+$AE$5*$AE$6*$AA$7+$AE$5*$AE$6*SIN($AB$10))*(A75/3.6)*(1/$AE$8)</f>
        <v>767.62741665191288</v>
      </c>
      <c r="C75">
        <v>675.49473546921024</v>
      </c>
    </row>
    <row r="76" spans="1:3" x14ac:dyDescent="0.4">
      <c r="A76">
        <v>74</v>
      </c>
      <c r="B76">
        <f>(0.5*$AA$3*$AE$4*(A76/3.6)^2+$AE$5*$AE$6*$AA$7+$AE$5*$AE$6*SIN($AB$10))*(A76/3.6)*(1/$AE$8)</f>
        <v>789.39684963518562</v>
      </c>
      <c r="C76">
        <v>727.78375237876219</v>
      </c>
    </row>
    <row r="77" spans="1:3" x14ac:dyDescent="0.4">
      <c r="A77">
        <v>75</v>
      </c>
      <c r="B77">
        <f>(0.5*$AA$3*$AE$4*(A77/3.6)^2+$AE$5*$AE$6*$AA$7+$AE$5*$AE$6*SIN($AB$10))*(A77/3.6)*(1/$AE$8)</f>
        <v>811.6256291049707</v>
      </c>
      <c r="C77">
        <v>771.00207362263836</v>
      </c>
    </row>
    <row r="78" spans="1:3" x14ac:dyDescent="0.4">
      <c r="A78">
        <v>76</v>
      </c>
      <c r="B78">
        <f>(0.5*$AA$3*$AE$4*(A78/3.6)^2+$AE$5*$AE$6*$AA$7+$AE$5*$AE$6*SIN($AB$10))*(A78/3.6)*(1/$AE$8)</f>
        <v>834.31996244622042</v>
      </c>
      <c r="C78">
        <v>566.06246564813819</v>
      </c>
    </row>
    <row r="79" spans="1:3" x14ac:dyDescent="0.4">
      <c r="A79">
        <v>77</v>
      </c>
      <c r="B79">
        <f>(0.5*$AA$3*$AE$4*(A79/3.6)^2+$AE$5*$AE$6*$AA$7+$AE$5*$AE$6*SIN($AB$10))*(A79/3.6)*(1/$AE$8)</f>
        <v>857.48605704388854</v>
      </c>
      <c r="C79">
        <v>806.66018446125702</v>
      </c>
    </row>
    <row r="80" spans="1:3" x14ac:dyDescent="0.4">
      <c r="A80">
        <v>78</v>
      </c>
      <c r="B80">
        <f>(0.5*$AA$3*$AE$4*(A80/3.6)^2+$AE$5*$AE$6*$AA$7+$AE$5*$AE$6*SIN($AB$10))*(A80/3.6)*(1/$AE$8)</f>
        <v>881.13012028292735</v>
      </c>
      <c r="C80">
        <v>925.75983588891631</v>
      </c>
    </row>
    <row r="81" spans="1:3" x14ac:dyDescent="0.4">
      <c r="A81">
        <v>79</v>
      </c>
      <c r="B81">
        <f>(0.5*$AA$3*$AE$4*(A81/3.6)^2+$AE$5*$AE$6*$AA$7+$AE$5*$AE$6*SIN($AB$10))*(A81/3.6)*(1/$AE$8)</f>
        <v>905.25835954828938</v>
      </c>
      <c r="C81">
        <v>826.5662243477974</v>
      </c>
    </row>
    <row r="82" spans="1:3" x14ac:dyDescent="0.4">
      <c r="A82">
        <v>80</v>
      </c>
      <c r="B82">
        <f>(0.5*$AA$3*$AE$4*(A82/3.6)^2+$AE$5*$AE$6*$AA$7+$AE$5*$AE$6*SIN($AB$10))*(A82/3.6)*(1/$AE$8)</f>
        <v>929.87698222492816</v>
      </c>
      <c r="C82">
        <v>967.19267314666638</v>
      </c>
    </row>
    <row r="83" spans="1:3" x14ac:dyDescent="0.4">
      <c r="A83">
        <v>81</v>
      </c>
      <c r="B83">
        <f>(0.5*$AA$3*$AE$4*(A83/3.6)^2+$AE$5*$AE$6*$AA$7+$AE$5*$AE$6*SIN($AB$10))*(A83/3.6)*(1/$AE$8)</f>
        <v>954.99219569779643</v>
      </c>
      <c r="C83">
        <v>553.57798315402567</v>
      </c>
    </row>
    <row r="84" spans="1:3" x14ac:dyDescent="0.4">
      <c r="A84">
        <v>82</v>
      </c>
      <c r="B84">
        <f>(0.5*$AA$3*$AE$4*(A84/3.6)^2+$AE$5*$AE$6*$AA$7+$AE$5*$AE$6*SIN($AB$10))*(A84/3.6)*(1/$AE$8)</f>
        <v>980.61020735184684</v>
      </c>
      <c r="C84">
        <v>672.36742799806325</v>
      </c>
    </row>
    <row r="85" spans="1:3" x14ac:dyDescent="0.4">
      <c r="A85">
        <v>83</v>
      </c>
      <c r="B85">
        <f>(0.5*$AA$3*$AE$4*(A85/3.6)^2+$AE$5*$AE$6*$AA$7+$AE$5*$AE$6*SIN($AB$10))*(A85/3.6)*(1/$AE$8)</f>
        <v>1006.7372245720319</v>
      </c>
      <c r="C85">
        <v>836.22557058040161</v>
      </c>
    </row>
    <row r="86" spans="1:3" x14ac:dyDescent="0.4">
      <c r="A86">
        <v>84</v>
      </c>
      <c r="B86">
        <f>(0.5*$AA$3*$AE$4*(A86/3.6)^2+$AE$5*$AE$6*$AA$7+$AE$5*$AE$6*SIN($AB$10))*(A86/3.6)*(1/$AE$8)</f>
        <v>1033.3794547433056</v>
      </c>
      <c r="C86">
        <v>775.43830323108614</v>
      </c>
    </row>
    <row r="87" spans="1:3" x14ac:dyDescent="0.4">
      <c r="A87">
        <v>85</v>
      </c>
      <c r="B87">
        <f>(0.5*$AA$3*$AE$4*(A87/3.6)^2+$AE$5*$AE$6*$AA$7+$AE$5*$AE$6*SIN($AB$10))*(A87/3.6)*(1/$AE$8)</f>
        <v>1060.5431052506201</v>
      </c>
      <c r="C87">
        <v>906.888163340392</v>
      </c>
    </row>
    <row r="88" spans="1:3" x14ac:dyDescent="0.4">
      <c r="A88">
        <v>86</v>
      </c>
      <c r="B88">
        <f>(0.5*$AA$3*$AE$4*(A88/3.6)^2+$AE$5*$AE$6*$AA$7+$AE$5*$AE$6*SIN($AB$10))*(A88/3.6)*(1/$AE$8)</f>
        <v>1088.2343834789278</v>
      </c>
      <c r="C88">
        <v>1109.3174588727761</v>
      </c>
    </row>
    <row r="89" spans="1:3" x14ac:dyDescent="0.4">
      <c r="A89">
        <v>87</v>
      </c>
      <c r="B89">
        <f>(0.5*$AA$3*$AE$4*(A89/3.6)^2+$AE$5*$AE$6*$AA$7+$AE$5*$AE$6*SIN($AB$10))*(A89/3.6)*(1/$AE$8)</f>
        <v>1116.4594968131821</v>
      </c>
      <c r="C89">
        <v>900.13316691634611</v>
      </c>
    </row>
    <row r="90" spans="1:3" x14ac:dyDescent="0.4">
      <c r="A90">
        <v>88</v>
      </c>
      <c r="B90">
        <f>(0.5*$AA$3*$AE$4*(A90/3.6)^2+$AE$5*$AE$6*$AA$7+$AE$5*$AE$6*SIN($AB$10))*(A90/3.6)*(1/$AE$8)</f>
        <v>1145.2246526383365</v>
      </c>
      <c r="C90">
        <v>982.48187278763487</v>
      </c>
    </row>
    <row r="91" spans="1:3" x14ac:dyDescent="0.4">
      <c r="A91">
        <v>89</v>
      </c>
      <c r="B91">
        <f>(0.5*$AA$3*$AE$4*(A91/3.6)^2+$AE$5*$AE$6*$AA$7+$AE$5*$AE$6*SIN($AB$10))*(A91/3.6)*(1/$AE$8)</f>
        <v>1174.5360583393426</v>
      </c>
      <c r="C91">
        <v>1050.7051536953759</v>
      </c>
    </row>
    <row r="92" spans="1:3" x14ac:dyDescent="0.4">
      <c r="A92">
        <v>90</v>
      </c>
      <c r="B92">
        <f>(0.5*$AA$3*$AE$4*(A92/3.6)^2+$AE$5*$AE$6*$AA$7+$AE$5*$AE$6*SIN($AB$10))*(A92/3.6)*(1/$AE$8)</f>
        <v>1204.3999213011543</v>
      </c>
      <c r="C92">
        <v>1195.4124864009634</v>
      </c>
    </row>
    <row r="93" spans="1:3" x14ac:dyDescent="0.4">
      <c r="A93">
        <v>91</v>
      </c>
      <c r="B93">
        <f>(0.5*$AA$3*$AE$4*(A93/3.6)^2+$AE$5*$AE$6*$AA$7+$AE$5*$AE$6*SIN($AB$10))*(A93/3.6)*(1/$AE$8)</f>
        <v>1234.8224489087238</v>
      </c>
      <c r="C93">
        <v>1249.3739065170041</v>
      </c>
    </row>
    <row r="94" spans="1:3" x14ac:dyDescent="0.4">
      <c r="A94">
        <v>92</v>
      </c>
      <c r="B94">
        <f>(0.5*$AA$3*$AE$4*(A94/3.6)^2+$AE$5*$AE$6*$AA$7+$AE$5*$AE$6*SIN($AB$10))*(A94/3.6)*(1/$AE$8)</f>
        <v>1265.8098485470039</v>
      </c>
      <c r="C94">
        <v>1267.0413421754465</v>
      </c>
    </row>
    <row r="95" spans="1:3" x14ac:dyDescent="0.4">
      <c r="A95">
        <v>93</v>
      </c>
      <c r="B95">
        <f>(0.5*$AA$3*$AE$4*(A95/3.6)^2+$AE$5*$AE$6*$AA$7+$AE$5*$AE$6*SIN($AB$10))*(A95/3.6)*(1/$AE$8)</f>
        <v>1297.3683276009483</v>
      </c>
      <c r="C95">
        <v>548.98143326068021</v>
      </c>
    </row>
    <row r="96" spans="1:3" x14ac:dyDescent="0.4">
      <c r="A96">
        <v>94</v>
      </c>
      <c r="B96">
        <f>(0.5*$AA$3*$AE$4*(A96/3.6)^2+$AE$5*$AE$6*$AA$7+$AE$5*$AE$6*SIN($AB$10))*(A96/3.6)*(1/$AE$8)</f>
        <v>1329.5040934555088</v>
      </c>
      <c r="C96">
        <v>1508.9847950789372</v>
      </c>
    </row>
    <row r="97" spans="1:3" x14ac:dyDescent="0.4">
      <c r="A97">
        <v>95</v>
      </c>
      <c r="B97">
        <f>(0.5*$AA$3*$AE$4*(A97/3.6)^2+$AE$5*$AE$6*$AA$7+$AE$5*$AE$6*SIN($AB$10))*(A97/3.6)*(1/$AE$8)</f>
        <v>1362.2233534956392</v>
      </c>
      <c r="C97">
        <v>1471.5009348181823</v>
      </c>
    </row>
    <row r="98" spans="1:3" x14ac:dyDescent="0.4">
      <c r="A98">
        <v>96</v>
      </c>
      <c r="B98">
        <f>(0.5*$AA$3*$AE$4*(A98/3.6)^2+$AE$5*$AE$6*$AA$7+$AE$5*$AE$6*SIN($AB$10))*(A98/3.6)*(1/$AE$8)</f>
        <v>1395.5323151062917</v>
      </c>
      <c r="C98">
        <v>1033.7238897483612</v>
      </c>
    </row>
    <row r="99" spans="1:3" x14ac:dyDescent="0.4">
      <c r="A99">
        <v>97</v>
      </c>
      <c r="B99">
        <f>(0.5*$AA$3*$AE$4*(A99/3.6)^2+$AE$5*$AE$6*$AA$7+$AE$5*$AE$6*SIN($AB$10))*(A99/3.6)*(1/$AE$8)</f>
        <v>1429.4371856724197</v>
      </c>
      <c r="C99">
        <v>913.00122950270429</v>
      </c>
    </row>
    <row r="100" spans="1:3" x14ac:dyDescent="0.4">
      <c r="A100">
        <v>98</v>
      </c>
      <c r="B100">
        <f>(0.5*$AA$3*$AE$4*(A100/3.6)^2+$AE$5*$AE$6*$AA$7+$AE$5*$AE$6*SIN($AB$10))*(A100/3.6)*(1/$AE$8)</f>
        <v>1463.9441725789759</v>
      </c>
      <c r="C100">
        <v>811.03016662755135</v>
      </c>
    </row>
    <row r="101" spans="1:3" x14ac:dyDescent="0.4">
      <c r="A101">
        <v>99</v>
      </c>
      <c r="B101">
        <f>(0.5*$AA$3*$AE$4*(A101/3.6)^2+$AE$5*$AE$6*$AA$7+$AE$5*$AE$6*SIN($AB$10))*(A101/3.6)*(1/$AE$8)</f>
        <v>1499.059483210913</v>
      </c>
      <c r="C101">
        <v>775.09202161877658</v>
      </c>
    </row>
    <row r="102" spans="1:3" x14ac:dyDescent="0.4">
      <c r="A102">
        <v>100</v>
      </c>
      <c r="B102">
        <f>(0.5*$AA$3*$AE$4*(A102/3.6)^2+$AE$5*$AE$6*$AA$7+$AE$5*$AE$6*SIN($AB$10))*(A102/3.6)*(1/$AE$8)</f>
        <v>1534.7893249531837</v>
      </c>
      <c r="C102">
        <v>1831.4586829914012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PM_１</vt:lpstr>
      <vt:lpstr>PM_2</vt:lpstr>
      <vt:lpstr>PM_Day3</vt:lpstr>
      <vt:lpstr>PM_Day4</vt:lpstr>
      <vt:lpstr>PM_Day5</vt:lpstr>
      <vt:lpstr>PM_Day6</vt:lpstr>
      <vt:lpstr>損失曲線・データ入力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田中宏樹</cp:lastModifiedBy>
  <dcterms:created xsi:type="dcterms:W3CDTF">2019-09-24T17:11:45Z</dcterms:created>
  <dcterms:modified xsi:type="dcterms:W3CDTF">2019-09-30T23:21:56Z</dcterms:modified>
</cp:coreProperties>
</file>